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대행입찰\옥종 해피팝\"/>
    </mc:Choice>
  </mc:AlternateContent>
  <xr:revisionPtr revIDLastSave="0" documentId="8_{D1A51934-F815-4812-927B-3FE57A90D0A8}" xr6:coauthVersionLast="47" xr6:coauthVersionMax="47" xr10:uidLastSave="{00000000-0000-0000-0000-000000000000}"/>
  <bookViews>
    <workbookView xWindow="-120" yWindow="-120" windowWidth="29040" windowHeight="15840" xr2:uid="{74BB368B-29EB-4C00-9917-B8F5C7DADECF}"/>
  </bookViews>
  <sheets>
    <sheet name="원가계산서" sheetId="10" r:id="rId1"/>
    <sheet name="공종별집계표" sheetId="9" r:id="rId2"/>
    <sheet name="공종별내역서" sheetId="8" r:id="rId3"/>
    <sheet name="일위대가목록" sheetId="7" r:id="rId4"/>
    <sheet name="일위대가" sheetId="6" r:id="rId5"/>
    <sheet name="단가산출목록" sheetId="5" r:id="rId6"/>
    <sheet name="단가산출서" sheetId="4" r:id="rId7"/>
    <sheet name="단가대비표" sheetId="3" r:id="rId8"/>
    <sheet name=" 공사설정 " sheetId="2" r:id="rId9"/>
    <sheet name="Sheet1" sheetId="1" r:id="rId10"/>
  </sheets>
  <externalReferences>
    <externalReference r:id="rId11"/>
  </externalReferences>
  <definedNames>
    <definedName name="_xlnm.Print_Area" localSheetId="2">공종별내역서!$A$1:$M$339</definedName>
    <definedName name="_xlnm.Print_Area" localSheetId="1">공종별집계표!$A$1:$M$27</definedName>
    <definedName name="_xlnm.Print_Area" localSheetId="7">단가대비표!$A$1:$X$132</definedName>
    <definedName name="_xlnm.Print_Area" localSheetId="5">단가산출목록!$A$1:$L$8</definedName>
    <definedName name="_xlnm.Print_Area" localSheetId="6">단가산출서!$A$1:$F$203</definedName>
    <definedName name="_xlnm.Print_Area" localSheetId="4">일위대가!$A$1:$M$811</definedName>
    <definedName name="_xlnm.Print_Area" localSheetId="3">일위대가목록!$A$1:$M$134</definedName>
    <definedName name="_xlnm.Print_Titles" localSheetId="2">공종별내역서!$1:$3</definedName>
    <definedName name="_xlnm.Print_Titles" localSheetId="1">공종별집계표!$1:$4</definedName>
    <definedName name="_xlnm.Print_Titles" localSheetId="7">단가대비표!$1:$4</definedName>
    <definedName name="_xlnm.Print_Titles" localSheetId="5">단가산출목록!$1:$3</definedName>
    <definedName name="_xlnm.Print_Titles" localSheetId="6">단가산출서!$1:$3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0" l="1"/>
  <c r="E32" i="10"/>
  <c r="E33" i="10"/>
  <c r="L23" i="9"/>
  <c r="F23" i="9"/>
  <c r="E23" i="9"/>
  <c r="F343" i="8"/>
  <c r="F342" i="8"/>
  <c r="F341" i="8"/>
  <c r="L350" i="8"/>
  <c r="L346" i="8"/>
  <c r="L345" i="8"/>
  <c r="L344" i="8"/>
  <c r="L343" i="8"/>
  <c r="L342" i="8"/>
  <c r="F345" i="8"/>
  <c r="F346" i="8"/>
  <c r="F344" i="8"/>
  <c r="F350" i="8"/>
  <c r="I341" i="8"/>
  <c r="J341" i="8" s="1"/>
  <c r="L341" i="8" s="1"/>
  <c r="H8" i="5"/>
  <c r="G8" i="5"/>
  <c r="F8" i="5"/>
  <c r="E8" i="5"/>
  <c r="H7" i="5"/>
  <c r="G7" i="5"/>
  <c r="I34" i="8" s="1"/>
  <c r="F7" i="5"/>
  <c r="E7" i="5"/>
  <c r="H6" i="5"/>
  <c r="G6" i="5"/>
  <c r="I389" i="6" s="1"/>
  <c r="J389" i="6" s="1"/>
  <c r="F6" i="5"/>
  <c r="H361" i="6" s="1"/>
  <c r="E6" i="5"/>
  <c r="H5" i="5"/>
  <c r="G5" i="5"/>
  <c r="F5" i="5"/>
  <c r="E5" i="5"/>
  <c r="H4" i="5"/>
  <c r="G4" i="5"/>
  <c r="I360" i="6" s="1"/>
  <c r="J360" i="6" s="1"/>
  <c r="F4" i="5"/>
  <c r="E4" i="5"/>
  <c r="I245" i="8"/>
  <c r="J245" i="8" s="1"/>
  <c r="G245" i="8"/>
  <c r="H245" i="8" s="1"/>
  <c r="I197" i="8"/>
  <c r="J197" i="8" s="1"/>
  <c r="G197" i="8"/>
  <c r="H197" i="8" s="1"/>
  <c r="I125" i="8"/>
  <c r="J125" i="8" s="1"/>
  <c r="G125" i="8"/>
  <c r="H125" i="8" s="1"/>
  <c r="I87" i="8"/>
  <c r="J87" i="8" s="1"/>
  <c r="G87" i="8"/>
  <c r="H87" i="8" s="1"/>
  <c r="I86" i="8"/>
  <c r="J86" i="8" s="1"/>
  <c r="G86" i="8"/>
  <c r="H86" i="8" s="1"/>
  <c r="I85" i="8"/>
  <c r="J85" i="8" s="1"/>
  <c r="G85" i="8"/>
  <c r="H85" i="8" s="1"/>
  <c r="I84" i="8"/>
  <c r="J84" i="8" s="1"/>
  <c r="G84" i="8"/>
  <c r="H84" i="8" s="1"/>
  <c r="I83" i="8"/>
  <c r="J83" i="8" s="1"/>
  <c r="G83" i="8"/>
  <c r="H83" i="8" s="1"/>
  <c r="I82" i="8"/>
  <c r="J82" i="8" s="1"/>
  <c r="G82" i="8"/>
  <c r="H82" i="8" s="1"/>
  <c r="I81" i="8"/>
  <c r="J81" i="8" s="1"/>
  <c r="G81" i="8"/>
  <c r="H81" i="8" s="1"/>
  <c r="I80" i="8"/>
  <c r="J80" i="8" s="1"/>
  <c r="G80" i="8"/>
  <c r="H80" i="8" s="1"/>
  <c r="I79" i="8"/>
  <c r="J79" i="8" s="1"/>
  <c r="G79" i="8"/>
  <c r="H79" i="8" s="1"/>
  <c r="I78" i="8"/>
  <c r="J78" i="8" s="1"/>
  <c r="G78" i="8"/>
  <c r="H78" i="8" s="1"/>
  <c r="I77" i="8"/>
  <c r="J77" i="8" s="1"/>
  <c r="G77" i="8"/>
  <c r="H77" i="8" s="1"/>
  <c r="I35" i="8"/>
  <c r="J35" i="8" s="1"/>
  <c r="G35" i="8"/>
  <c r="H35" i="8" s="1"/>
  <c r="E35" i="8"/>
  <c r="F35" i="8" s="1"/>
  <c r="G34" i="8"/>
  <c r="H34" i="8" s="1"/>
  <c r="E34" i="8"/>
  <c r="F34" i="8" s="1"/>
  <c r="G33" i="8"/>
  <c r="H33" i="8" s="1"/>
  <c r="E33" i="8"/>
  <c r="F33" i="8" s="1"/>
  <c r="I32" i="8"/>
  <c r="J32" i="8" s="1"/>
  <c r="E32" i="8"/>
  <c r="F32" i="8" s="1"/>
  <c r="G31" i="8"/>
  <c r="H31" i="8" s="1"/>
  <c r="E31" i="8"/>
  <c r="F31" i="8" s="1"/>
  <c r="I807" i="6"/>
  <c r="E807" i="6"/>
  <c r="I806" i="6"/>
  <c r="E806" i="6"/>
  <c r="I805" i="6"/>
  <c r="J805" i="6" s="1"/>
  <c r="E805" i="6"/>
  <c r="K805" i="6" s="1"/>
  <c r="I804" i="6"/>
  <c r="J804" i="6" s="1"/>
  <c r="E804" i="6"/>
  <c r="I797" i="6"/>
  <c r="J797" i="6" s="1"/>
  <c r="E797" i="6"/>
  <c r="I796" i="6"/>
  <c r="J796" i="6" s="1"/>
  <c r="E796" i="6"/>
  <c r="I795" i="6"/>
  <c r="J795" i="6" s="1"/>
  <c r="E795" i="6"/>
  <c r="I794" i="6"/>
  <c r="J794" i="6" s="1"/>
  <c r="E794" i="6"/>
  <c r="F794" i="6" s="1"/>
  <c r="I790" i="6"/>
  <c r="J790" i="6" s="1"/>
  <c r="I789" i="6"/>
  <c r="J789" i="6" s="1"/>
  <c r="I788" i="6"/>
  <c r="J788" i="6" s="1"/>
  <c r="I783" i="6"/>
  <c r="J783" i="6" s="1"/>
  <c r="E783" i="6"/>
  <c r="F783" i="6" s="1"/>
  <c r="I782" i="6"/>
  <c r="J782" i="6" s="1"/>
  <c r="E782" i="6"/>
  <c r="I778" i="6"/>
  <c r="J778" i="6" s="1"/>
  <c r="I777" i="6"/>
  <c r="J777" i="6" s="1"/>
  <c r="J779" i="6" s="1"/>
  <c r="G130" i="7" s="1"/>
  <c r="I342" i="6" s="1"/>
  <c r="J342" i="6" s="1"/>
  <c r="I772" i="6"/>
  <c r="J772" i="6" s="1"/>
  <c r="E772" i="6"/>
  <c r="I771" i="6"/>
  <c r="J771" i="6" s="1"/>
  <c r="E771" i="6"/>
  <c r="F771" i="6" s="1"/>
  <c r="I770" i="6"/>
  <c r="J770" i="6" s="1"/>
  <c r="E770" i="6"/>
  <c r="I769" i="6"/>
  <c r="J769" i="6" s="1"/>
  <c r="E769" i="6"/>
  <c r="I765" i="6"/>
  <c r="J765" i="6" s="1"/>
  <c r="I764" i="6"/>
  <c r="J764" i="6" s="1"/>
  <c r="J766" i="6" s="1"/>
  <c r="G128" i="7" s="1"/>
  <c r="I337" i="6" s="1"/>
  <c r="J337" i="6" s="1"/>
  <c r="I759" i="6"/>
  <c r="J759" i="6" s="1"/>
  <c r="E759" i="6"/>
  <c r="I758" i="6"/>
  <c r="J758" i="6" s="1"/>
  <c r="J761" i="6" s="1"/>
  <c r="G127" i="7" s="1"/>
  <c r="I336" i="6" s="1"/>
  <c r="J336" i="6" s="1"/>
  <c r="E758" i="6"/>
  <c r="I753" i="6"/>
  <c r="J753" i="6" s="1"/>
  <c r="E753" i="6"/>
  <c r="I752" i="6"/>
  <c r="J752" i="6" s="1"/>
  <c r="E752" i="6"/>
  <c r="I747" i="6"/>
  <c r="J747" i="6" s="1"/>
  <c r="E747" i="6"/>
  <c r="I742" i="6"/>
  <c r="J742" i="6" s="1"/>
  <c r="E742" i="6"/>
  <c r="I741" i="6"/>
  <c r="J741" i="6" s="1"/>
  <c r="E741" i="6"/>
  <c r="I736" i="6"/>
  <c r="J736" i="6" s="1"/>
  <c r="E736" i="6"/>
  <c r="F736" i="6" s="1"/>
  <c r="I735" i="6"/>
  <c r="J735" i="6" s="1"/>
  <c r="E735" i="6"/>
  <c r="I730" i="6"/>
  <c r="J730" i="6" s="1"/>
  <c r="E730" i="6"/>
  <c r="I724" i="6"/>
  <c r="J724" i="6" s="1"/>
  <c r="E724" i="6"/>
  <c r="I723" i="6"/>
  <c r="J723" i="6" s="1"/>
  <c r="E723" i="6"/>
  <c r="I722" i="6"/>
  <c r="J722" i="6" s="1"/>
  <c r="E722" i="6"/>
  <c r="I721" i="6"/>
  <c r="J721" i="6" s="1"/>
  <c r="E721" i="6"/>
  <c r="I716" i="6"/>
  <c r="J716" i="6" s="1"/>
  <c r="E716" i="6"/>
  <c r="I715" i="6"/>
  <c r="J715" i="6" s="1"/>
  <c r="E715" i="6"/>
  <c r="I711" i="6"/>
  <c r="J711" i="6" s="1"/>
  <c r="E711" i="6"/>
  <c r="I710" i="6"/>
  <c r="J710" i="6" s="1"/>
  <c r="J712" i="6" s="1"/>
  <c r="G119" i="7" s="1"/>
  <c r="E710" i="6"/>
  <c r="F710" i="6" s="1"/>
  <c r="I705" i="6"/>
  <c r="J705" i="6" s="1"/>
  <c r="E705" i="6"/>
  <c r="F705" i="6" s="1"/>
  <c r="F707" i="6" s="1"/>
  <c r="E118" i="7" s="1"/>
  <c r="E236" i="6" s="1"/>
  <c r="I700" i="6"/>
  <c r="J700" i="6" s="1"/>
  <c r="E700" i="6"/>
  <c r="I699" i="6"/>
  <c r="J699" i="6" s="1"/>
  <c r="E699" i="6"/>
  <c r="I694" i="6"/>
  <c r="J694" i="6" s="1"/>
  <c r="E694" i="6"/>
  <c r="F694" i="6" s="1"/>
  <c r="I693" i="6"/>
  <c r="J693" i="6" s="1"/>
  <c r="E693" i="6"/>
  <c r="F693" i="6" s="1"/>
  <c r="I688" i="6"/>
  <c r="J688" i="6" s="1"/>
  <c r="E688" i="6"/>
  <c r="I683" i="6"/>
  <c r="E683" i="6"/>
  <c r="I682" i="6"/>
  <c r="E682" i="6"/>
  <c r="I677" i="6"/>
  <c r="J677" i="6" s="1"/>
  <c r="E677" i="6"/>
  <c r="I676" i="6"/>
  <c r="E676" i="6"/>
  <c r="F676" i="6" s="1"/>
  <c r="I672" i="6"/>
  <c r="E672" i="6"/>
  <c r="F672" i="6" s="1"/>
  <c r="I668" i="6"/>
  <c r="E668" i="6"/>
  <c r="I667" i="6"/>
  <c r="E667" i="6"/>
  <c r="K667" i="6" s="1"/>
  <c r="I663" i="6"/>
  <c r="I661" i="6"/>
  <c r="E661" i="6"/>
  <c r="I660" i="6"/>
  <c r="E660" i="6"/>
  <c r="I655" i="6"/>
  <c r="E655" i="6"/>
  <c r="I654" i="6"/>
  <c r="E654" i="6"/>
  <c r="I650" i="6"/>
  <c r="E650" i="6"/>
  <c r="I648" i="6"/>
  <c r="E647" i="6"/>
  <c r="I641" i="6"/>
  <c r="E641" i="6"/>
  <c r="I640" i="6"/>
  <c r="E640" i="6"/>
  <c r="I639" i="6"/>
  <c r="E639" i="6"/>
  <c r="I638" i="6"/>
  <c r="E638" i="6"/>
  <c r="I632" i="6"/>
  <c r="E632" i="6"/>
  <c r="I631" i="6"/>
  <c r="E631" i="6"/>
  <c r="I626" i="6"/>
  <c r="E626" i="6"/>
  <c r="I625" i="6"/>
  <c r="E625" i="6"/>
  <c r="I621" i="6"/>
  <c r="J621" i="6" s="1"/>
  <c r="E621" i="6"/>
  <c r="I620" i="6"/>
  <c r="E620" i="6"/>
  <c r="I616" i="6"/>
  <c r="E616" i="6"/>
  <c r="I615" i="6"/>
  <c r="E615" i="6"/>
  <c r="F615" i="6" s="1"/>
  <c r="I611" i="6"/>
  <c r="I610" i="6"/>
  <c r="I609" i="6"/>
  <c r="I604" i="6"/>
  <c r="E604" i="6"/>
  <c r="I603" i="6"/>
  <c r="E603" i="6"/>
  <c r="I599" i="6"/>
  <c r="E599" i="6"/>
  <c r="I594" i="6"/>
  <c r="E594" i="6"/>
  <c r="I593" i="6"/>
  <c r="E593" i="6"/>
  <c r="I587" i="6"/>
  <c r="I586" i="6"/>
  <c r="I581" i="6"/>
  <c r="E581" i="6"/>
  <c r="I580" i="6"/>
  <c r="E580" i="6"/>
  <c r="K580" i="6" s="1"/>
  <c r="I576" i="6"/>
  <c r="E576" i="6"/>
  <c r="I575" i="6"/>
  <c r="I574" i="6"/>
  <c r="I570" i="6"/>
  <c r="E570" i="6"/>
  <c r="F570" i="6" s="1"/>
  <c r="I565" i="6"/>
  <c r="E565" i="6"/>
  <c r="I564" i="6"/>
  <c r="E564" i="6"/>
  <c r="I560" i="6"/>
  <c r="I559" i="6"/>
  <c r="I555" i="6"/>
  <c r="E555" i="6"/>
  <c r="J555" i="6"/>
  <c r="I553" i="6"/>
  <c r="E552" i="6"/>
  <c r="I548" i="6"/>
  <c r="I547" i="6"/>
  <c r="I546" i="6"/>
  <c r="I545" i="6"/>
  <c r="I541" i="6"/>
  <c r="E541" i="6"/>
  <c r="F541" i="6" s="1"/>
  <c r="I539" i="6"/>
  <c r="J539" i="6" s="1"/>
  <c r="E538" i="6"/>
  <c r="I531" i="6"/>
  <c r="E531" i="6"/>
  <c r="I530" i="6"/>
  <c r="E530" i="6"/>
  <c r="I529" i="6"/>
  <c r="E529" i="6"/>
  <c r="I528" i="6"/>
  <c r="E528" i="6"/>
  <c r="I524" i="6"/>
  <c r="E524" i="6"/>
  <c r="I522" i="6"/>
  <c r="J522" i="6" s="1"/>
  <c r="E521" i="6"/>
  <c r="F521" i="6" s="1"/>
  <c r="I514" i="6"/>
  <c r="J514" i="6" s="1"/>
  <c r="E514" i="6"/>
  <c r="I513" i="6"/>
  <c r="E513" i="6"/>
  <c r="I512" i="6"/>
  <c r="E512" i="6"/>
  <c r="I511" i="6"/>
  <c r="E511" i="6"/>
  <c r="I507" i="6"/>
  <c r="J507" i="6" s="1"/>
  <c r="I505" i="6"/>
  <c r="E505" i="6"/>
  <c r="I504" i="6"/>
  <c r="J504" i="6" s="1"/>
  <c r="E504" i="6"/>
  <c r="I499" i="6"/>
  <c r="E499" i="6"/>
  <c r="I498" i="6"/>
  <c r="E498" i="6"/>
  <c r="I493" i="6"/>
  <c r="E493" i="6"/>
  <c r="I492" i="6"/>
  <c r="E492" i="6"/>
  <c r="I487" i="6"/>
  <c r="J487" i="6" s="1"/>
  <c r="E483" i="6"/>
  <c r="I479" i="6"/>
  <c r="E479" i="6"/>
  <c r="I477" i="6"/>
  <c r="J477" i="6" s="1"/>
  <c r="E476" i="6"/>
  <c r="I472" i="6"/>
  <c r="E472" i="6"/>
  <c r="I470" i="6"/>
  <c r="J470" i="6" s="1"/>
  <c r="E469" i="6"/>
  <c r="I465" i="6"/>
  <c r="E465" i="6"/>
  <c r="I463" i="6"/>
  <c r="E462" i="6"/>
  <c r="I458" i="6"/>
  <c r="E458" i="6"/>
  <c r="J458" i="6"/>
  <c r="I456" i="6"/>
  <c r="E455" i="6"/>
  <c r="I451" i="6"/>
  <c r="J451" i="6" s="1"/>
  <c r="E451" i="6"/>
  <c r="F451" i="6" s="1"/>
  <c r="I449" i="6"/>
  <c r="E448" i="6"/>
  <c r="E444" i="6"/>
  <c r="I440" i="6"/>
  <c r="E440" i="6"/>
  <c r="I438" i="6"/>
  <c r="E437" i="6"/>
  <c r="I433" i="6"/>
  <c r="E433" i="6"/>
  <c r="I431" i="6"/>
  <c r="E430" i="6"/>
  <c r="I426" i="6"/>
  <c r="J426" i="6" s="1"/>
  <c r="E426" i="6"/>
  <c r="I425" i="6"/>
  <c r="E425" i="6"/>
  <c r="F425" i="6" s="1"/>
  <c r="I421" i="6"/>
  <c r="E421" i="6"/>
  <c r="I419" i="6"/>
  <c r="E418" i="6"/>
  <c r="F418" i="6" s="1"/>
  <c r="I414" i="6"/>
  <c r="E414" i="6"/>
  <c r="F414" i="6"/>
  <c r="I412" i="6"/>
  <c r="E411" i="6"/>
  <c r="I407" i="6"/>
  <c r="E407" i="6"/>
  <c r="I403" i="6"/>
  <c r="E403" i="6"/>
  <c r="I399" i="6"/>
  <c r="J399" i="6" s="1"/>
  <c r="E399" i="6"/>
  <c r="I398" i="6"/>
  <c r="E398" i="6"/>
  <c r="F398" i="6" s="1"/>
  <c r="I393" i="6"/>
  <c r="E393" i="6"/>
  <c r="I392" i="6"/>
  <c r="E392" i="6"/>
  <c r="I390" i="6"/>
  <c r="H389" i="6"/>
  <c r="E389" i="6"/>
  <c r="I388" i="6"/>
  <c r="J388" i="6" s="1"/>
  <c r="E388" i="6"/>
  <c r="E387" i="6"/>
  <c r="I382" i="6"/>
  <c r="E382" i="6"/>
  <c r="I381" i="6"/>
  <c r="E381" i="6"/>
  <c r="F381" i="6" s="1"/>
  <c r="I379" i="6"/>
  <c r="J379" i="6" s="1"/>
  <c r="E378" i="6"/>
  <c r="I377" i="6"/>
  <c r="J377" i="6" s="1"/>
  <c r="E377" i="6"/>
  <c r="I376" i="6"/>
  <c r="J376" i="6" s="1"/>
  <c r="E376" i="6"/>
  <c r="I372" i="6"/>
  <c r="E372" i="6"/>
  <c r="I371" i="6"/>
  <c r="K371" i="6"/>
  <c r="E371" i="6"/>
  <c r="E370" i="6"/>
  <c r="I369" i="6"/>
  <c r="J369" i="6" s="1"/>
  <c r="H369" i="6"/>
  <c r="E369" i="6"/>
  <c r="I368" i="6"/>
  <c r="I364" i="6"/>
  <c r="E364" i="6"/>
  <c r="I362" i="6"/>
  <c r="J362" i="6" s="1"/>
  <c r="E362" i="6"/>
  <c r="I361" i="6"/>
  <c r="J361" i="6" s="1"/>
  <c r="E361" i="6"/>
  <c r="H360" i="6"/>
  <c r="E360" i="6"/>
  <c r="F360" i="6" s="1"/>
  <c r="I359" i="6"/>
  <c r="I332" i="6"/>
  <c r="I328" i="6"/>
  <c r="E328" i="6"/>
  <c r="I327" i="6"/>
  <c r="J327" i="6" s="1"/>
  <c r="E327" i="6"/>
  <c r="I320" i="6"/>
  <c r="I319" i="6"/>
  <c r="I318" i="6"/>
  <c r="I317" i="6"/>
  <c r="I310" i="6"/>
  <c r="I309" i="6"/>
  <c r="I308" i="6"/>
  <c r="I307" i="6"/>
  <c r="J307" i="6" s="1"/>
  <c r="I303" i="6"/>
  <c r="I302" i="6"/>
  <c r="I298" i="6"/>
  <c r="I297" i="6"/>
  <c r="J297" i="6" s="1"/>
  <c r="I291" i="6"/>
  <c r="I290" i="6"/>
  <c r="I289" i="6"/>
  <c r="I283" i="6"/>
  <c r="I282" i="6"/>
  <c r="J282" i="6" s="1"/>
  <c r="I281" i="6"/>
  <c r="I274" i="6"/>
  <c r="I273" i="6"/>
  <c r="I266" i="6"/>
  <c r="I265" i="6"/>
  <c r="J265" i="6" s="1"/>
  <c r="I261" i="6"/>
  <c r="E261" i="6"/>
  <c r="I260" i="6"/>
  <c r="E260" i="6"/>
  <c r="I255" i="6"/>
  <c r="E255" i="6"/>
  <c r="I246" i="6"/>
  <c r="I241" i="6"/>
  <c r="I234" i="6"/>
  <c r="I229" i="6"/>
  <c r="J229" i="6" s="1"/>
  <c r="I228" i="6"/>
  <c r="I227" i="6"/>
  <c r="I226" i="6"/>
  <c r="J226" i="6" s="1"/>
  <c r="I225" i="6"/>
  <c r="I224" i="6"/>
  <c r="I223" i="6"/>
  <c r="I222" i="6"/>
  <c r="J222" i="6" s="1"/>
  <c r="I216" i="6"/>
  <c r="I211" i="6"/>
  <c r="I210" i="6"/>
  <c r="I205" i="6"/>
  <c r="J205" i="6" s="1"/>
  <c r="I200" i="6"/>
  <c r="I195" i="6"/>
  <c r="I190" i="6"/>
  <c r="J190" i="6" s="1"/>
  <c r="I185" i="6"/>
  <c r="J185" i="6" s="1"/>
  <c r="I184" i="6"/>
  <c r="J184" i="6" s="1"/>
  <c r="I183" i="6"/>
  <c r="I178" i="6"/>
  <c r="I177" i="6"/>
  <c r="J177" i="6" s="1"/>
  <c r="I176" i="6"/>
  <c r="J176" i="6" s="1"/>
  <c r="I171" i="6"/>
  <c r="I166" i="6"/>
  <c r="J166" i="6" s="1"/>
  <c r="I162" i="6"/>
  <c r="I157" i="6"/>
  <c r="I152" i="6"/>
  <c r="I143" i="6"/>
  <c r="I142" i="6"/>
  <c r="I141" i="6"/>
  <c r="I137" i="6"/>
  <c r="J137" i="6" s="1"/>
  <c r="I135" i="6"/>
  <c r="J135" i="6" s="1"/>
  <c r="E135" i="6"/>
  <c r="I134" i="6"/>
  <c r="J134" i="6" s="1"/>
  <c r="E134" i="6"/>
  <c r="I119" i="6"/>
  <c r="J119" i="6" s="1"/>
  <c r="I118" i="6"/>
  <c r="J118" i="6" s="1"/>
  <c r="I114" i="6"/>
  <c r="J114" i="6" s="1"/>
  <c r="I107" i="6"/>
  <c r="J107" i="6" s="1"/>
  <c r="I99" i="6"/>
  <c r="J99" i="6" s="1"/>
  <c r="E99" i="6"/>
  <c r="I98" i="6"/>
  <c r="J98" i="6" s="1"/>
  <c r="E98" i="6"/>
  <c r="I94" i="6"/>
  <c r="J94" i="6" s="1"/>
  <c r="J95" i="6" s="1"/>
  <c r="G20" i="7" s="1"/>
  <c r="I92" i="8" s="1"/>
  <c r="J92" i="8" s="1"/>
  <c r="E94" i="6"/>
  <c r="F94" i="6" s="1"/>
  <c r="I93" i="6"/>
  <c r="J93" i="6" s="1"/>
  <c r="E93" i="6"/>
  <c r="I92" i="6"/>
  <c r="J92" i="6" s="1"/>
  <c r="E92" i="6"/>
  <c r="I87" i="6"/>
  <c r="J87" i="6" s="1"/>
  <c r="E87" i="6"/>
  <c r="I86" i="6"/>
  <c r="J86" i="6" s="1"/>
  <c r="E86" i="6"/>
  <c r="I81" i="6"/>
  <c r="J81" i="6" s="1"/>
  <c r="E81" i="6"/>
  <c r="I76" i="6"/>
  <c r="J76" i="6" s="1"/>
  <c r="I74" i="6"/>
  <c r="J74" i="6" s="1"/>
  <c r="E74" i="6"/>
  <c r="I73" i="6"/>
  <c r="J73" i="6" s="1"/>
  <c r="E73" i="6"/>
  <c r="I46" i="6"/>
  <c r="J46" i="6" s="1"/>
  <c r="I42" i="6"/>
  <c r="J42" i="6" s="1"/>
  <c r="I36" i="6"/>
  <c r="J36" i="6" s="1"/>
  <c r="J37" i="6" s="1"/>
  <c r="G9" i="7" s="1"/>
  <c r="I10" i="8" s="1"/>
  <c r="E36" i="6"/>
  <c r="F36" i="6" s="1"/>
  <c r="F37" i="6" s="1"/>
  <c r="E9" i="7" s="1"/>
  <c r="E10" i="8" s="1"/>
  <c r="F10" i="8" s="1"/>
  <c r="I27" i="6"/>
  <c r="J27" i="6" s="1"/>
  <c r="J28" i="6" s="1"/>
  <c r="G7" i="7" s="1"/>
  <c r="I8" i="8" s="1"/>
  <c r="J8" i="8" s="1"/>
  <c r="E27" i="6"/>
  <c r="I23" i="6"/>
  <c r="J23" i="6" s="1"/>
  <c r="E23" i="6"/>
  <c r="F23" i="6" s="1"/>
  <c r="I22" i="6"/>
  <c r="J22" i="6" s="1"/>
  <c r="E22" i="6"/>
  <c r="F22" i="6" s="1"/>
  <c r="I21" i="6"/>
  <c r="J21" i="6" s="1"/>
  <c r="I17" i="6"/>
  <c r="J17" i="6" s="1"/>
  <c r="E17" i="6"/>
  <c r="I16" i="6"/>
  <c r="J16" i="6" s="1"/>
  <c r="E16" i="6"/>
  <c r="I15" i="6"/>
  <c r="J15" i="6" s="1"/>
  <c r="J18" i="6" s="1"/>
  <c r="G5" i="7" s="1"/>
  <c r="I6" i="8" s="1"/>
  <c r="J6" i="8" s="1"/>
  <c r="I10" i="6"/>
  <c r="J10" i="6" s="1"/>
  <c r="I9" i="6"/>
  <c r="J9" i="6" s="1"/>
  <c r="I8" i="6"/>
  <c r="J8" i="6" s="1"/>
  <c r="I7" i="6"/>
  <c r="J7" i="6" s="1"/>
  <c r="I6" i="6"/>
  <c r="J6" i="6" s="1"/>
  <c r="I5" i="6"/>
  <c r="J5" i="6" s="1"/>
  <c r="O132" i="3"/>
  <c r="V132" i="3"/>
  <c r="I317" i="8" s="1"/>
  <c r="J317" i="8" s="1"/>
  <c r="J339" i="8" s="1"/>
  <c r="I20" i="9" s="1"/>
  <c r="J20" i="9" s="1"/>
  <c r="O106" i="3"/>
  <c r="E216" i="6" s="1"/>
  <c r="O105" i="3"/>
  <c r="E379" i="6" s="1"/>
  <c r="F379" i="6" s="1"/>
  <c r="E380" i="6" s="1"/>
  <c r="F380" i="6" s="1"/>
  <c r="O104" i="3"/>
  <c r="E390" i="6" s="1"/>
  <c r="O103" i="3"/>
  <c r="E368" i="6" s="1"/>
  <c r="O102" i="3"/>
  <c r="E359" i="6" s="1"/>
  <c r="O101" i="3"/>
  <c r="E790" i="6" s="1"/>
  <c r="F790" i="6" s="1"/>
  <c r="O100" i="3"/>
  <c r="O99" i="3"/>
  <c r="O98" i="3"/>
  <c r="E777" i="6" s="1"/>
  <c r="O97" i="3"/>
  <c r="E764" i="6" s="1"/>
  <c r="O96" i="3"/>
  <c r="E788" i="6" s="1"/>
  <c r="F788" i="6" s="1"/>
  <c r="F791" i="6" s="1"/>
  <c r="O95" i="3"/>
  <c r="E789" i="6" s="1"/>
  <c r="F789" i="6" s="1"/>
  <c r="O94" i="3"/>
  <c r="E559" i="6" s="1"/>
  <c r="F559" i="6" s="1"/>
  <c r="O93" i="3"/>
  <c r="E119" i="6" s="1"/>
  <c r="F119" i="6" s="1"/>
  <c r="O92" i="3"/>
  <c r="E663" i="6" s="1"/>
  <c r="O91" i="3"/>
  <c r="E611" i="6" s="1"/>
  <c r="F611" i="6" s="1"/>
  <c r="O90" i="3"/>
  <c r="O89" i="3"/>
  <c r="O88" i="3"/>
  <c r="O87" i="3"/>
  <c r="O86" i="3"/>
  <c r="E547" i="6" s="1"/>
  <c r="O85" i="3"/>
  <c r="E87" i="8" s="1"/>
  <c r="O84" i="3"/>
  <c r="E76" i="6" s="1"/>
  <c r="O83" i="3"/>
  <c r="E507" i="6" s="1"/>
  <c r="O82" i="3"/>
  <c r="E487" i="6" s="1"/>
  <c r="F487" i="6" s="1"/>
  <c r="O81" i="3"/>
  <c r="E9" i="6" s="1"/>
  <c r="O80" i="3"/>
  <c r="E8" i="6" s="1"/>
  <c r="O79" i="3"/>
  <c r="E7" i="6" s="1"/>
  <c r="O78" i="3"/>
  <c r="E6" i="6" s="1"/>
  <c r="O77" i="3"/>
  <c r="E5" i="6" s="1"/>
  <c r="F5" i="6" s="1"/>
  <c r="O76" i="3"/>
  <c r="E245" i="8" s="1"/>
  <c r="O75" i="3"/>
  <c r="O74" i="3"/>
  <c r="O73" i="3"/>
  <c r="O72" i="3"/>
  <c r="O71" i="3"/>
  <c r="O70" i="3"/>
  <c r="E118" i="6" s="1"/>
  <c r="F118" i="6" s="1"/>
  <c r="O69" i="3"/>
  <c r="E197" i="8" s="1"/>
  <c r="O68" i="3"/>
  <c r="E234" i="6" s="1"/>
  <c r="O67" i="3"/>
  <c r="E229" i="6" s="1"/>
  <c r="F229" i="6" s="1"/>
  <c r="O66" i="3"/>
  <c r="E228" i="6" s="1"/>
  <c r="O65" i="3"/>
  <c r="E226" i="6" s="1"/>
  <c r="F226" i="6" s="1"/>
  <c r="O64" i="3"/>
  <c r="E225" i="6" s="1"/>
  <c r="O63" i="3"/>
  <c r="E224" i="6" s="1"/>
  <c r="O62" i="3"/>
  <c r="E223" i="6" s="1"/>
  <c r="F223" i="6" s="1"/>
  <c r="O61" i="3"/>
  <c r="E222" i="6" s="1"/>
  <c r="F222" i="6" s="1"/>
  <c r="O60" i="3"/>
  <c r="E227" i="6" s="1"/>
  <c r="F227" i="6" s="1"/>
  <c r="O59" i="3"/>
  <c r="E125" i="8" s="1"/>
  <c r="O58" i="3"/>
  <c r="O57" i="3"/>
  <c r="E610" i="6" s="1"/>
  <c r="O56" i="3"/>
  <c r="E609" i="6" s="1"/>
  <c r="F609" i="6" s="1"/>
  <c r="O55" i="3"/>
  <c r="E137" i="6" s="1"/>
  <c r="F137" i="6" s="1"/>
  <c r="O54" i="3"/>
  <c r="O53" i="3"/>
  <c r="E142" i="6" s="1"/>
  <c r="O52" i="3"/>
  <c r="E141" i="6" s="1"/>
  <c r="O51" i="3"/>
  <c r="E166" i="6" s="1"/>
  <c r="F166" i="6" s="1"/>
  <c r="O50" i="3"/>
  <c r="E107" i="6" s="1"/>
  <c r="F107" i="6" s="1"/>
  <c r="O49" i="3"/>
  <c r="E114" i="6" s="1"/>
  <c r="O48" i="3"/>
  <c r="E587" i="6" s="1"/>
  <c r="O47" i="3"/>
  <c r="E586" i="6" s="1"/>
  <c r="F586" i="6" s="1"/>
  <c r="O46" i="3"/>
  <c r="E560" i="6" s="1"/>
  <c r="O45" i="3"/>
  <c r="O44" i="3"/>
  <c r="O43" i="3"/>
  <c r="O42" i="3"/>
  <c r="E86" i="8" s="1"/>
  <c r="O41" i="3"/>
  <c r="E85" i="8" s="1"/>
  <c r="O40" i="3"/>
  <c r="E190" i="6" s="1"/>
  <c r="F190" i="6" s="1"/>
  <c r="O39" i="3"/>
  <c r="O38" i="3"/>
  <c r="E84" i="8" s="1"/>
  <c r="O37" i="3"/>
  <c r="E83" i="8" s="1"/>
  <c r="O36" i="3"/>
  <c r="E82" i="8" s="1"/>
  <c r="O35" i="3"/>
  <c r="E81" i="8" s="1"/>
  <c r="O34" i="3"/>
  <c r="E80" i="8" s="1"/>
  <c r="O33" i="3"/>
  <c r="E79" i="8" s="1"/>
  <c r="O32" i="3"/>
  <c r="E78" i="8" s="1"/>
  <c r="O31" i="3"/>
  <c r="E548" i="6" s="1"/>
  <c r="O30" i="3"/>
  <c r="E77" i="8" s="1"/>
  <c r="O29" i="3"/>
  <c r="O28" i="3"/>
  <c r="E10" i="6" s="1"/>
  <c r="O27" i="3"/>
  <c r="E546" i="6" s="1"/>
  <c r="O26" i="3"/>
  <c r="E449" i="6" s="1"/>
  <c r="F449" i="6" s="1"/>
  <c r="E450" i="6" s="1"/>
  <c r="F450" i="6" s="1"/>
  <c r="O25" i="3"/>
  <c r="O24" i="3"/>
  <c r="E46" i="6" s="1"/>
  <c r="O23" i="3"/>
  <c r="O22" i="3"/>
  <c r="E545" i="6" s="1"/>
  <c r="O21" i="3"/>
  <c r="E42" i="6" s="1"/>
  <c r="F42" i="6" s="1"/>
  <c r="O20" i="3"/>
  <c r="V19" i="3"/>
  <c r="I469" i="6" s="1"/>
  <c r="J469" i="6" s="1"/>
  <c r="V18" i="3"/>
  <c r="I521" i="6" s="1"/>
  <c r="V17" i="3"/>
  <c r="I538" i="6" s="1"/>
  <c r="J538" i="6" s="1"/>
  <c r="V16" i="3"/>
  <c r="I552" i="6" s="1"/>
  <c r="V15" i="3"/>
  <c r="I647" i="6" s="1"/>
  <c r="J647" i="6" s="1"/>
  <c r="V14" i="3"/>
  <c r="I448" i="6" s="1"/>
  <c r="V13" i="3"/>
  <c r="I462" i="6" s="1"/>
  <c r="V12" i="3"/>
  <c r="I455" i="6" s="1"/>
  <c r="V11" i="3"/>
  <c r="I418" i="6" s="1"/>
  <c r="J418" i="6" s="1"/>
  <c r="V10" i="3"/>
  <c r="I483" i="6" s="1"/>
  <c r="J483" i="6" s="1"/>
  <c r="J484" i="6" s="1"/>
  <c r="G82" i="7" s="1"/>
  <c r="V9" i="3"/>
  <c r="I444" i="6" s="1"/>
  <c r="V8" i="3"/>
  <c r="I476" i="6" s="1"/>
  <c r="V7" i="3"/>
  <c r="I437" i="6" s="1"/>
  <c r="V6" i="3"/>
  <c r="I430" i="6" s="1"/>
  <c r="V5" i="3"/>
  <c r="I411" i="6" s="1"/>
  <c r="H810" i="6"/>
  <c r="J810" i="6"/>
  <c r="F808" i="6"/>
  <c r="H808" i="6"/>
  <c r="F807" i="6"/>
  <c r="J807" i="6"/>
  <c r="K807" i="6"/>
  <c r="F806" i="6"/>
  <c r="H806" i="6"/>
  <c r="J806" i="6"/>
  <c r="K806" i="6"/>
  <c r="F805" i="6"/>
  <c r="H805" i="6"/>
  <c r="H800" i="6"/>
  <c r="J800" i="6"/>
  <c r="F798" i="6"/>
  <c r="H798" i="6"/>
  <c r="H784" i="6"/>
  <c r="J784" i="6"/>
  <c r="H773" i="6"/>
  <c r="J773" i="6"/>
  <c r="H760" i="6"/>
  <c r="J760" i="6"/>
  <c r="F754" i="6"/>
  <c r="H754" i="6"/>
  <c r="F748" i="6"/>
  <c r="H748" i="6"/>
  <c r="F743" i="6"/>
  <c r="H743" i="6"/>
  <c r="F737" i="6"/>
  <c r="H737" i="6"/>
  <c r="F731" i="6"/>
  <c r="H731" i="6"/>
  <c r="H726" i="6"/>
  <c r="J726" i="6"/>
  <c r="F725" i="6"/>
  <c r="H725" i="6"/>
  <c r="F717" i="6"/>
  <c r="H717" i="6"/>
  <c r="F706" i="6"/>
  <c r="H706" i="6"/>
  <c r="F701" i="6"/>
  <c r="H701" i="6"/>
  <c r="F695" i="6"/>
  <c r="H695" i="6"/>
  <c r="F689" i="6"/>
  <c r="H689" i="6"/>
  <c r="F684" i="6"/>
  <c r="H684" i="6"/>
  <c r="F683" i="6"/>
  <c r="H683" i="6"/>
  <c r="J683" i="6"/>
  <c r="K683" i="6"/>
  <c r="F682" i="6"/>
  <c r="F685" i="6" s="1"/>
  <c r="E114" i="7" s="1"/>
  <c r="E186" i="6" s="1"/>
  <c r="J682" i="6"/>
  <c r="K682" i="6"/>
  <c r="F678" i="6"/>
  <c r="H678" i="6"/>
  <c r="F677" i="6"/>
  <c r="H677" i="6"/>
  <c r="J676" i="6"/>
  <c r="H672" i="6"/>
  <c r="H673" i="6" s="1"/>
  <c r="F112" i="7" s="1"/>
  <c r="J672" i="6"/>
  <c r="J673" i="6" s="1"/>
  <c r="G112" i="7" s="1"/>
  <c r="I172" i="6" s="1"/>
  <c r="J172" i="6" s="1"/>
  <c r="F668" i="6"/>
  <c r="H668" i="6"/>
  <c r="J668" i="6"/>
  <c r="K668" i="6"/>
  <c r="F667" i="6"/>
  <c r="F669" i="6" s="1"/>
  <c r="H667" i="6"/>
  <c r="H669" i="6" s="1"/>
  <c r="F111" i="7" s="1"/>
  <c r="J667" i="6"/>
  <c r="J669" i="6" s="1"/>
  <c r="G111" i="7" s="1"/>
  <c r="I167" i="6" s="1"/>
  <c r="J167" i="6" s="1"/>
  <c r="H663" i="6"/>
  <c r="J663" i="6"/>
  <c r="F662" i="6"/>
  <c r="H662" i="6"/>
  <c r="F661" i="6"/>
  <c r="H661" i="6"/>
  <c r="J661" i="6"/>
  <c r="K661" i="6"/>
  <c r="F660" i="6"/>
  <c r="H660" i="6"/>
  <c r="J660" i="6"/>
  <c r="K660" i="6"/>
  <c r="F656" i="6"/>
  <c r="H656" i="6"/>
  <c r="F655" i="6"/>
  <c r="H655" i="6"/>
  <c r="J655" i="6"/>
  <c r="K655" i="6"/>
  <c r="F654" i="6"/>
  <c r="F657" i="6" s="1"/>
  <c r="H654" i="6"/>
  <c r="I656" i="6" s="1"/>
  <c r="J654" i="6"/>
  <c r="K654" i="6"/>
  <c r="F650" i="6"/>
  <c r="J650" i="6"/>
  <c r="K650" i="6"/>
  <c r="H649" i="6"/>
  <c r="J649" i="6"/>
  <c r="H648" i="6"/>
  <c r="J648" i="6"/>
  <c r="F647" i="6"/>
  <c r="H647" i="6"/>
  <c r="H643" i="6"/>
  <c r="J643" i="6"/>
  <c r="F642" i="6"/>
  <c r="H642" i="6"/>
  <c r="F641" i="6"/>
  <c r="H641" i="6"/>
  <c r="J641" i="6"/>
  <c r="K641" i="6"/>
  <c r="F640" i="6"/>
  <c r="H640" i="6"/>
  <c r="J640" i="6"/>
  <c r="K640" i="6"/>
  <c r="F639" i="6"/>
  <c r="H639" i="6"/>
  <c r="J639" i="6"/>
  <c r="K639" i="6"/>
  <c r="F638" i="6"/>
  <c r="H638" i="6"/>
  <c r="J638" i="6"/>
  <c r="K638" i="6"/>
  <c r="F633" i="6"/>
  <c r="H633" i="6"/>
  <c r="F632" i="6"/>
  <c r="H632" i="6"/>
  <c r="J632" i="6"/>
  <c r="K632" i="6"/>
  <c r="F631" i="6"/>
  <c r="H631" i="6"/>
  <c r="J631" i="6"/>
  <c r="K631" i="6"/>
  <c r="F627" i="6"/>
  <c r="H627" i="6"/>
  <c r="F626" i="6"/>
  <c r="H626" i="6"/>
  <c r="J626" i="6"/>
  <c r="K626" i="6"/>
  <c r="F625" i="6"/>
  <c r="F628" i="6" s="1"/>
  <c r="H625" i="6"/>
  <c r="H628" i="6" s="1"/>
  <c r="F105" i="7" s="1"/>
  <c r="J625" i="6"/>
  <c r="K625" i="6"/>
  <c r="F621" i="6"/>
  <c r="F620" i="6"/>
  <c r="F622" i="6" s="1"/>
  <c r="H620" i="6"/>
  <c r="J620" i="6"/>
  <c r="K620" i="6"/>
  <c r="F616" i="6"/>
  <c r="H616" i="6"/>
  <c r="J616" i="6"/>
  <c r="K616" i="6"/>
  <c r="H615" i="6"/>
  <c r="H617" i="6" s="1"/>
  <c r="F103" i="7" s="1"/>
  <c r="J615" i="6"/>
  <c r="J617" i="6" s="1"/>
  <c r="G103" i="7" s="1"/>
  <c r="I125" i="6" s="1"/>
  <c r="J125" i="6" s="1"/>
  <c r="K615" i="6"/>
  <c r="H611" i="6"/>
  <c r="J611" i="6"/>
  <c r="H610" i="6"/>
  <c r="J610" i="6"/>
  <c r="H609" i="6"/>
  <c r="H612" i="6" s="1"/>
  <c r="F102" i="7" s="1"/>
  <c r="J609" i="6"/>
  <c r="J612" i="6" s="1"/>
  <c r="G102" i="7" s="1"/>
  <c r="F605" i="6"/>
  <c r="H605" i="6"/>
  <c r="F604" i="6"/>
  <c r="H604" i="6"/>
  <c r="J604" i="6"/>
  <c r="K604" i="6"/>
  <c r="F603" i="6"/>
  <c r="F606" i="6" s="1"/>
  <c r="H603" i="6"/>
  <c r="J603" i="6"/>
  <c r="K603" i="6"/>
  <c r="F599" i="6"/>
  <c r="F600" i="6" s="1"/>
  <c r="E100" i="7" s="1"/>
  <c r="E589" i="6" s="1"/>
  <c r="H599" i="6"/>
  <c r="H600" i="6" s="1"/>
  <c r="J599" i="6"/>
  <c r="J600" i="6" s="1"/>
  <c r="G100" i="7" s="1"/>
  <c r="I589" i="6" s="1"/>
  <c r="J589" i="6" s="1"/>
  <c r="K599" i="6"/>
  <c r="F595" i="6"/>
  <c r="H595" i="6"/>
  <c r="F594" i="6"/>
  <c r="J594" i="6"/>
  <c r="F593" i="6"/>
  <c r="F596" i="6" s="1"/>
  <c r="H593" i="6"/>
  <c r="J593" i="6"/>
  <c r="K593" i="6"/>
  <c r="H587" i="6"/>
  <c r="J587" i="6"/>
  <c r="H586" i="6"/>
  <c r="J586" i="6"/>
  <c r="F582" i="6"/>
  <c r="H582" i="6"/>
  <c r="F581" i="6"/>
  <c r="J581" i="6"/>
  <c r="F580" i="6"/>
  <c r="F583" i="6" s="1"/>
  <c r="H580" i="6"/>
  <c r="J580" i="6"/>
  <c r="F576" i="6"/>
  <c r="H576" i="6"/>
  <c r="J576" i="6"/>
  <c r="K576" i="6"/>
  <c r="H575" i="6"/>
  <c r="J575" i="6"/>
  <c r="H574" i="6"/>
  <c r="H577" i="6" s="1"/>
  <c r="F96" i="7" s="1"/>
  <c r="J574" i="6"/>
  <c r="J577" i="6" s="1"/>
  <c r="G96" i="7" s="1"/>
  <c r="I250" i="6" s="1"/>
  <c r="J250" i="6" s="1"/>
  <c r="J570" i="6"/>
  <c r="J571" i="6" s="1"/>
  <c r="G95" i="7" s="1"/>
  <c r="I106" i="6" s="1"/>
  <c r="J106" i="6" s="1"/>
  <c r="K570" i="6"/>
  <c r="F566" i="6"/>
  <c r="H566" i="6"/>
  <c r="F565" i="6"/>
  <c r="H565" i="6"/>
  <c r="J565" i="6"/>
  <c r="K565" i="6"/>
  <c r="F564" i="6"/>
  <c r="F567" i="6" s="1"/>
  <c r="H564" i="6"/>
  <c r="H567" i="6" s="1"/>
  <c r="F94" i="7" s="1"/>
  <c r="J564" i="6"/>
  <c r="K564" i="6"/>
  <c r="H560" i="6"/>
  <c r="J560" i="6"/>
  <c r="J559" i="6"/>
  <c r="J561" i="6" s="1"/>
  <c r="G93" i="7" s="1"/>
  <c r="I104" i="6" s="1"/>
  <c r="J104" i="6" s="1"/>
  <c r="F555" i="6"/>
  <c r="H555" i="6"/>
  <c r="H554" i="6"/>
  <c r="J554" i="6"/>
  <c r="H553" i="6"/>
  <c r="J553" i="6"/>
  <c r="F552" i="6"/>
  <c r="H552" i="6"/>
  <c r="H548" i="6"/>
  <c r="J548" i="6"/>
  <c r="H547" i="6"/>
  <c r="J547" i="6"/>
  <c r="H546" i="6"/>
  <c r="J546" i="6"/>
  <c r="H545" i="6"/>
  <c r="H549" i="6" s="1"/>
  <c r="F91" i="7" s="1"/>
  <c r="J545" i="6"/>
  <c r="J549" i="6" s="1"/>
  <c r="G91" i="7" s="1"/>
  <c r="I80" i="6" s="1"/>
  <c r="J80" i="6" s="1"/>
  <c r="J541" i="6"/>
  <c r="H540" i="6"/>
  <c r="J540" i="6"/>
  <c r="F538" i="6"/>
  <c r="H538" i="6"/>
  <c r="H534" i="6"/>
  <c r="J534" i="6"/>
  <c r="F532" i="6"/>
  <c r="H532" i="6"/>
  <c r="F531" i="6"/>
  <c r="H531" i="6"/>
  <c r="J531" i="6"/>
  <c r="K531" i="6"/>
  <c r="F530" i="6"/>
  <c r="H530" i="6"/>
  <c r="J530" i="6"/>
  <c r="K530" i="6"/>
  <c r="F529" i="6"/>
  <c r="H529" i="6"/>
  <c r="J529" i="6"/>
  <c r="K529" i="6"/>
  <c r="F528" i="6"/>
  <c r="H528" i="6"/>
  <c r="J528" i="6"/>
  <c r="K528" i="6"/>
  <c r="F524" i="6"/>
  <c r="H524" i="6"/>
  <c r="J524" i="6"/>
  <c r="K524" i="6"/>
  <c r="H523" i="6"/>
  <c r="J523" i="6"/>
  <c r="H522" i="6"/>
  <c r="H521" i="6"/>
  <c r="H525" i="6" s="1"/>
  <c r="F88" i="7" s="1"/>
  <c r="H517" i="6"/>
  <c r="J517" i="6"/>
  <c r="F515" i="6"/>
  <c r="H515" i="6"/>
  <c r="F514" i="6"/>
  <c r="H514" i="6"/>
  <c r="F513" i="6"/>
  <c r="H513" i="6"/>
  <c r="J513" i="6"/>
  <c r="K513" i="6"/>
  <c r="F512" i="6"/>
  <c r="H512" i="6"/>
  <c r="J512" i="6"/>
  <c r="K512" i="6"/>
  <c r="F511" i="6"/>
  <c r="J511" i="6"/>
  <c r="K511" i="6"/>
  <c r="H507" i="6"/>
  <c r="F506" i="6"/>
  <c r="H506" i="6"/>
  <c r="F505" i="6"/>
  <c r="H505" i="6"/>
  <c r="J505" i="6"/>
  <c r="K505" i="6"/>
  <c r="F504" i="6"/>
  <c r="H504" i="6"/>
  <c r="K504" i="6"/>
  <c r="F500" i="6"/>
  <c r="H500" i="6"/>
  <c r="F499" i="6"/>
  <c r="H499" i="6"/>
  <c r="J499" i="6"/>
  <c r="K499" i="6"/>
  <c r="F498" i="6"/>
  <c r="F501" i="6" s="1"/>
  <c r="H498" i="6"/>
  <c r="J498" i="6"/>
  <c r="F494" i="6"/>
  <c r="H494" i="6"/>
  <c r="F493" i="6"/>
  <c r="H493" i="6"/>
  <c r="J493" i="6"/>
  <c r="K493" i="6"/>
  <c r="F492" i="6"/>
  <c r="F495" i="6" s="1"/>
  <c r="H492" i="6"/>
  <c r="H495" i="6" s="1"/>
  <c r="F84" i="7" s="1"/>
  <c r="J492" i="6"/>
  <c r="K492" i="6"/>
  <c r="H488" i="6"/>
  <c r="J488" i="6"/>
  <c r="F483" i="6"/>
  <c r="F484" i="6" s="1"/>
  <c r="F479" i="6"/>
  <c r="H479" i="6"/>
  <c r="J479" i="6"/>
  <c r="K479" i="6"/>
  <c r="H478" i="6"/>
  <c r="J478" i="6"/>
  <c r="H477" i="6"/>
  <c r="F476" i="6"/>
  <c r="H476" i="6"/>
  <c r="H480" i="6" s="1"/>
  <c r="F81" i="7" s="1"/>
  <c r="F472" i="6"/>
  <c r="J472" i="6"/>
  <c r="H471" i="6"/>
  <c r="J471" i="6"/>
  <c r="H470" i="6"/>
  <c r="F469" i="6"/>
  <c r="H469" i="6"/>
  <c r="F465" i="6"/>
  <c r="H465" i="6"/>
  <c r="J465" i="6"/>
  <c r="H464" i="6"/>
  <c r="J464" i="6"/>
  <c r="H463" i="6"/>
  <c r="J463" i="6"/>
  <c r="F462" i="6"/>
  <c r="H462" i="6"/>
  <c r="F458" i="6"/>
  <c r="H458" i="6"/>
  <c r="K458" i="6"/>
  <c r="H457" i="6"/>
  <c r="J457" i="6"/>
  <c r="H456" i="6"/>
  <c r="J456" i="6"/>
  <c r="F455" i="6"/>
  <c r="H455" i="6"/>
  <c r="H450" i="6"/>
  <c r="J450" i="6"/>
  <c r="J449" i="6"/>
  <c r="F448" i="6"/>
  <c r="H448" i="6"/>
  <c r="F444" i="6"/>
  <c r="F445" i="6" s="1"/>
  <c r="E76" i="7" s="1"/>
  <c r="F440" i="6"/>
  <c r="H440" i="6"/>
  <c r="J440" i="6"/>
  <c r="K440" i="6"/>
  <c r="H439" i="6"/>
  <c r="J439" i="6"/>
  <c r="H438" i="6"/>
  <c r="J438" i="6"/>
  <c r="F437" i="6"/>
  <c r="H437" i="6"/>
  <c r="H441" i="6" s="1"/>
  <c r="F75" i="7" s="1"/>
  <c r="F433" i="6"/>
  <c r="J433" i="6"/>
  <c r="H432" i="6"/>
  <c r="J432" i="6"/>
  <c r="H431" i="6"/>
  <c r="J431" i="6"/>
  <c r="F430" i="6"/>
  <c r="F426" i="6"/>
  <c r="H426" i="6"/>
  <c r="J425" i="6"/>
  <c r="K425" i="6"/>
  <c r="F421" i="6"/>
  <c r="H421" i="6"/>
  <c r="J421" i="6"/>
  <c r="K421" i="6"/>
  <c r="H420" i="6"/>
  <c r="J420" i="6"/>
  <c r="H419" i="6"/>
  <c r="J419" i="6"/>
  <c r="J414" i="6"/>
  <c r="H413" i="6"/>
  <c r="J413" i="6"/>
  <c r="H412" i="6"/>
  <c r="J412" i="6"/>
  <c r="F411" i="6"/>
  <c r="H411" i="6"/>
  <c r="F407" i="6"/>
  <c r="F408" i="6" s="1"/>
  <c r="H407" i="6"/>
  <c r="H408" i="6" s="1"/>
  <c r="F70" i="7" s="1"/>
  <c r="J407" i="6"/>
  <c r="J408" i="6" s="1"/>
  <c r="G70" i="7" s="1"/>
  <c r="I32" i="6" s="1"/>
  <c r="J32" i="6" s="1"/>
  <c r="F403" i="6"/>
  <c r="H403" i="6"/>
  <c r="H404" i="6" s="1"/>
  <c r="F69" i="7" s="1"/>
  <c r="J403" i="6"/>
  <c r="J404" i="6" s="1"/>
  <c r="G69" i="7" s="1"/>
  <c r="I31" i="6" s="1"/>
  <c r="J31" i="6" s="1"/>
  <c r="K403" i="6"/>
  <c r="F399" i="6"/>
  <c r="H399" i="6"/>
  <c r="J398" i="6"/>
  <c r="K398" i="6"/>
  <c r="F394" i="6"/>
  <c r="H394" i="6"/>
  <c r="F393" i="6"/>
  <c r="H393" i="6"/>
  <c r="J393" i="6"/>
  <c r="K393" i="6"/>
  <c r="F392" i="6"/>
  <c r="J392" i="6"/>
  <c r="H391" i="6"/>
  <c r="J391" i="6"/>
  <c r="H390" i="6"/>
  <c r="J390" i="6"/>
  <c r="F389" i="6"/>
  <c r="F388" i="6"/>
  <c r="F387" i="6"/>
  <c r="H387" i="6"/>
  <c r="F383" i="6"/>
  <c r="H383" i="6"/>
  <c r="F382" i="6"/>
  <c r="H382" i="6"/>
  <c r="J382" i="6"/>
  <c r="K382" i="6"/>
  <c r="H381" i="6"/>
  <c r="I383" i="6" s="1"/>
  <c r="J383" i="6" s="1"/>
  <c r="J381" i="6"/>
  <c r="H380" i="6"/>
  <c r="J380" i="6"/>
  <c r="H379" i="6"/>
  <c r="F378" i="6"/>
  <c r="F377" i="6"/>
  <c r="F376" i="6"/>
  <c r="F372" i="6"/>
  <c r="H372" i="6"/>
  <c r="J372" i="6"/>
  <c r="K372" i="6"/>
  <c r="F371" i="6"/>
  <c r="J371" i="6"/>
  <c r="H370" i="6"/>
  <c r="F369" i="6"/>
  <c r="J368" i="6"/>
  <c r="F364" i="6"/>
  <c r="H364" i="6"/>
  <c r="J364" i="6"/>
  <c r="F362" i="6"/>
  <c r="F361" i="6"/>
  <c r="H359" i="6"/>
  <c r="J359" i="6"/>
  <c r="J332" i="6"/>
  <c r="J333" i="6" s="1"/>
  <c r="G58" i="7" s="1"/>
  <c r="I255" i="8" s="1"/>
  <c r="J255" i="8" s="1"/>
  <c r="F328" i="6"/>
  <c r="H328" i="6"/>
  <c r="J328" i="6"/>
  <c r="F327" i="6"/>
  <c r="F329" i="6" s="1"/>
  <c r="K327" i="6"/>
  <c r="H320" i="6"/>
  <c r="J320" i="6"/>
  <c r="H319" i="6"/>
  <c r="J319" i="6"/>
  <c r="J318" i="6"/>
  <c r="H317" i="6"/>
  <c r="J317" i="6"/>
  <c r="H310" i="6"/>
  <c r="J310" i="6"/>
  <c r="H309" i="6"/>
  <c r="J309" i="6"/>
  <c r="J308" i="6"/>
  <c r="J303" i="6"/>
  <c r="H302" i="6"/>
  <c r="J302" i="6"/>
  <c r="J304" i="6" s="1"/>
  <c r="G54" i="7" s="1"/>
  <c r="I251" i="8" s="1"/>
  <c r="J251" i="8" s="1"/>
  <c r="H298" i="6"/>
  <c r="J298" i="6"/>
  <c r="H297" i="6"/>
  <c r="H299" i="6" s="1"/>
  <c r="F53" i="7" s="1"/>
  <c r="G250" i="8" s="1"/>
  <c r="H250" i="8" s="1"/>
  <c r="H291" i="6"/>
  <c r="J291" i="6"/>
  <c r="H290" i="6"/>
  <c r="J290" i="6"/>
  <c r="H289" i="6"/>
  <c r="J289" i="6"/>
  <c r="H283" i="6"/>
  <c r="J283" i="6"/>
  <c r="H281" i="6"/>
  <c r="J281" i="6"/>
  <c r="H275" i="6"/>
  <c r="J275" i="6"/>
  <c r="H274" i="6"/>
  <c r="J274" i="6"/>
  <c r="H273" i="6"/>
  <c r="J273" i="6"/>
  <c r="H267" i="6"/>
  <c r="J267" i="6"/>
  <c r="H266" i="6"/>
  <c r="J266" i="6"/>
  <c r="H265" i="6"/>
  <c r="F261" i="6"/>
  <c r="H261" i="6"/>
  <c r="J261" i="6"/>
  <c r="K261" i="6"/>
  <c r="F260" i="6"/>
  <c r="F262" i="6" s="1"/>
  <c r="E48" i="7" s="1"/>
  <c r="E225" i="8" s="1"/>
  <c r="J260" i="6"/>
  <c r="J262" i="6" s="1"/>
  <c r="G48" i="7" s="1"/>
  <c r="I225" i="8" s="1"/>
  <c r="J225" i="8" s="1"/>
  <c r="F256" i="6"/>
  <c r="H256" i="6"/>
  <c r="F255" i="6"/>
  <c r="F257" i="6" s="1"/>
  <c r="E47" i="7" s="1"/>
  <c r="E224" i="8" s="1"/>
  <c r="H255" i="6"/>
  <c r="J255" i="6"/>
  <c r="L255" i="6" s="1"/>
  <c r="K255" i="6"/>
  <c r="H246" i="6"/>
  <c r="J246" i="6"/>
  <c r="H241" i="6"/>
  <c r="J241" i="6"/>
  <c r="H235" i="6"/>
  <c r="J235" i="6"/>
  <c r="J234" i="6"/>
  <c r="H229" i="6"/>
  <c r="H228" i="6"/>
  <c r="J228" i="6"/>
  <c r="H227" i="6"/>
  <c r="J227" i="6"/>
  <c r="H226" i="6"/>
  <c r="H225" i="6"/>
  <c r="J225" i="6"/>
  <c r="H224" i="6"/>
  <c r="J224" i="6"/>
  <c r="J223" i="6"/>
  <c r="H222" i="6"/>
  <c r="H217" i="6"/>
  <c r="J217" i="6"/>
  <c r="H216" i="6"/>
  <c r="J216" i="6"/>
  <c r="H211" i="6"/>
  <c r="J211" i="6"/>
  <c r="H210" i="6"/>
  <c r="J210" i="6"/>
  <c r="H200" i="6"/>
  <c r="J200" i="6"/>
  <c r="H195" i="6"/>
  <c r="J195" i="6"/>
  <c r="H185" i="6"/>
  <c r="H184" i="6"/>
  <c r="H183" i="6"/>
  <c r="J183" i="6"/>
  <c r="H178" i="6"/>
  <c r="J178" i="6"/>
  <c r="H176" i="6"/>
  <c r="H171" i="6"/>
  <c r="J171" i="6"/>
  <c r="H162" i="6"/>
  <c r="J162" i="6"/>
  <c r="H157" i="6"/>
  <c r="J157" i="6"/>
  <c r="H152" i="6"/>
  <c r="J152" i="6"/>
  <c r="H144" i="6"/>
  <c r="J144" i="6"/>
  <c r="H143" i="6"/>
  <c r="J143" i="6"/>
  <c r="H142" i="6"/>
  <c r="J142" i="6"/>
  <c r="H141" i="6"/>
  <c r="J141" i="6"/>
  <c r="F136" i="6"/>
  <c r="H136" i="6"/>
  <c r="F100" i="6"/>
  <c r="H100" i="6"/>
  <c r="F82" i="6"/>
  <c r="H82" i="6"/>
  <c r="F75" i="6"/>
  <c r="H75" i="6"/>
  <c r="L380" i="6" l="1"/>
  <c r="K498" i="6"/>
  <c r="I642" i="6"/>
  <c r="J642" i="6" s="1"/>
  <c r="H556" i="6"/>
  <c r="F92" i="7" s="1"/>
  <c r="H804" i="6"/>
  <c r="F804" i="6"/>
  <c r="K804" i="6"/>
  <c r="H797" i="6"/>
  <c r="F797" i="6"/>
  <c r="K797" i="6"/>
  <c r="H796" i="6"/>
  <c r="F796" i="6"/>
  <c r="K796" i="6"/>
  <c r="F795" i="6"/>
  <c r="K795" i="6"/>
  <c r="H790" i="6"/>
  <c r="H782" i="6"/>
  <c r="F782" i="6"/>
  <c r="K782" i="6"/>
  <c r="H778" i="6"/>
  <c r="H777" i="6"/>
  <c r="H779" i="6" s="1"/>
  <c r="F130" i="7" s="1"/>
  <c r="F772" i="6"/>
  <c r="K772" i="6"/>
  <c r="H771" i="6"/>
  <c r="H770" i="6"/>
  <c r="F770" i="6"/>
  <c r="K770" i="6"/>
  <c r="H769" i="6"/>
  <c r="F769" i="6"/>
  <c r="K769" i="6"/>
  <c r="H764" i="6"/>
  <c r="H759" i="6"/>
  <c r="F759" i="6"/>
  <c r="K759" i="6"/>
  <c r="F758" i="6"/>
  <c r="K758" i="6"/>
  <c r="H753" i="6"/>
  <c r="L753" i="6" s="1"/>
  <c r="F753" i="6"/>
  <c r="K753" i="6"/>
  <c r="H752" i="6"/>
  <c r="H755" i="6" s="1"/>
  <c r="F126" i="7" s="1"/>
  <c r="F752" i="6"/>
  <c r="K752" i="6"/>
  <c r="H747" i="6"/>
  <c r="L747" i="6" s="1"/>
  <c r="F747" i="6"/>
  <c r="F749" i="6" s="1"/>
  <c r="K747" i="6"/>
  <c r="H730" i="6"/>
  <c r="F730" i="6"/>
  <c r="F732" i="6" s="1"/>
  <c r="K730" i="6"/>
  <c r="H724" i="6"/>
  <c r="F724" i="6"/>
  <c r="K724" i="6"/>
  <c r="H723" i="6"/>
  <c r="F723" i="6"/>
  <c r="K723" i="6"/>
  <c r="F722" i="6"/>
  <c r="K722" i="6"/>
  <c r="H721" i="6"/>
  <c r="F721" i="6"/>
  <c r="K721" i="6"/>
  <c r="H716" i="6"/>
  <c r="F716" i="6"/>
  <c r="K716" i="6"/>
  <c r="F715" i="6"/>
  <c r="F718" i="6" s="1"/>
  <c r="K715" i="6"/>
  <c r="H711" i="6"/>
  <c r="F711" i="6"/>
  <c r="F712" i="6" s="1"/>
  <c r="K711" i="6"/>
  <c r="H705" i="6"/>
  <c r="I706" i="6" s="1"/>
  <c r="H700" i="6"/>
  <c r="F700" i="6"/>
  <c r="K700" i="6"/>
  <c r="H699" i="6"/>
  <c r="F699" i="6"/>
  <c r="F702" i="6" s="1"/>
  <c r="K699" i="6"/>
  <c r="H693" i="6"/>
  <c r="H688" i="6"/>
  <c r="F688" i="6"/>
  <c r="F690" i="6" s="1"/>
  <c r="K688" i="6"/>
  <c r="H650" i="6"/>
  <c r="I506" i="6"/>
  <c r="J506" i="6" s="1"/>
  <c r="L506" i="6" s="1"/>
  <c r="H508" i="6"/>
  <c r="F86" i="7" s="1"/>
  <c r="I566" i="6"/>
  <c r="J566" i="6" s="1"/>
  <c r="J567" i="6" s="1"/>
  <c r="G94" i="7" s="1"/>
  <c r="I105" i="6" s="1"/>
  <c r="J105" i="6" s="1"/>
  <c r="L450" i="6"/>
  <c r="J651" i="6"/>
  <c r="G108" i="7" s="1"/>
  <c r="I634" i="6" s="1"/>
  <c r="J634" i="6" s="1"/>
  <c r="J422" i="6"/>
  <c r="G72" i="7" s="1"/>
  <c r="I41" i="6" s="1"/>
  <c r="J41" i="6" s="1"/>
  <c r="J774" i="6"/>
  <c r="G129" i="7" s="1"/>
  <c r="I341" i="6" s="1"/>
  <c r="J341" i="6" s="1"/>
  <c r="J343" i="6" s="1"/>
  <c r="G60" i="7" s="1"/>
  <c r="I270" i="8" s="1"/>
  <c r="J270" i="8" s="1"/>
  <c r="L347" i="8"/>
  <c r="L348" i="8" s="1"/>
  <c r="E22" i="9" s="1"/>
  <c r="F22" i="9" s="1"/>
  <c r="L22" i="9" s="1"/>
  <c r="H807" i="6"/>
  <c r="H795" i="6"/>
  <c r="L795" i="6" s="1"/>
  <c r="H794" i="6"/>
  <c r="H788" i="6"/>
  <c r="H783" i="6"/>
  <c r="H772" i="6"/>
  <c r="H765" i="6"/>
  <c r="H758" i="6"/>
  <c r="H742" i="6"/>
  <c r="L742" i="6" s="1"/>
  <c r="H741" i="6"/>
  <c r="L741" i="6" s="1"/>
  <c r="H736" i="6"/>
  <c r="L736" i="6" s="1"/>
  <c r="H735" i="6"/>
  <c r="H722" i="6"/>
  <c r="H715" i="6"/>
  <c r="H710" i="6"/>
  <c r="H682" i="6"/>
  <c r="H676" i="6"/>
  <c r="H621" i="6"/>
  <c r="H622" i="6" s="1"/>
  <c r="H594" i="6"/>
  <c r="I595" i="6" s="1"/>
  <c r="H581" i="6"/>
  <c r="I582" i="6" s="1"/>
  <c r="H570" i="6"/>
  <c r="H571" i="6" s="1"/>
  <c r="F95" i="7" s="1"/>
  <c r="H559" i="6"/>
  <c r="H561" i="6" s="1"/>
  <c r="F93" i="7" s="1"/>
  <c r="H541" i="6"/>
  <c r="H539" i="6"/>
  <c r="H511" i="6"/>
  <c r="H487" i="6"/>
  <c r="H483" i="6"/>
  <c r="H484" i="6" s="1"/>
  <c r="F82" i="7" s="1"/>
  <c r="H472" i="6"/>
  <c r="H451" i="6"/>
  <c r="L451" i="6" s="1"/>
  <c r="H449" i="6"/>
  <c r="H444" i="6"/>
  <c r="H433" i="6"/>
  <c r="L433" i="6" s="1"/>
  <c r="H430" i="6"/>
  <c r="H425" i="6"/>
  <c r="H418" i="6"/>
  <c r="H414" i="6"/>
  <c r="H398" i="6"/>
  <c r="H392" i="6"/>
  <c r="H368" i="6"/>
  <c r="H373" i="6" s="1"/>
  <c r="F65" i="7" s="1"/>
  <c r="G297" i="8" s="1"/>
  <c r="H297" i="8" s="1"/>
  <c r="H332" i="6"/>
  <c r="H333" i="6" s="1"/>
  <c r="F58" i="7" s="1"/>
  <c r="G255" i="8" s="1"/>
  <c r="H255" i="8" s="1"/>
  <c r="H327" i="6"/>
  <c r="H318" i="6"/>
  <c r="H308" i="6"/>
  <c r="H307" i="6"/>
  <c r="H303" i="6"/>
  <c r="H304" i="6" s="1"/>
  <c r="F54" i="7" s="1"/>
  <c r="G251" i="8" s="1"/>
  <c r="H251" i="8" s="1"/>
  <c r="H282" i="6"/>
  <c r="H260" i="6"/>
  <c r="H234" i="6"/>
  <c r="H223" i="6"/>
  <c r="L223" i="6" s="1"/>
  <c r="H205" i="6"/>
  <c r="H190" i="6"/>
  <c r="L190" i="6" s="1"/>
  <c r="H177" i="6"/>
  <c r="H166" i="6"/>
  <c r="H137" i="6"/>
  <c r="L137" i="6" s="1"/>
  <c r="H135" i="6"/>
  <c r="H134" i="6"/>
  <c r="H119" i="6"/>
  <c r="L119" i="6" s="1"/>
  <c r="H118" i="6"/>
  <c r="L118" i="6" s="1"/>
  <c r="H114" i="6"/>
  <c r="H107" i="6"/>
  <c r="L107" i="6" s="1"/>
  <c r="H99" i="6"/>
  <c r="H98" i="6"/>
  <c r="H94" i="6"/>
  <c r="L94" i="6" s="1"/>
  <c r="H93" i="6"/>
  <c r="H92" i="6"/>
  <c r="H95" i="6" s="1"/>
  <c r="F20" i="7" s="1"/>
  <c r="G92" i="8" s="1"/>
  <c r="H92" i="8" s="1"/>
  <c r="H87" i="6"/>
  <c r="H86" i="6"/>
  <c r="H81" i="6"/>
  <c r="I82" i="6" s="1"/>
  <c r="J82" i="6" s="1"/>
  <c r="J83" i="6" s="1"/>
  <c r="G18" i="7" s="1"/>
  <c r="I90" i="8" s="1"/>
  <c r="J90" i="8" s="1"/>
  <c r="H76" i="6"/>
  <c r="H74" i="6"/>
  <c r="H73" i="6"/>
  <c r="H46" i="6"/>
  <c r="L46" i="6" s="1"/>
  <c r="H42" i="6"/>
  <c r="L42" i="6" s="1"/>
  <c r="H36" i="6"/>
  <c r="H27" i="6"/>
  <c r="H23" i="6"/>
  <c r="L23" i="6" s="1"/>
  <c r="H22" i="6"/>
  <c r="L22" i="6" s="1"/>
  <c r="H21" i="6"/>
  <c r="H17" i="6"/>
  <c r="L17" i="6" s="1"/>
  <c r="H16" i="6"/>
  <c r="L16" i="6" s="1"/>
  <c r="H15" i="6"/>
  <c r="H18" i="6" s="1"/>
  <c r="F5" i="7" s="1"/>
  <c r="G6" i="8" s="1"/>
  <c r="H6" i="8" s="1"/>
  <c r="H10" i="6"/>
  <c r="L10" i="6" s="1"/>
  <c r="H9" i="6"/>
  <c r="H8" i="6"/>
  <c r="H7" i="6"/>
  <c r="H6" i="6"/>
  <c r="H5" i="6"/>
  <c r="L5" i="6" s="1"/>
  <c r="H313" i="6"/>
  <c r="H749" i="6"/>
  <c r="I748" i="6"/>
  <c r="H172" i="6"/>
  <c r="H173" i="6" s="1"/>
  <c r="F33" i="7" s="1"/>
  <c r="G149" i="8" s="1"/>
  <c r="H149" i="8" s="1"/>
  <c r="H167" i="6"/>
  <c r="H268" i="6"/>
  <c r="H125" i="6"/>
  <c r="H250" i="6"/>
  <c r="H105" i="6"/>
  <c r="H88" i="6"/>
  <c r="H80" i="6"/>
  <c r="H83" i="6" s="1"/>
  <c r="F18" i="7" s="1"/>
  <c r="G90" i="8" s="1"/>
  <c r="H90" i="8" s="1"/>
  <c r="H57" i="6"/>
  <c r="H52" i="6"/>
  <c r="H32" i="6"/>
  <c r="H31" i="6"/>
  <c r="H33" i="6" s="1"/>
  <c r="F8" i="7" s="1"/>
  <c r="G9" i="8" s="1"/>
  <c r="H9" i="8" s="1"/>
  <c r="K789" i="6"/>
  <c r="J785" i="6"/>
  <c r="G131" i="7" s="1"/>
  <c r="I346" i="6" s="1"/>
  <c r="J346" i="6" s="1"/>
  <c r="K710" i="6"/>
  <c r="J427" i="6"/>
  <c r="G73" i="7" s="1"/>
  <c r="I47" i="6" s="1"/>
  <c r="J47" i="6" s="1"/>
  <c r="J48" i="6" s="1"/>
  <c r="G11" i="7" s="1"/>
  <c r="I30" i="8" s="1"/>
  <c r="J30" i="8" s="1"/>
  <c r="K379" i="6"/>
  <c r="J622" i="6"/>
  <c r="G104" i="7" s="1"/>
  <c r="I130" i="6" s="1"/>
  <c r="J130" i="6" s="1"/>
  <c r="K586" i="6"/>
  <c r="J489" i="6"/>
  <c r="G83" i="7" s="1"/>
  <c r="I51" i="6" s="1"/>
  <c r="J51" i="6" s="1"/>
  <c r="H664" i="6"/>
  <c r="F110" i="7" s="1"/>
  <c r="E534" i="6"/>
  <c r="F534" i="6" s="1"/>
  <c r="L534" i="6" s="1"/>
  <c r="K229" i="6"/>
  <c r="K227" i="6"/>
  <c r="K222" i="6"/>
  <c r="K137" i="6"/>
  <c r="K94" i="6"/>
  <c r="K42" i="6"/>
  <c r="I662" i="6"/>
  <c r="J662" i="6" s="1"/>
  <c r="L660" i="6"/>
  <c r="I494" i="6"/>
  <c r="J494" i="6" s="1"/>
  <c r="J495" i="6" s="1"/>
  <c r="G84" i="7" s="1"/>
  <c r="I52" i="6" s="1"/>
  <c r="J52" i="6" s="1"/>
  <c r="H459" i="6"/>
  <c r="F78" i="7" s="1"/>
  <c r="L261" i="6"/>
  <c r="K426" i="6"/>
  <c r="J400" i="6"/>
  <c r="G68" i="7" s="1"/>
  <c r="I11" i="6" s="1"/>
  <c r="J11" i="6" s="1"/>
  <c r="K376" i="6"/>
  <c r="K364" i="6"/>
  <c r="J173" i="6"/>
  <c r="G33" i="7" s="1"/>
  <c r="I149" i="8" s="1"/>
  <c r="J149" i="8" s="1"/>
  <c r="K742" i="6"/>
  <c r="F742" i="6"/>
  <c r="F741" i="6"/>
  <c r="F744" i="6" s="1"/>
  <c r="K741" i="6"/>
  <c r="K735" i="6"/>
  <c r="F735" i="6"/>
  <c r="F135" i="6"/>
  <c r="K135" i="6"/>
  <c r="F134" i="6"/>
  <c r="K134" i="6"/>
  <c r="K99" i="6"/>
  <c r="F99" i="6"/>
  <c r="F98" i="6"/>
  <c r="K98" i="6"/>
  <c r="K93" i="6"/>
  <c r="F93" i="6"/>
  <c r="K92" i="6"/>
  <c r="F92" i="6"/>
  <c r="K87" i="6"/>
  <c r="F87" i="6"/>
  <c r="F86" i="6"/>
  <c r="K86" i="6"/>
  <c r="F81" i="6"/>
  <c r="K81" i="6"/>
  <c r="F74" i="6"/>
  <c r="K74" i="6"/>
  <c r="F73" i="6"/>
  <c r="K73" i="6"/>
  <c r="J10" i="8"/>
  <c r="K27" i="6"/>
  <c r="F27" i="6"/>
  <c r="F28" i="6" s="1"/>
  <c r="K17" i="6"/>
  <c r="F17" i="6"/>
  <c r="K16" i="6"/>
  <c r="F16" i="6"/>
  <c r="K216" i="6"/>
  <c r="F216" i="6"/>
  <c r="K390" i="6"/>
  <c r="F390" i="6"/>
  <c r="K368" i="6"/>
  <c r="F368" i="6"/>
  <c r="K359" i="6"/>
  <c r="F359" i="6"/>
  <c r="L359" i="6" s="1"/>
  <c r="E778" i="6"/>
  <c r="E765" i="6"/>
  <c r="E171" i="6"/>
  <c r="E332" i="6"/>
  <c r="K777" i="6"/>
  <c r="F777" i="6"/>
  <c r="K764" i="6"/>
  <c r="F764" i="6"/>
  <c r="K663" i="6"/>
  <c r="F663" i="6"/>
  <c r="E291" i="6"/>
  <c r="E283" i="6"/>
  <c r="E309" i="6"/>
  <c r="E319" i="6"/>
  <c r="E308" i="6"/>
  <c r="E318" i="6"/>
  <c r="E282" i="6"/>
  <c r="E290" i="6"/>
  <c r="K547" i="6"/>
  <c r="F547" i="6"/>
  <c r="L547" i="6" s="1"/>
  <c r="K87" i="8"/>
  <c r="F87" i="8"/>
  <c r="L87" i="8" s="1"/>
  <c r="K76" i="6"/>
  <c r="F76" i="6"/>
  <c r="K507" i="6"/>
  <c r="F507" i="6"/>
  <c r="E488" i="6"/>
  <c r="F488" i="6" s="1"/>
  <c r="L488" i="6" s="1"/>
  <c r="F489" i="6"/>
  <c r="E83" i="7" s="1"/>
  <c r="E51" i="6" s="1"/>
  <c r="F51" i="6" s="1"/>
  <c r="K9" i="6"/>
  <c r="F9" i="6"/>
  <c r="K8" i="6"/>
  <c r="F8" i="6"/>
  <c r="K7" i="6"/>
  <c r="F7" i="6"/>
  <c r="K6" i="6"/>
  <c r="F6" i="6"/>
  <c r="K245" i="8"/>
  <c r="F245" i="8"/>
  <c r="L245" i="8" s="1"/>
  <c r="E281" i="6"/>
  <c r="E289" i="6"/>
  <c r="E303" i="6"/>
  <c r="E298" i="6"/>
  <c r="E297" i="6"/>
  <c r="E302" i="6"/>
  <c r="E320" i="6"/>
  <c r="E310" i="6"/>
  <c r="E307" i="6"/>
  <c r="E317" i="6"/>
  <c r="K197" i="8"/>
  <c r="F197" i="8"/>
  <c r="K234" i="6"/>
  <c r="F234" i="6"/>
  <c r="K228" i="6"/>
  <c r="F228" i="6"/>
  <c r="L228" i="6" s="1"/>
  <c r="K225" i="6"/>
  <c r="F225" i="6"/>
  <c r="L225" i="6" s="1"/>
  <c r="K224" i="6"/>
  <c r="F224" i="6"/>
  <c r="L224" i="6" s="1"/>
  <c r="K125" i="8"/>
  <c r="F125" i="8"/>
  <c r="L125" i="8" s="1"/>
  <c r="E152" i="6"/>
  <c r="E157" i="6"/>
  <c r="E162" i="6"/>
  <c r="K610" i="6"/>
  <c r="F610" i="6"/>
  <c r="E265" i="6"/>
  <c r="E273" i="6"/>
  <c r="K142" i="6"/>
  <c r="F142" i="6"/>
  <c r="L142" i="6" s="1"/>
  <c r="K141" i="6"/>
  <c r="F141" i="6"/>
  <c r="L141" i="6" s="1"/>
  <c r="K114" i="6"/>
  <c r="F114" i="6"/>
  <c r="K587" i="6"/>
  <c r="F587" i="6"/>
  <c r="F560" i="6"/>
  <c r="K560" i="6"/>
  <c r="E574" i="6"/>
  <c r="E176" i="6"/>
  <c r="E183" i="6"/>
  <c r="E246" i="6"/>
  <c r="E241" i="6"/>
  <c r="E15" i="6"/>
  <c r="E21" i="6"/>
  <c r="F21" i="6" s="1"/>
  <c r="F24" i="6" s="1"/>
  <c r="K86" i="8"/>
  <c r="F86" i="8"/>
  <c r="L86" i="8" s="1"/>
  <c r="K85" i="8"/>
  <c r="F85" i="8"/>
  <c r="L85" i="8" s="1"/>
  <c r="E195" i="6"/>
  <c r="E274" i="6"/>
  <c r="E210" i="6"/>
  <c r="E205" i="6"/>
  <c r="E266" i="6"/>
  <c r="E200" i="6"/>
  <c r="K84" i="8"/>
  <c r="F84" i="8"/>
  <c r="L84" i="8" s="1"/>
  <c r="K83" i="8"/>
  <c r="F83" i="8"/>
  <c r="L83" i="8" s="1"/>
  <c r="K82" i="8"/>
  <c r="F82" i="8"/>
  <c r="L82" i="8" s="1"/>
  <c r="K81" i="8"/>
  <c r="F81" i="8"/>
  <c r="L81" i="8" s="1"/>
  <c r="K80" i="8"/>
  <c r="F80" i="8"/>
  <c r="L80" i="8" s="1"/>
  <c r="K79" i="8"/>
  <c r="F79" i="8"/>
  <c r="L79" i="8" s="1"/>
  <c r="K78" i="8"/>
  <c r="F78" i="8"/>
  <c r="L78" i="8" s="1"/>
  <c r="K548" i="6"/>
  <c r="F548" i="6"/>
  <c r="L548" i="6" s="1"/>
  <c r="K77" i="8"/>
  <c r="F77" i="8"/>
  <c r="E143" i="6"/>
  <c r="E211" i="6"/>
  <c r="K10" i="6"/>
  <c r="F10" i="6"/>
  <c r="K546" i="6"/>
  <c r="F546" i="6"/>
  <c r="L546" i="6" s="1"/>
  <c r="E522" i="6"/>
  <c r="E648" i="6"/>
  <c r="E553" i="6"/>
  <c r="E431" i="6"/>
  <c r="E419" i="6"/>
  <c r="E438" i="6"/>
  <c r="E456" i="6"/>
  <c r="E412" i="6"/>
  <c r="E463" i="6"/>
  <c r="E539" i="6"/>
  <c r="E470" i="6"/>
  <c r="E477" i="6"/>
  <c r="K46" i="6"/>
  <c r="F46" i="6"/>
  <c r="E185" i="6"/>
  <c r="E178" i="6"/>
  <c r="K545" i="6"/>
  <c r="F545" i="6"/>
  <c r="E177" i="6"/>
  <c r="E575" i="6"/>
  <c r="E184" i="6"/>
  <c r="J521" i="6"/>
  <c r="K521" i="6"/>
  <c r="K552" i="6"/>
  <c r="J552" i="6"/>
  <c r="K448" i="6"/>
  <c r="J448" i="6"/>
  <c r="K462" i="6"/>
  <c r="J462" i="6"/>
  <c r="K455" i="6"/>
  <c r="J455" i="6"/>
  <c r="K444" i="6"/>
  <c r="J444" i="6"/>
  <c r="J445" i="6" s="1"/>
  <c r="G76" i="7" s="1"/>
  <c r="K476" i="6"/>
  <c r="J476" i="6"/>
  <c r="K437" i="6"/>
  <c r="J437" i="6"/>
  <c r="K430" i="6"/>
  <c r="J430" i="6"/>
  <c r="J434" i="6" s="1"/>
  <c r="G74" i="7" s="1"/>
  <c r="K411" i="6"/>
  <c r="J411" i="6"/>
  <c r="L603" i="6"/>
  <c r="I605" i="6"/>
  <c r="J605" i="6" s="1"/>
  <c r="J606" i="6" s="1"/>
  <c r="G101" i="7" s="1"/>
  <c r="I120" i="6" s="1"/>
  <c r="J120" i="6" s="1"/>
  <c r="J121" i="6" s="1"/>
  <c r="G24" i="7" s="1"/>
  <c r="I126" i="8" s="1"/>
  <c r="J126" i="8" s="1"/>
  <c r="I532" i="6"/>
  <c r="I500" i="6"/>
  <c r="H501" i="6"/>
  <c r="F85" i="7" s="1"/>
  <c r="F225" i="8"/>
  <c r="F224" i="8"/>
  <c r="I256" i="6"/>
  <c r="H257" i="6"/>
  <c r="K35" i="8"/>
  <c r="J34" i="8"/>
  <c r="L34" i="8" s="1"/>
  <c r="K34" i="8"/>
  <c r="I370" i="6"/>
  <c r="J370" i="6" s="1"/>
  <c r="I33" i="8"/>
  <c r="J33" i="8" s="1"/>
  <c r="L33" i="8" s="1"/>
  <c r="I378" i="6"/>
  <c r="H378" i="6"/>
  <c r="H388" i="6"/>
  <c r="K388" i="6"/>
  <c r="H371" i="6"/>
  <c r="L371" i="6" s="1"/>
  <c r="H362" i="6"/>
  <c r="L362" i="6" s="1"/>
  <c r="G32" i="8"/>
  <c r="I31" i="8"/>
  <c r="I387" i="6"/>
  <c r="J387" i="6" s="1"/>
  <c r="K369" i="6"/>
  <c r="H376" i="6"/>
  <c r="L35" i="8"/>
  <c r="L806" i="6"/>
  <c r="L805" i="6"/>
  <c r="L804" i="6"/>
  <c r="L797" i="6"/>
  <c r="L796" i="6"/>
  <c r="K794" i="6"/>
  <c r="K790" i="6"/>
  <c r="J791" i="6"/>
  <c r="G132" i="7" s="1"/>
  <c r="I347" i="6" s="1"/>
  <c r="J347" i="6" s="1"/>
  <c r="J348" i="6" s="1"/>
  <c r="G61" i="7" s="1"/>
  <c r="I271" i="8" s="1"/>
  <c r="J271" i="8" s="1"/>
  <c r="L790" i="6"/>
  <c r="H789" i="6"/>
  <c r="L789" i="6" s="1"/>
  <c r="K788" i="6"/>
  <c r="K783" i="6"/>
  <c r="L782" i="6"/>
  <c r="K771" i="6"/>
  <c r="L771" i="6"/>
  <c r="L770" i="6"/>
  <c r="L769" i="6"/>
  <c r="L759" i="6"/>
  <c r="I754" i="6"/>
  <c r="J754" i="6" s="1"/>
  <c r="J755" i="6" s="1"/>
  <c r="G126" i="7" s="1"/>
  <c r="K736" i="6"/>
  <c r="F738" i="6"/>
  <c r="E123" i="7" s="1"/>
  <c r="L730" i="6"/>
  <c r="E122" i="7"/>
  <c r="L724" i="6"/>
  <c r="L723" i="6"/>
  <c r="L721" i="6"/>
  <c r="L716" i="6"/>
  <c r="L711" i="6"/>
  <c r="I245" i="6"/>
  <c r="J245" i="6" s="1"/>
  <c r="J247" i="6" s="1"/>
  <c r="G45" i="7" s="1"/>
  <c r="I222" i="8" s="1"/>
  <c r="J222" i="8" s="1"/>
  <c r="I240" i="6"/>
  <c r="J240" i="6" s="1"/>
  <c r="J242" i="6" s="1"/>
  <c r="G44" i="7" s="1"/>
  <c r="I221" i="8" s="1"/>
  <c r="J221" i="8" s="1"/>
  <c r="K705" i="6"/>
  <c r="J706" i="6"/>
  <c r="J707" i="6" s="1"/>
  <c r="G118" i="7" s="1"/>
  <c r="I236" i="6" s="1"/>
  <c r="J236" i="6" s="1"/>
  <c r="J237" i="6" s="1"/>
  <c r="G43" i="7" s="1"/>
  <c r="I199" i="8" s="1"/>
  <c r="J199" i="8" s="1"/>
  <c r="K706" i="6"/>
  <c r="H707" i="6"/>
  <c r="F118" i="7" s="1"/>
  <c r="L705" i="6"/>
  <c r="F236" i="6"/>
  <c r="L700" i="6"/>
  <c r="L699" i="6"/>
  <c r="K694" i="6"/>
  <c r="H694" i="6"/>
  <c r="L694" i="6" s="1"/>
  <c r="I695" i="6"/>
  <c r="J695" i="6" s="1"/>
  <c r="J696" i="6" s="1"/>
  <c r="G116" i="7" s="1"/>
  <c r="I218" i="6" s="1"/>
  <c r="J218" i="6" s="1"/>
  <c r="J219" i="6" s="1"/>
  <c r="G41" i="7" s="1"/>
  <c r="I178" i="8" s="1"/>
  <c r="J178" i="8" s="1"/>
  <c r="F696" i="6"/>
  <c r="E116" i="7" s="1"/>
  <c r="K693" i="6"/>
  <c r="H696" i="6"/>
  <c r="F116" i="7" s="1"/>
  <c r="L693" i="6"/>
  <c r="L688" i="6"/>
  <c r="E115" i="7"/>
  <c r="L683" i="6"/>
  <c r="F186" i="6"/>
  <c r="L677" i="6"/>
  <c r="K677" i="6"/>
  <c r="H679" i="6"/>
  <c r="F113" i="7" s="1"/>
  <c r="K676" i="6"/>
  <c r="F679" i="6"/>
  <c r="E113" i="7" s="1"/>
  <c r="E179" i="6" s="1"/>
  <c r="L672" i="6"/>
  <c r="F673" i="6"/>
  <c r="L673" i="6" s="1"/>
  <c r="K672" i="6"/>
  <c r="L668" i="6"/>
  <c r="J168" i="6"/>
  <c r="G32" i="7" s="1"/>
  <c r="I134" i="8" s="1"/>
  <c r="J134" i="8" s="1"/>
  <c r="L669" i="6"/>
  <c r="E111" i="7"/>
  <c r="L667" i="6"/>
  <c r="L663" i="6"/>
  <c r="F664" i="6"/>
  <c r="E110" i="7" s="1"/>
  <c r="J664" i="6"/>
  <c r="G110" i="7" s="1"/>
  <c r="I161" i="6" s="1"/>
  <c r="J161" i="6" s="1"/>
  <c r="J163" i="6" s="1"/>
  <c r="G31" i="7" s="1"/>
  <c r="I133" i="8" s="1"/>
  <c r="J133" i="8" s="1"/>
  <c r="L661" i="6"/>
  <c r="L655" i="6"/>
  <c r="J656" i="6"/>
  <c r="J657" i="6" s="1"/>
  <c r="G109" i="7" s="1"/>
  <c r="I151" i="6" s="1"/>
  <c r="J151" i="6" s="1"/>
  <c r="J153" i="6" s="1"/>
  <c r="G29" i="7" s="1"/>
  <c r="I131" i="8" s="1"/>
  <c r="J131" i="8" s="1"/>
  <c r="K656" i="6"/>
  <c r="H657" i="6"/>
  <c r="F109" i="7" s="1"/>
  <c r="L654" i="6"/>
  <c r="H651" i="6"/>
  <c r="F108" i="7" s="1"/>
  <c r="L650" i="6"/>
  <c r="K647" i="6"/>
  <c r="L647" i="6"/>
  <c r="L641" i="6"/>
  <c r="L640" i="6"/>
  <c r="J644" i="6"/>
  <c r="G107" i="7" s="1"/>
  <c r="I147" i="6" s="1"/>
  <c r="J147" i="6" s="1"/>
  <c r="E643" i="6"/>
  <c r="F643" i="6" s="1"/>
  <c r="L643" i="6" s="1"/>
  <c r="H644" i="6"/>
  <c r="F107" i="7" s="1"/>
  <c r="L639" i="6"/>
  <c r="L638" i="6"/>
  <c r="L632" i="6"/>
  <c r="L631" i="6"/>
  <c r="I633" i="6"/>
  <c r="J633" i="6" s="1"/>
  <c r="J635" i="6" s="1"/>
  <c r="G106" i="7" s="1"/>
  <c r="I146" i="6" s="1"/>
  <c r="J146" i="6" s="1"/>
  <c r="L626" i="6"/>
  <c r="L625" i="6"/>
  <c r="I627" i="6"/>
  <c r="K621" i="6"/>
  <c r="L621" i="6"/>
  <c r="L620" i="6"/>
  <c r="E104" i="7"/>
  <c r="E130" i="6" s="1"/>
  <c r="L616" i="6"/>
  <c r="L615" i="6"/>
  <c r="F617" i="6"/>
  <c r="L611" i="6"/>
  <c r="K611" i="6"/>
  <c r="L610" i="6"/>
  <c r="F612" i="6"/>
  <c r="E102" i="7" s="1"/>
  <c r="I129" i="6"/>
  <c r="J129" i="6" s="1"/>
  <c r="J131" i="6" s="1"/>
  <c r="G26" i="7" s="1"/>
  <c r="I128" i="8" s="1"/>
  <c r="J128" i="8" s="1"/>
  <c r="I124" i="6"/>
  <c r="J124" i="6" s="1"/>
  <c r="J126" i="6" s="1"/>
  <c r="G25" i="7" s="1"/>
  <c r="I127" i="8" s="1"/>
  <c r="J127" i="8" s="1"/>
  <c r="K609" i="6"/>
  <c r="L609" i="6"/>
  <c r="L604" i="6"/>
  <c r="H606" i="6"/>
  <c r="L599" i="6"/>
  <c r="F589" i="6"/>
  <c r="L600" i="6"/>
  <c r="K594" i="6"/>
  <c r="H596" i="6"/>
  <c r="F99" i="7" s="1"/>
  <c r="L594" i="6"/>
  <c r="L593" i="6"/>
  <c r="L587" i="6"/>
  <c r="L586" i="6"/>
  <c r="K581" i="6"/>
  <c r="L581" i="6"/>
  <c r="H583" i="6"/>
  <c r="F97" i="7" s="1"/>
  <c r="L580" i="6"/>
  <c r="L576" i="6"/>
  <c r="I111" i="6"/>
  <c r="J111" i="6" s="1"/>
  <c r="I363" i="6"/>
  <c r="J363" i="6" s="1"/>
  <c r="J365" i="6" s="1"/>
  <c r="G64" i="7" s="1"/>
  <c r="I296" i="8" s="1"/>
  <c r="J296" i="8" s="1"/>
  <c r="L570" i="6"/>
  <c r="F571" i="6"/>
  <c r="L571" i="6" s="1"/>
  <c r="L565" i="6"/>
  <c r="L564" i="6"/>
  <c r="L567" i="6"/>
  <c r="K559" i="6"/>
  <c r="L559" i="6"/>
  <c r="K555" i="6"/>
  <c r="L555" i="6"/>
  <c r="H542" i="6"/>
  <c r="F90" i="7" s="1"/>
  <c r="K541" i="6"/>
  <c r="L541" i="6"/>
  <c r="J542" i="6"/>
  <c r="G90" i="7" s="1"/>
  <c r="I69" i="6" s="1"/>
  <c r="J69" i="6" s="1"/>
  <c r="J70" i="6" s="1"/>
  <c r="G16" i="7" s="1"/>
  <c r="I88" i="8" s="1"/>
  <c r="J88" i="8" s="1"/>
  <c r="K538" i="6"/>
  <c r="L538" i="6"/>
  <c r="L531" i="6"/>
  <c r="L530" i="6"/>
  <c r="L529" i="6"/>
  <c r="L528" i="6"/>
  <c r="L524" i="6"/>
  <c r="L514" i="6"/>
  <c r="K514" i="6"/>
  <c r="L513" i="6"/>
  <c r="L512" i="6"/>
  <c r="I515" i="6"/>
  <c r="J515" i="6" s="1"/>
  <c r="E517" i="6"/>
  <c r="F517" i="6" s="1"/>
  <c r="L511" i="6"/>
  <c r="J508" i="6"/>
  <c r="G86" i="7" s="1"/>
  <c r="I57" i="6" s="1"/>
  <c r="J57" i="6" s="1"/>
  <c r="L505" i="6"/>
  <c r="L504" i="6"/>
  <c r="L499" i="6"/>
  <c r="L498" i="6"/>
  <c r="L493" i="6"/>
  <c r="L495" i="6"/>
  <c r="J53" i="6"/>
  <c r="G12" i="7" s="1"/>
  <c r="I58" i="8" s="1"/>
  <c r="J58" i="8" s="1"/>
  <c r="L494" i="6"/>
  <c r="L492" i="6"/>
  <c r="H489" i="6"/>
  <c r="F83" i="7" s="1"/>
  <c r="L487" i="6"/>
  <c r="K487" i="6"/>
  <c r="L484" i="6"/>
  <c r="K483" i="6"/>
  <c r="L483" i="6"/>
  <c r="L479" i="6"/>
  <c r="K472" i="6"/>
  <c r="J473" i="6"/>
  <c r="G80" i="7" s="1"/>
  <c r="L469" i="6"/>
  <c r="K469" i="6"/>
  <c r="K465" i="6"/>
  <c r="H466" i="6"/>
  <c r="F79" i="7" s="1"/>
  <c r="L465" i="6"/>
  <c r="L458" i="6"/>
  <c r="K451" i="6"/>
  <c r="K449" i="6"/>
  <c r="F452" i="6"/>
  <c r="E77" i="7" s="1"/>
  <c r="L440" i="6"/>
  <c r="K433" i="6"/>
  <c r="L426" i="6"/>
  <c r="F427" i="6"/>
  <c r="L421" i="6"/>
  <c r="K418" i="6"/>
  <c r="K414" i="6"/>
  <c r="J33" i="6"/>
  <c r="G8" i="7" s="1"/>
  <c r="I9" i="8" s="1"/>
  <c r="J9" i="8" s="1"/>
  <c r="L407" i="6"/>
  <c r="L408" i="6"/>
  <c r="K407" i="6"/>
  <c r="L403" i="6"/>
  <c r="F404" i="6"/>
  <c r="K399" i="6"/>
  <c r="F400" i="6"/>
  <c r="E68" i="7" s="1"/>
  <c r="L399" i="6"/>
  <c r="L393" i="6"/>
  <c r="K392" i="6"/>
  <c r="L389" i="6"/>
  <c r="K389" i="6"/>
  <c r="L388" i="6"/>
  <c r="L387" i="6"/>
  <c r="L382" i="6"/>
  <c r="L381" i="6"/>
  <c r="K381" i="6"/>
  <c r="L379" i="6"/>
  <c r="L378" i="6"/>
  <c r="F384" i="6"/>
  <c r="J384" i="6"/>
  <c r="G66" i="7" s="1"/>
  <c r="I298" i="8" s="1"/>
  <c r="J298" i="8" s="1"/>
  <c r="L376" i="6"/>
  <c r="L372" i="6"/>
  <c r="J373" i="6"/>
  <c r="G65" i="7" s="1"/>
  <c r="I297" i="8" s="1"/>
  <c r="J297" i="8" s="1"/>
  <c r="K370" i="6"/>
  <c r="F370" i="6"/>
  <c r="L369" i="6"/>
  <c r="L364" i="6"/>
  <c r="K361" i="6"/>
  <c r="L361" i="6"/>
  <c r="K360" i="6"/>
  <c r="L360" i="6"/>
  <c r="J338" i="6"/>
  <c r="G59" i="7" s="1"/>
  <c r="I269" i="8" s="1"/>
  <c r="J269" i="8" s="1"/>
  <c r="J329" i="6"/>
  <c r="G57" i="7" s="1"/>
  <c r="I254" i="8" s="1"/>
  <c r="J254" i="8" s="1"/>
  <c r="K328" i="6"/>
  <c r="L328" i="6"/>
  <c r="E57" i="7"/>
  <c r="E254" i="8" s="1"/>
  <c r="J299" i="6"/>
  <c r="G53" i="7" s="1"/>
  <c r="I250" i="8" s="1"/>
  <c r="J250" i="8" s="1"/>
  <c r="K260" i="6"/>
  <c r="L229" i="6"/>
  <c r="L227" i="6"/>
  <c r="K226" i="6"/>
  <c r="L226" i="6"/>
  <c r="K223" i="6"/>
  <c r="L222" i="6"/>
  <c r="K190" i="6"/>
  <c r="K166" i="6"/>
  <c r="K119" i="6"/>
  <c r="K118" i="6"/>
  <c r="K107" i="6"/>
  <c r="J108" i="6"/>
  <c r="G22" i="7" s="1"/>
  <c r="I101" i="8" s="1"/>
  <c r="J101" i="8" s="1"/>
  <c r="K36" i="6"/>
  <c r="J24" i="6"/>
  <c r="G6" i="7" s="1"/>
  <c r="I7" i="8" s="1"/>
  <c r="J7" i="8" s="1"/>
  <c r="K23" i="6"/>
  <c r="K22" i="6"/>
  <c r="K21" i="6"/>
  <c r="J12" i="6"/>
  <c r="G4" i="7" s="1"/>
  <c r="I5" i="8" s="1"/>
  <c r="J5" i="8" s="1"/>
  <c r="J27" i="8" s="1"/>
  <c r="I7" i="9" s="1"/>
  <c r="J7" i="9" s="1"/>
  <c r="K5" i="6"/>
  <c r="E132" i="7"/>
  <c r="E347" i="6" s="1"/>
  <c r="E126" i="7"/>
  <c r="E125" i="7"/>
  <c r="E124" i="7"/>
  <c r="E120" i="7"/>
  <c r="E119" i="7"/>
  <c r="E117" i="7"/>
  <c r="E230" i="6" s="1"/>
  <c r="K662" i="6"/>
  <c r="L662" i="6"/>
  <c r="E109" i="7"/>
  <c r="L642" i="6"/>
  <c r="K642" i="6"/>
  <c r="E105" i="7"/>
  <c r="E101" i="7"/>
  <c r="L605" i="6"/>
  <c r="K605" i="6"/>
  <c r="F100" i="7"/>
  <c r="E99" i="7"/>
  <c r="E97" i="7"/>
  <c r="E94" i="7"/>
  <c r="L566" i="6"/>
  <c r="K566" i="6"/>
  <c r="K534" i="6"/>
  <c r="K506" i="6"/>
  <c r="E85" i="7"/>
  <c r="E84" i="7"/>
  <c r="K494" i="6"/>
  <c r="K488" i="6"/>
  <c r="E82" i="7"/>
  <c r="H82" i="7" s="1"/>
  <c r="K450" i="6"/>
  <c r="E70" i="7"/>
  <c r="L383" i="6"/>
  <c r="K383" i="6"/>
  <c r="K380" i="6"/>
  <c r="L82" i="6"/>
  <c r="K82" i="6"/>
  <c r="E6" i="7"/>
  <c r="E7" i="8" s="1"/>
  <c r="G317" i="8" l="1"/>
  <c r="H317" i="8" s="1"/>
  <c r="H339" i="8" s="1"/>
  <c r="G20" i="9" s="1"/>
  <c r="H20" i="9" s="1"/>
  <c r="H785" i="6"/>
  <c r="H766" i="6"/>
  <c r="F128" i="7" s="1"/>
  <c r="H89" i="6"/>
  <c r="F19" i="7" s="1"/>
  <c r="G91" i="8" s="1"/>
  <c r="H91" i="8" s="1"/>
  <c r="L764" i="6"/>
  <c r="L777" i="6"/>
  <c r="H732" i="6"/>
  <c r="I731" i="6"/>
  <c r="I701" i="6"/>
  <c r="H702" i="6"/>
  <c r="L807" i="6"/>
  <c r="E810" i="6"/>
  <c r="I808" i="6"/>
  <c r="I798" i="6"/>
  <c r="E800" i="6"/>
  <c r="L794" i="6"/>
  <c r="H791" i="6"/>
  <c r="L788" i="6"/>
  <c r="L783" i="6"/>
  <c r="E784" i="6"/>
  <c r="H774" i="6"/>
  <c r="F129" i="7" s="1"/>
  <c r="L772" i="6"/>
  <c r="E773" i="6"/>
  <c r="E760" i="6"/>
  <c r="L758" i="6"/>
  <c r="H761" i="6"/>
  <c r="F127" i="7" s="1"/>
  <c r="H738" i="6"/>
  <c r="I737" i="6"/>
  <c r="L735" i="6"/>
  <c r="I725" i="6"/>
  <c r="H727" i="6"/>
  <c r="F121" i="7" s="1"/>
  <c r="L722" i="6"/>
  <c r="E726" i="6"/>
  <c r="I717" i="6"/>
  <c r="H718" i="6"/>
  <c r="L715" i="6"/>
  <c r="L710" i="6"/>
  <c r="H712" i="6"/>
  <c r="I684" i="6"/>
  <c r="H685" i="6"/>
  <c r="L682" i="6"/>
  <c r="I678" i="6"/>
  <c r="L676" i="6"/>
  <c r="I689" i="6"/>
  <c r="H690" i="6"/>
  <c r="L135" i="6"/>
  <c r="L99" i="6"/>
  <c r="L93" i="6"/>
  <c r="L87" i="6"/>
  <c r="L86" i="6"/>
  <c r="L81" i="6"/>
  <c r="L74" i="6"/>
  <c r="L73" i="6"/>
  <c r="L368" i="6"/>
  <c r="L76" i="6"/>
  <c r="L9" i="6"/>
  <c r="L8" i="6"/>
  <c r="L7" i="6"/>
  <c r="L6" i="6"/>
  <c r="L114" i="6"/>
  <c r="F131" i="7"/>
  <c r="F755" i="6"/>
  <c r="L752" i="6"/>
  <c r="I743" i="6"/>
  <c r="H744" i="6"/>
  <c r="L622" i="6"/>
  <c r="F104" i="7"/>
  <c r="H104" i="7" s="1"/>
  <c r="K595" i="6"/>
  <c r="J595" i="6"/>
  <c r="K582" i="6"/>
  <c r="J582" i="6"/>
  <c r="H473" i="6"/>
  <c r="F80" i="7" s="1"/>
  <c r="L472" i="6"/>
  <c r="L449" i="6"/>
  <c r="H452" i="6"/>
  <c r="H445" i="6"/>
  <c r="L444" i="6"/>
  <c r="H434" i="6"/>
  <c r="F74" i="7" s="1"/>
  <c r="L430" i="6"/>
  <c r="H427" i="6"/>
  <c r="L425" i="6"/>
  <c r="L418" i="6"/>
  <c r="H422" i="6"/>
  <c r="F72" i="7" s="1"/>
  <c r="H415" i="6"/>
  <c r="F71" i="7" s="1"/>
  <c r="L414" i="6"/>
  <c r="H400" i="6"/>
  <c r="L398" i="6"/>
  <c r="I394" i="6"/>
  <c r="L392" i="6"/>
  <c r="H395" i="6"/>
  <c r="F67" i="7" s="1"/>
  <c r="G299" i="8" s="1"/>
  <c r="H299" i="8" s="1"/>
  <c r="H329" i="6"/>
  <c r="L327" i="6"/>
  <c r="H262" i="6"/>
  <c r="L260" i="6"/>
  <c r="H168" i="6"/>
  <c r="F32" i="7" s="1"/>
  <c r="G134" i="8" s="1"/>
  <c r="H134" i="8" s="1"/>
  <c r="L166" i="6"/>
  <c r="H138" i="6"/>
  <c r="I136" i="6"/>
  <c r="I100" i="6"/>
  <c r="H101" i="6"/>
  <c r="F21" i="7" s="1"/>
  <c r="G93" i="8" s="1"/>
  <c r="H93" i="8" s="1"/>
  <c r="H77" i="6"/>
  <c r="I75" i="6"/>
  <c r="H37" i="6"/>
  <c r="L36" i="6"/>
  <c r="H28" i="6"/>
  <c r="L27" i="6"/>
  <c r="H24" i="6"/>
  <c r="L21" i="6"/>
  <c r="F125" i="7"/>
  <c r="J748" i="6"/>
  <c r="K748" i="6"/>
  <c r="F470" i="6"/>
  <c r="L470" i="6" s="1"/>
  <c r="K470" i="6"/>
  <c r="J452" i="6"/>
  <c r="G77" i="7" s="1"/>
  <c r="L448" i="6"/>
  <c r="J466" i="6"/>
  <c r="G79" i="7" s="1"/>
  <c r="L462" i="6"/>
  <c r="J459" i="6"/>
  <c r="G78" i="7" s="1"/>
  <c r="L455" i="6"/>
  <c r="J441" i="6"/>
  <c r="G75" i="7" s="1"/>
  <c r="L437" i="6"/>
  <c r="H106" i="6"/>
  <c r="H312" i="6"/>
  <c r="H346" i="6"/>
  <c r="H337" i="6"/>
  <c r="H40" i="6"/>
  <c r="H130" i="6"/>
  <c r="H104" i="6"/>
  <c r="H108" i="6" s="1"/>
  <c r="F22" i="7" s="1"/>
  <c r="G101" i="8" s="1"/>
  <c r="H101" i="8" s="1"/>
  <c r="H161" i="6"/>
  <c r="H163" i="6" s="1"/>
  <c r="F31" i="7" s="1"/>
  <c r="G133" i="8" s="1"/>
  <c r="H133" i="8" s="1"/>
  <c r="H342" i="6"/>
  <c r="E391" i="6"/>
  <c r="L390" i="6"/>
  <c r="F395" i="6"/>
  <c r="E67" i="7" s="1"/>
  <c r="F176" i="6"/>
  <c r="L176" i="6" s="1"/>
  <c r="K176" i="6"/>
  <c r="J415" i="6"/>
  <c r="G71" i="7" s="1"/>
  <c r="I40" i="6" s="1"/>
  <c r="J40" i="6" s="1"/>
  <c r="J43" i="6" s="1"/>
  <c r="G10" i="7" s="1"/>
  <c r="I29" i="8" s="1"/>
  <c r="J29" i="8" s="1"/>
  <c r="L411" i="6"/>
  <c r="F122" i="7"/>
  <c r="J731" i="6"/>
  <c r="K731" i="6"/>
  <c r="H230" i="6"/>
  <c r="H231" i="6" s="1"/>
  <c r="F42" i="7" s="1"/>
  <c r="G198" i="8" s="1"/>
  <c r="H198" i="8" s="1"/>
  <c r="H516" i="6"/>
  <c r="H518" i="6" s="1"/>
  <c r="F87" i="7" s="1"/>
  <c r="H533" i="6"/>
  <c r="H535" i="6" s="1"/>
  <c r="F89" i="7" s="1"/>
  <c r="H799" i="6"/>
  <c r="H801" i="6" s="1"/>
  <c r="F133" i="7" s="1"/>
  <c r="H809" i="6"/>
  <c r="H811" i="6" s="1"/>
  <c r="F134" i="7" s="1"/>
  <c r="H56" i="6"/>
  <c r="H58" i="6" s="1"/>
  <c r="F13" i="7" s="1"/>
  <c r="G59" i="8" s="1"/>
  <c r="H59" i="8" s="1"/>
  <c r="H347" i="6"/>
  <c r="H348" i="6" s="1"/>
  <c r="F61" i="7" s="1"/>
  <c r="G271" i="8" s="1"/>
  <c r="H271" i="8" s="1"/>
  <c r="H341" i="6"/>
  <c r="H343" i="6" s="1"/>
  <c r="F60" i="7" s="1"/>
  <c r="G270" i="8" s="1"/>
  <c r="H270" i="8" s="1"/>
  <c r="H336" i="6"/>
  <c r="H338" i="6" s="1"/>
  <c r="F59" i="7" s="1"/>
  <c r="G269" i="8" s="1"/>
  <c r="H269" i="8" s="1"/>
  <c r="H323" i="6"/>
  <c r="H251" i="6"/>
  <c r="H252" i="6" s="1"/>
  <c r="F46" i="7" s="1"/>
  <c r="G223" i="8" s="1"/>
  <c r="H223" i="8" s="1"/>
  <c r="H245" i="6"/>
  <c r="H247" i="6" s="1"/>
  <c r="F45" i="7" s="1"/>
  <c r="G222" i="8" s="1"/>
  <c r="H222" i="8" s="1"/>
  <c r="H236" i="6"/>
  <c r="H218" i="6"/>
  <c r="H219" i="6" s="1"/>
  <c r="F41" i="7" s="1"/>
  <c r="G178" i="8" s="1"/>
  <c r="H178" i="8" s="1"/>
  <c r="H179" i="6"/>
  <c r="H180" i="6" s="1"/>
  <c r="F34" i="7" s="1"/>
  <c r="G150" i="8" s="1"/>
  <c r="H150" i="8" s="1"/>
  <c r="H156" i="6"/>
  <c r="H158" i="6" s="1"/>
  <c r="F30" i="7" s="1"/>
  <c r="G132" i="8" s="1"/>
  <c r="H132" i="8" s="1"/>
  <c r="H151" i="6"/>
  <c r="H153" i="6" s="1"/>
  <c r="F29" i="7" s="1"/>
  <c r="G131" i="8" s="1"/>
  <c r="H131" i="8" s="1"/>
  <c r="H634" i="6"/>
  <c r="H635" i="6" s="1"/>
  <c r="F106" i="7" s="1"/>
  <c r="H147" i="6"/>
  <c r="H145" i="6"/>
  <c r="H276" i="6"/>
  <c r="F130" i="6"/>
  <c r="K130" i="6"/>
  <c r="H129" i="6"/>
  <c r="H124" i="6"/>
  <c r="H126" i="6" s="1"/>
  <c r="F25" i="7" s="1"/>
  <c r="G127" i="8" s="1"/>
  <c r="H127" i="8" s="1"/>
  <c r="H588" i="6"/>
  <c r="H112" i="6"/>
  <c r="H111" i="6"/>
  <c r="H363" i="6"/>
  <c r="H365" i="6" s="1"/>
  <c r="F64" i="7" s="1"/>
  <c r="G296" i="8" s="1"/>
  <c r="H296" i="8" s="1"/>
  <c r="H69" i="6"/>
  <c r="H70" i="6" s="1"/>
  <c r="F16" i="7" s="1"/>
  <c r="G88" i="8" s="1"/>
  <c r="H88" i="8" s="1"/>
  <c r="H51" i="6"/>
  <c r="H47" i="6"/>
  <c r="H48" i="6" s="1"/>
  <c r="F11" i="7" s="1"/>
  <c r="G30" i="8" s="1"/>
  <c r="H30" i="8" s="1"/>
  <c r="H41" i="6"/>
  <c r="H11" i="6"/>
  <c r="H12" i="6" s="1"/>
  <c r="F4" i="7" s="1"/>
  <c r="G5" i="8" s="1"/>
  <c r="H5" i="8" s="1"/>
  <c r="K778" i="6"/>
  <c r="F778" i="6"/>
  <c r="K765" i="6"/>
  <c r="F765" i="6"/>
  <c r="K171" i="6"/>
  <c r="F171" i="6"/>
  <c r="L171" i="6" s="1"/>
  <c r="K332" i="6"/>
  <c r="F332" i="6"/>
  <c r="K291" i="6"/>
  <c r="F291" i="6"/>
  <c r="L291" i="6" s="1"/>
  <c r="K283" i="6"/>
  <c r="F283" i="6"/>
  <c r="L283" i="6" s="1"/>
  <c r="K309" i="6"/>
  <c r="F309" i="6"/>
  <c r="L309" i="6" s="1"/>
  <c r="K319" i="6"/>
  <c r="F319" i="6"/>
  <c r="L319" i="6" s="1"/>
  <c r="K318" i="6"/>
  <c r="F318" i="6"/>
  <c r="L318" i="6" s="1"/>
  <c r="K290" i="6"/>
  <c r="F290" i="6"/>
  <c r="L290" i="6" s="1"/>
  <c r="K281" i="6"/>
  <c r="F281" i="6"/>
  <c r="L281" i="6" s="1"/>
  <c r="F289" i="6"/>
  <c r="L289" i="6" s="1"/>
  <c r="K289" i="6"/>
  <c r="K298" i="6"/>
  <c r="F298" i="6"/>
  <c r="K302" i="6"/>
  <c r="F302" i="6"/>
  <c r="K320" i="6"/>
  <c r="F320" i="6"/>
  <c r="L320" i="6" s="1"/>
  <c r="K310" i="6"/>
  <c r="F310" i="6"/>
  <c r="L310" i="6" s="1"/>
  <c r="K317" i="6"/>
  <c r="F317" i="6"/>
  <c r="L317" i="6" s="1"/>
  <c r="K152" i="6"/>
  <c r="F152" i="6"/>
  <c r="L152" i="6" s="1"/>
  <c r="K157" i="6"/>
  <c r="F157" i="6"/>
  <c r="L157" i="6" s="1"/>
  <c r="K162" i="6"/>
  <c r="F162" i="6"/>
  <c r="L162" i="6" s="1"/>
  <c r="K273" i="6"/>
  <c r="F273" i="6"/>
  <c r="K183" i="6"/>
  <c r="F183" i="6"/>
  <c r="K246" i="6"/>
  <c r="F246" i="6"/>
  <c r="L246" i="6" s="1"/>
  <c r="K241" i="6"/>
  <c r="F241" i="6"/>
  <c r="L241" i="6" s="1"/>
  <c r="K15" i="6"/>
  <c r="F15" i="6"/>
  <c r="F195" i="6"/>
  <c r="L195" i="6" s="1"/>
  <c r="K195" i="6"/>
  <c r="K274" i="6"/>
  <c r="F274" i="6"/>
  <c r="L274" i="6" s="1"/>
  <c r="F210" i="6"/>
  <c r="L210" i="6" s="1"/>
  <c r="K210" i="6"/>
  <c r="F200" i="6"/>
  <c r="L200" i="6" s="1"/>
  <c r="K200" i="6"/>
  <c r="K143" i="6"/>
  <c r="F143" i="6"/>
  <c r="K211" i="6"/>
  <c r="F211" i="6"/>
  <c r="L211" i="6" s="1"/>
  <c r="K648" i="6"/>
  <c r="F648" i="6"/>
  <c r="K553" i="6"/>
  <c r="F553" i="6"/>
  <c r="K431" i="6"/>
  <c r="F431" i="6"/>
  <c r="K419" i="6"/>
  <c r="F419" i="6"/>
  <c r="K438" i="6"/>
  <c r="F438" i="6"/>
  <c r="K456" i="6"/>
  <c r="F456" i="6"/>
  <c r="F412" i="6"/>
  <c r="K412" i="6"/>
  <c r="K463" i="6"/>
  <c r="F463" i="6"/>
  <c r="E471" i="6"/>
  <c r="K477" i="6"/>
  <c r="F477" i="6"/>
  <c r="K185" i="6"/>
  <c r="F185" i="6"/>
  <c r="L185" i="6" s="1"/>
  <c r="K178" i="6"/>
  <c r="F178" i="6"/>
  <c r="L178" i="6" s="1"/>
  <c r="F549" i="6"/>
  <c r="L545" i="6"/>
  <c r="F575" i="6"/>
  <c r="K575" i="6"/>
  <c r="F77" i="6"/>
  <c r="E17" i="7" s="1"/>
  <c r="E89" i="8" s="1"/>
  <c r="F138" i="6"/>
  <c r="E27" i="7" s="1"/>
  <c r="L134" i="6"/>
  <c r="F101" i="6"/>
  <c r="L98" i="6"/>
  <c r="F95" i="6"/>
  <c r="L92" i="6"/>
  <c r="E7" i="7"/>
  <c r="E8" i="8" s="1"/>
  <c r="E217" i="6"/>
  <c r="L216" i="6"/>
  <c r="F308" i="6"/>
  <c r="L308" i="6" s="1"/>
  <c r="K308" i="6"/>
  <c r="F282" i="6"/>
  <c r="L282" i="6" s="1"/>
  <c r="K282" i="6"/>
  <c r="F508" i="6"/>
  <c r="E86" i="7" s="1"/>
  <c r="L507" i="6"/>
  <c r="F303" i="6"/>
  <c r="L303" i="6" s="1"/>
  <c r="K303" i="6"/>
  <c r="F297" i="6"/>
  <c r="L297" i="6" s="1"/>
  <c r="K297" i="6"/>
  <c r="F307" i="6"/>
  <c r="L307" i="6" s="1"/>
  <c r="K307" i="6"/>
  <c r="L197" i="8"/>
  <c r="E235" i="6"/>
  <c r="L234" i="6"/>
  <c r="F265" i="6"/>
  <c r="K265" i="6"/>
  <c r="F561" i="6"/>
  <c r="L560" i="6"/>
  <c r="F574" i="6"/>
  <c r="L574" i="6" s="1"/>
  <c r="K574" i="6"/>
  <c r="F205" i="6"/>
  <c r="L205" i="6" s="1"/>
  <c r="K205" i="6"/>
  <c r="F266" i="6"/>
  <c r="L266" i="6" s="1"/>
  <c r="K266" i="6"/>
  <c r="L77" i="8"/>
  <c r="F522" i="6"/>
  <c r="K522" i="6"/>
  <c r="F539" i="6"/>
  <c r="K539" i="6"/>
  <c r="F177" i="6"/>
  <c r="L177" i="6" s="1"/>
  <c r="K177" i="6"/>
  <c r="F184" i="6"/>
  <c r="L184" i="6" s="1"/>
  <c r="K184" i="6"/>
  <c r="J525" i="6"/>
  <c r="G88" i="7" s="1"/>
  <c r="L521" i="6"/>
  <c r="J556" i="6"/>
  <c r="G92" i="7" s="1"/>
  <c r="I88" i="6" s="1"/>
  <c r="J88" i="6" s="1"/>
  <c r="J89" i="6" s="1"/>
  <c r="G19" i="7" s="1"/>
  <c r="I91" i="8" s="1"/>
  <c r="J91" i="8" s="1"/>
  <c r="L552" i="6"/>
  <c r="L476" i="6"/>
  <c r="J480" i="6"/>
  <c r="G81" i="7" s="1"/>
  <c r="J532" i="6"/>
  <c r="L532" i="6" s="1"/>
  <c r="K532" i="6"/>
  <c r="J500" i="6"/>
  <c r="K500" i="6"/>
  <c r="J256" i="6"/>
  <c r="K256" i="6"/>
  <c r="F47" i="7"/>
  <c r="J378" i="6"/>
  <c r="K378" i="6"/>
  <c r="E167" i="6"/>
  <c r="H111" i="7"/>
  <c r="J627" i="6"/>
  <c r="K627" i="6"/>
  <c r="F101" i="7"/>
  <c r="L606" i="6"/>
  <c r="L404" i="6"/>
  <c r="E69" i="7"/>
  <c r="F254" i="8"/>
  <c r="F7" i="8"/>
  <c r="J291" i="8"/>
  <c r="I18" i="9" s="1"/>
  <c r="J18" i="9" s="1"/>
  <c r="K33" i="8"/>
  <c r="K362" i="6"/>
  <c r="H32" i="8"/>
  <c r="K32" i="8"/>
  <c r="H377" i="6"/>
  <c r="K377" i="6"/>
  <c r="K387" i="6"/>
  <c r="J31" i="8"/>
  <c r="K31" i="8"/>
  <c r="F347" i="6"/>
  <c r="K347" i="6"/>
  <c r="I313" i="6"/>
  <c r="J313" i="6" s="1"/>
  <c r="I323" i="6"/>
  <c r="J323" i="6" s="1"/>
  <c r="L755" i="6"/>
  <c r="L754" i="6"/>
  <c r="K754" i="6"/>
  <c r="H126" i="7"/>
  <c r="E313" i="6"/>
  <c r="E323" i="6"/>
  <c r="E312" i="6"/>
  <c r="E322" i="6"/>
  <c r="E311" i="6"/>
  <c r="E321" i="6"/>
  <c r="E293" i="6"/>
  <c r="E285" i="6"/>
  <c r="E292" i="6"/>
  <c r="E284" i="6"/>
  <c r="E251" i="6"/>
  <c r="E245" i="6"/>
  <c r="E240" i="6"/>
  <c r="K236" i="6"/>
  <c r="H118" i="7"/>
  <c r="L706" i="6"/>
  <c r="L707" i="6"/>
  <c r="F230" i="6"/>
  <c r="K695" i="6"/>
  <c r="L696" i="6"/>
  <c r="L695" i="6"/>
  <c r="H116" i="7"/>
  <c r="E218" i="6"/>
  <c r="E206" i="6"/>
  <c r="E196" i="6"/>
  <c r="E212" i="6"/>
  <c r="E201" i="6"/>
  <c r="E191" i="6"/>
  <c r="F179" i="6"/>
  <c r="E112" i="7"/>
  <c r="L664" i="6"/>
  <c r="I156" i="6"/>
  <c r="J156" i="6" s="1"/>
  <c r="J158" i="6" s="1"/>
  <c r="G30" i="7" s="1"/>
  <c r="I132" i="8" s="1"/>
  <c r="J132" i="8" s="1"/>
  <c r="H110" i="7"/>
  <c r="E161" i="6"/>
  <c r="E156" i="6"/>
  <c r="L656" i="6"/>
  <c r="L657" i="6"/>
  <c r="H109" i="7"/>
  <c r="E151" i="6"/>
  <c r="F644" i="6"/>
  <c r="E107" i="7" s="1"/>
  <c r="K643" i="6"/>
  <c r="K633" i="6"/>
  <c r="L633" i="6"/>
  <c r="E145" i="6"/>
  <c r="E276" i="6"/>
  <c r="E268" i="6"/>
  <c r="E103" i="7"/>
  <c r="L617" i="6"/>
  <c r="L612" i="6"/>
  <c r="H102" i="7"/>
  <c r="E129" i="6"/>
  <c r="E124" i="6"/>
  <c r="E120" i="6"/>
  <c r="H100" i="7"/>
  <c r="E588" i="6"/>
  <c r="E112" i="6"/>
  <c r="E95" i="7"/>
  <c r="H94" i="7"/>
  <c r="E105" i="6"/>
  <c r="L515" i="6"/>
  <c r="L517" i="6"/>
  <c r="K515" i="6"/>
  <c r="K517" i="6"/>
  <c r="L508" i="6"/>
  <c r="E56" i="6"/>
  <c r="H84" i="7"/>
  <c r="E52" i="6"/>
  <c r="H83" i="7"/>
  <c r="K51" i="6"/>
  <c r="L489" i="6"/>
  <c r="E73" i="7"/>
  <c r="H70" i="7"/>
  <c r="E32" i="6"/>
  <c r="E11" i="6"/>
  <c r="F11" i="6" s="1"/>
  <c r="E66" i="7"/>
  <c r="L370" i="6"/>
  <c r="F373" i="6"/>
  <c r="K701" i="6" l="1"/>
  <c r="J701" i="6"/>
  <c r="L130" i="6"/>
  <c r="H131" i="6"/>
  <c r="F26" i="7" s="1"/>
  <c r="G128" i="8" s="1"/>
  <c r="H128" i="8" s="1"/>
  <c r="H291" i="8"/>
  <c r="G18" i="9" s="1"/>
  <c r="H18" i="9" s="1"/>
  <c r="F117" i="7"/>
  <c r="F810" i="6"/>
  <c r="L810" i="6" s="1"/>
  <c r="K810" i="6"/>
  <c r="J808" i="6"/>
  <c r="L808" i="6" s="1"/>
  <c r="K808" i="6"/>
  <c r="J798" i="6"/>
  <c r="L798" i="6" s="1"/>
  <c r="K798" i="6"/>
  <c r="F800" i="6"/>
  <c r="L800" i="6" s="1"/>
  <c r="K800" i="6"/>
  <c r="F132" i="7"/>
  <c r="H132" i="7" s="1"/>
  <c r="L791" i="6"/>
  <c r="F784" i="6"/>
  <c r="K784" i="6"/>
  <c r="F773" i="6"/>
  <c r="K773" i="6"/>
  <c r="F760" i="6"/>
  <c r="K760" i="6"/>
  <c r="F123" i="7"/>
  <c r="H123" i="7" s="1"/>
  <c r="L738" i="6"/>
  <c r="J737" i="6"/>
  <c r="K737" i="6"/>
  <c r="J725" i="6"/>
  <c r="K725" i="6"/>
  <c r="K726" i="6"/>
  <c r="F726" i="6"/>
  <c r="J717" i="6"/>
  <c r="K717" i="6"/>
  <c r="F120" i="7"/>
  <c r="H120" i="7" s="1"/>
  <c r="L718" i="6"/>
  <c r="F119" i="7"/>
  <c r="H119" i="7" s="1"/>
  <c r="L712" i="6"/>
  <c r="J684" i="6"/>
  <c r="K684" i="6"/>
  <c r="L685" i="6"/>
  <c r="F114" i="7"/>
  <c r="J678" i="6"/>
  <c r="K678" i="6"/>
  <c r="F77" i="7"/>
  <c r="H77" i="7" s="1"/>
  <c r="L452" i="6"/>
  <c r="L445" i="6"/>
  <c r="F76" i="7"/>
  <c r="H76" i="7" s="1"/>
  <c r="F73" i="7"/>
  <c r="L427" i="6"/>
  <c r="F68" i="7"/>
  <c r="H68" i="7" s="1"/>
  <c r="L400" i="6"/>
  <c r="F7" i="7"/>
  <c r="L28" i="6"/>
  <c r="K689" i="6"/>
  <c r="J689" i="6"/>
  <c r="F115" i="7"/>
  <c r="K743" i="6"/>
  <c r="J743" i="6"/>
  <c r="F124" i="7"/>
  <c r="J596" i="6"/>
  <c r="L595" i="6"/>
  <c r="L582" i="6"/>
  <c r="J583" i="6"/>
  <c r="K100" i="6"/>
  <c r="J100" i="6"/>
  <c r="F9" i="7"/>
  <c r="L37" i="6"/>
  <c r="L748" i="6"/>
  <c r="J749" i="6"/>
  <c r="H43" i="6"/>
  <c r="F10" i="7" s="1"/>
  <c r="G29" i="8" s="1"/>
  <c r="H29" i="8" s="1"/>
  <c r="H51" i="8" s="1"/>
  <c r="G8" i="9" s="1"/>
  <c r="H8" i="9" s="1"/>
  <c r="L347" i="6"/>
  <c r="J394" i="6"/>
  <c r="K394" i="6"/>
  <c r="F57" i="7"/>
  <c r="L329" i="6"/>
  <c r="F48" i="7"/>
  <c r="L262" i="6"/>
  <c r="F27" i="7"/>
  <c r="G129" i="8" s="1"/>
  <c r="H129" i="8" s="1"/>
  <c r="J136" i="6"/>
  <c r="K136" i="6"/>
  <c r="F17" i="7"/>
  <c r="J75" i="6"/>
  <c r="K75" i="6"/>
  <c r="H7" i="7"/>
  <c r="G8" i="8"/>
  <c r="F6" i="7"/>
  <c r="L24" i="6"/>
  <c r="F391" i="6"/>
  <c r="L391" i="6" s="1"/>
  <c r="K391" i="6"/>
  <c r="H61" i="6"/>
  <c r="H62" i="6" s="1"/>
  <c r="F14" i="7" s="1"/>
  <c r="G60" i="8" s="1"/>
  <c r="H60" i="8" s="1"/>
  <c r="H237" i="6"/>
  <c r="F43" i="7" s="1"/>
  <c r="G199" i="8" s="1"/>
  <c r="H199" i="8" s="1"/>
  <c r="H219" i="8" s="1"/>
  <c r="G15" i="9" s="1"/>
  <c r="H15" i="9" s="1"/>
  <c r="L236" i="6"/>
  <c r="H53" i="6"/>
  <c r="F12" i="7" s="1"/>
  <c r="G58" i="8" s="1"/>
  <c r="H58" i="8" s="1"/>
  <c r="L51" i="6"/>
  <c r="L731" i="6"/>
  <c r="J732" i="6"/>
  <c r="H65" i="6"/>
  <c r="H66" i="6" s="1"/>
  <c r="F15" i="7" s="1"/>
  <c r="G61" i="8" s="1"/>
  <c r="H61" i="8" s="1"/>
  <c r="H351" i="6"/>
  <c r="H352" i="6" s="1"/>
  <c r="F62" i="7" s="1"/>
  <c r="G294" i="8" s="1"/>
  <c r="H294" i="8" s="1"/>
  <c r="H355" i="6"/>
  <c r="H356" i="6" s="1"/>
  <c r="F63" i="7" s="1"/>
  <c r="G295" i="8" s="1"/>
  <c r="H295" i="8" s="1"/>
  <c r="H146" i="6"/>
  <c r="H148" i="6" s="1"/>
  <c r="F28" i="7" s="1"/>
  <c r="G130" i="8" s="1"/>
  <c r="H130" i="8" s="1"/>
  <c r="E129" i="8"/>
  <c r="E21" i="7"/>
  <c r="L95" i="6"/>
  <c r="E20" i="7"/>
  <c r="F217" i="6"/>
  <c r="L217" i="6" s="1"/>
  <c r="K217" i="6"/>
  <c r="H86" i="7"/>
  <c r="E57" i="6"/>
  <c r="K167" i="6"/>
  <c r="F167" i="6"/>
  <c r="J628" i="6"/>
  <c r="L627" i="6"/>
  <c r="K120" i="6"/>
  <c r="H101" i="7"/>
  <c r="H69" i="7"/>
  <c r="E31" i="6"/>
  <c r="H285" i="6"/>
  <c r="H293" i="6"/>
  <c r="H269" i="6"/>
  <c r="H270" i="6" s="1"/>
  <c r="F49" i="7" s="1"/>
  <c r="G246" i="8" s="1"/>
  <c r="H246" i="8" s="1"/>
  <c r="H277" i="6"/>
  <c r="H278" i="6" s="1"/>
  <c r="F50" i="7" s="1"/>
  <c r="G247" i="8" s="1"/>
  <c r="H247" i="8" s="1"/>
  <c r="H240" i="6"/>
  <c r="H242" i="6" s="1"/>
  <c r="F44" i="7" s="1"/>
  <c r="G221" i="8" s="1"/>
  <c r="H221" i="8" s="1"/>
  <c r="L778" i="6"/>
  <c r="F779" i="6"/>
  <c r="L765" i="6"/>
  <c r="F766" i="6"/>
  <c r="F333" i="6"/>
  <c r="L332" i="6"/>
  <c r="L298" i="6"/>
  <c r="F299" i="6"/>
  <c r="L302" i="6"/>
  <c r="F304" i="6"/>
  <c r="L273" i="6"/>
  <c r="E275" i="6"/>
  <c r="L183" i="6"/>
  <c r="F187" i="6"/>
  <c r="E35" i="7" s="1"/>
  <c r="E151" i="8" s="1"/>
  <c r="L15" i="6"/>
  <c r="F18" i="6"/>
  <c r="L143" i="6"/>
  <c r="E144" i="6"/>
  <c r="L648" i="6"/>
  <c r="E649" i="6"/>
  <c r="E554" i="6"/>
  <c r="L553" i="6"/>
  <c r="L431" i="6"/>
  <c r="E432" i="6"/>
  <c r="L419" i="6"/>
  <c r="E420" i="6"/>
  <c r="L438" i="6"/>
  <c r="E439" i="6"/>
  <c r="L456" i="6"/>
  <c r="E457" i="6"/>
  <c r="E413" i="6"/>
  <c r="L412" i="6"/>
  <c r="L463" i="6"/>
  <c r="E464" i="6"/>
  <c r="K471" i="6"/>
  <c r="F471" i="6"/>
  <c r="L477" i="6"/>
  <c r="E478" i="6"/>
  <c r="E91" i="7"/>
  <c r="L549" i="6"/>
  <c r="F577" i="6"/>
  <c r="L575" i="6"/>
  <c r="F89" i="8"/>
  <c r="F8" i="8"/>
  <c r="F235" i="6"/>
  <c r="K235" i="6"/>
  <c r="L265" i="6"/>
  <c r="E267" i="6"/>
  <c r="E93" i="7"/>
  <c r="L561" i="6"/>
  <c r="E523" i="6"/>
  <c r="L522" i="6"/>
  <c r="L539" i="6"/>
  <c r="E540" i="6"/>
  <c r="I533" i="6"/>
  <c r="J533" i="6" s="1"/>
  <c r="J535" i="6" s="1"/>
  <c r="G89" i="7" s="1"/>
  <c r="I65" i="6" s="1"/>
  <c r="J65" i="6" s="1"/>
  <c r="J66" i="6" s="1"/>
  <c r="G15" i="7" s="1"/>
  <c r="I61" i="8" s="1"/>
  <c r="J61" i="8" s="1"/>
  <c r="I799" i="6"/>
  <c r="J799" i="6" s="1"/>
  <c r="J801" i="6" s="1"/>
  <c r="G133" i="7" s="1"/>
  <c r="I351" i="6" s="1"/>
  <c r="J351" i="6" s="1"/>
  <c r="J352" i="6" s="1"/>
  <c r="G62" i="7" s="1"/>
  <c r="I294" i="8" s="1"/>
  <c r="J294" i="8" s="1"/>
  <c r="I809" i="6"/>
  <c r="J809" i="6" s="1"/>
  <c r="J811" i="6" s="1"/>
  <c r="G134" i="7" s="1"/>
  <c r="I355" i="6" s="1"/>
  <c r="J355" i="6" s="1"/>
  <c r="J356" i="6" s="1"/>
  <c r="G63" i="7" s="1"/>
  <c r="I295" i="8" s="1"/>
  <c r="J295" i="8" s="1"/>
  <c r="I516" i="6"/>
  <c r="J516" i="6" s="1"/>
  <c r="J518" i="6" s="1"/>
  <c r="G87" i="7" s="1"/>
  <c r="I61" i="6" s="1"/>
  <c r="J61" i="6" s="1"/>
  <c r="J62" i="6" s="1"/>
  <c r="G14" i="7" s="1"/>
  <c r="I60" i="8" s="1"/>
  <c r="J60" i="8" s="1"/>
  <c r="J501" i="6"/>
  <c r="L500" i="6"/>
  <c r="L256" i="6"/>
  <c r="J257" i="6"/>
  <c r="G224" i="8"/>
  <c r="H384" i="6"/>
  <c r="L377" i="6"/>
  <c r="L32" i="8"/>
  <c r="J51" i="8"/>
  <c r="I8" i="9" s="1"/>
  <c r="L31" i="8"/>
  <c r="E299" i="8"/>
  <c r="E298" i="8"/>
  <c r="F313" i="6"/>
  <c r="L313" i="6" s="1"/>
  <c r="K313" i="6"/>
  <c r="F323" i="6"/>
  <c r="L323" i="6" s="1"/>
  <c r="K323" i="6"/>
  <c r="F322" i="6"/>
  <c r="F312" i="6"/>
  <c r="F321" i="6"/>
  <c r="F311" i="6"/>
  <c r="F293" i="6"/>
  <c r="F285" i="6"/>
  <c r="F284" i="6"/>
  <c r="F292" i="6"/>
  <c r="L726" i="6"/>
  <c r="F727" i="6"/>
  <c r="F251" i="6"/>
  <c r="L251" i="6" s="1"/>
  <c r="K251" i="6"/>
  <c r="F240" i="6"/>
  <c r="K240" i="6"/>
  <c r="F245" i="6"/>
  <c r="K245" i="6"/>
  <c r="F231" i="6"/>
  <c r="F218" i="6"/>
  <c r="K218" i="6"/>
  <c r="F191" i="6"/>
  <c r="F201" i="6"/>
  <c r="F212" i="6"/>
  <c r="F196" i="6"/>
  <c r="F206" i="6"/>
  <c r="H114" i="7"/>
  <c r="L179" i="6"/>
  <c r="F180" i="6"/>
  <c r="E172" i="6"/>
  <c r="H112" i="7"/>
  <c r="K156" i="6"/>
  <c r="F156" i="6"/>
  <c r="F161" i="6"/>
  <c r="K161" i="6"/>
  <c r="F151" i="6"/>
  <c r="K151" i="6"/>
  <c r="L644" i="6"/>
  <c r="H107" i="7"/>
  <c r="E147" i="6"/>
  <c r="F276" i="6"/>
  <c r="F268" i="6"/>
  <c r="F145" i="6"/>
  <c r="E125" i="6"/>
  <c r="H103" i="7"/>
  <c r="F124" i="6"/>
  <c r="K124" i="6"/>
  <c r="K129" i="6"/>
  <c r="F129" i="6"/>
  <c r="F120" i="6"/>
  <c r="H589" i="6"/>
  <c r="K589" i="6"/>
  <c r="F588" i="6"/>
  <c r="F112" i="6"/>
  <c r="E106" i="6"/>
  <c r="H95" i="7"/>
  <c r="F105" i="6"/>
  <c r="L105" i="6" s="1"/>
  <c r="K105" i="6"/>
  <c r="F56" i="6"/>
  <c r="F52" i="6"/>
  <c r="K52" i="6"/>
  <c r="E47" i="6"/>
  <c r="H73" i="7"/>
  <c r="F32" i="6"/>
  <c r="L32" i="6" s="1"/>
  <c r="K32" i="6"/>
  <c r="K11" i="6"/>
  <c r="L11" i="6"/>
  <c r="F12" i="6"/>
  <c r="L373" i="6"/>
  <c r="E65" i="7"/>
  <c r="L701" i="6" l="1"/>
  <c r="J702" i="6"/>
  <c r="L784" i="6"/>
  <c r="F785" i="6"/>
  <c r="F774" i="6"/>
  <c r="L773" i="6"/>
  <c r="F761" i="6"/>
  <c r="L760" i="6"/>
  <c r="L737" i="6"/>
  <c r="J738" i="6"/>
  <c r="G123" i="7" s="1"/>
  <c r="L725" i="6"/>
  <c r="J727" i="6"/>
  <c r="G121" i="7" s="1"/>
  <c r="L717" i="6"/>
  <c r="J718" i="6"/>
  <c r="G120" i="7" s="1"/>
  <c r="I251" i="6" s="1"/>
  <c r="J251" i="6" s="1"/>
  <c r="J252" i="6" s="1"/>
  <c r="G46" i="7" s="1"/>
  <c r="I223" i="8" s="1"/>
  <c r="J223" i="8" s="1"/>
  <c r="L684" i="6"/>
  <c r="J685" i="6"/>
  <c r="G114" i="7" s="1"/>
  <c r="I186" i="6" s="1"/>
  <c r="J186" i="6" s="1"/>
  <c r="J187" i="6" s="1"/>
  <c r="G35" i="7" s="1"/>
  <c r="I151" i="8" s="1"/>
  <c r="J151" i="8" s="1"/>
  <c r="L678" i="6"/>
  <c r="J679" i="6"/>
  <c r="G125" i="7"/>
  <c r="H125" i="7" s="1"/>
  <c r="L749" i="6"/>
  <c r="L689" i="6"/>
  <c r="J690" i="6"/>
  <c r="L743" i="6"/>
  <c r="J744" i="6"/>
  <c r="L596" i="6"/>
  <c r="G99" i="7"/>
  <c r="L583" i="6"/>
  <c r="G97" i="7"/>
  <c r="L100" i="6"/>
  <c r="J101" i="6"/>
  <c r="H9" i="7"/>
  <c r="G10" i="8"/>
  <c r="H322" i="6"/>
  <c r="I312" i="6"/>
  <c r="I322" i="6"/>
  <c r="J395" i="6"/>
  <c r="L394" i="6"/>
  <c r="H57" i="7"/>
  <c r="G254" i="8"/>
  <c r="G225" i="8"/>
  <c r="H48" i="7"/>
  <c r="L136" i="6"/>
  <c r="J138" i="6"/>
  <c r="G89" i="8"/>
  <c r="L75" i="6"/>
  <c r="J77" i="6"/>
  <c r="H6" i="7"/>
  <c r="G7" i="8"/>
  <c r="H75" i="8"/>
  <c r="G9" i="9" s="1"/>
  <c r="H9" i="9" s="1"/>
  <c r="H8" i="8"/>
  <c r="L8" i="8" s="1"/>
  <c r="K8" i="8"/>
  <c r="G122" i="7"/>
  <c r="H122" i="7" s="1"/>
  <c r="L732" i="6"/>
  <c r="F168" i="6"/>
  <c r="L167" i="6"/>
  <c r="F31" i="6"/>
  <c r="K31" i="6"/>
  <c r="H284" i="6"/>
  <c r="H286" i="6" s="1"/>
  <c r="F51" i="7" s="1"/>
  <c r="G248" i="8" s="1"/>
  <c r="H248" i="8" s="1"/>
  <c r="H292" i="6"/>
  <c r="H294" i="6" s="1"/>
  <c r="F52" i="7" s="1"/>
  <c r="G249" i="8" s="1"/>
  <c r="H249" i="8" s="1"/>
  <c r="I284" i="6"/>
  <c r="I292" i="6"/>
  <c r="F129" i="8"/>
  <c r="L129" i="8" s="1"/>
  <c r="K129" i="8"/>
  <c r="E93" i="8"/>
  <c r="H20" i="7"/>
  <c r="E92" i="8"/>
  <c r="F57" i="6"/>
  <c r="K57" i="6"/>
  <c r="L628" i="6"/>
  <c r="G105" i="7"/>
  <c r="H120" i="6"/>
  <c r="F540" i="6"/>
  <c r="K540" i="6"/>
  <c r="G47" i="7"/>
  <c r="L257" i="6"/>
  <c r="E130" i="7"/>
  <c r="L779" i="6"/>
  <c r="E128" i="7"/>
  <c r="L766" i="6"/>
  <c r="E58" i="7"/>
  <c r="L333" i="6"/>
  <c r="L299" i="6"/>
  <c r="E53" i="7"/>
  <c r="L304" i="6"/>
  <c r="E54" i="7"/>
  <c r="K275" i="6"/>
  <c r="F275" i="6"/>
  <c r="L275" i="6" s="1"/>
  <c r="F151" i="8"/>
  <c r="E5" i="7"/>
  <c r="L18" i="6"/>
  <c r="F144" i="6"/>
  <c r="L144" i="6" s="1"/>
  <c r="K144" i="6"/>
  <c r="K649" i="6"/>
  <c r="F649" i="6"/>
  <c r="K554" i="6"/>
  <c r="F554" i="6"/>
  <c r="K432" i="6"/>
  <c r="F432" i="6"/>
  <c r="K420" i="6"/>
  <c r="F420" i="6"/>
  <c r="K439" i="6"/>
  <c r="F439" i="6"/>
  <c r="K457" i="6"/>
  <c r="F457" i="6"/>
  <c r="K413" i="6"/>
  <c r="F413" i="6"/>
  <c r="K464" i="6"/>
  <c r="F464" i="6"/>
  <c r="F473" i="6"/>
  <c r="L471" i="6"/>
  <c r="K478" i="6"/>
  <c r="F478" i="6"/>
  <c r="E80" i="6"/>
  <c r="H91" i="7"/>
  <c r="E96" i="7"/>
  <c r="L577" i="6"/>
  <c r="F237" i="6"/>
  <c r="L235" i="6"/>
  <c r="K267" i="6"/>
  <c r="F267" i="6"/>
  <c r="L267" i="6" s="1"/>
  <c r="H93" i="7"/>
  <c r="E104" i="6"/>
  <c r="K523" i="6"/>
  <c r="F523" i="6"/>
  <c r="L501" i="6"/>
  <c r="G85" i="7"/>
  <c r="H224" i="8"/>
  <c r="F66" i="7"/>
  <c r="L384" i="6"/>
  <c r="J8" i="9"/>
  <c r="F298" i="8"/>
  <c r="H65" i="7"/>
  <c r="E297" i="8"/>
  <c r="F299" i="8"/>
  <c r="F314" i="6"/>
  <c r="F324" i="6"/>
  <c r="F294" i="6"/>
  <c r="F286" i="6"/>
  <c r="L727" i="6"/>
  <c r="E121" i="7"/>
  <c r="F247" i="6"/>
  <c r="L245" i="6"/>
  <c r="F242" i="6"/>
  <c r="L240" i="6"/>
  <c r="E42" i="7"/>
  <c r="F219" i="6"/>
  <c r="L218" i="6"/>
  <c r="F207" i="6"/>
  <c r="F197" i="6"/>
  <c r="F213" i="6"/>
  <c r="F202" i="6"/>
  <c r="F192" i="6"/>
  <c r="H186" i="6"/>
  <c r="K186" i="6"/>
  <c r="E34" i="7"/>
  <c r="L180" i="6"/>
  <c r="F172" i="6"/>
  <c r="K172" i="6"/>
  <c r="F163" i="6"/>
  <c r="L161" i="6"/>
  <c r="F158" i="6"/>
  <c r="L156" i="6"/>
  <c r="F153" i="6"/>
  <c r="L151" i="6"/>
  <c r="F147" i="6"/>
  <c r="L147" i="6" s="1"/>
  <c r="K147" i="6"/>
  <c r="F125" i="6"/>
  <c r="L125" i="6" s="1"/>
  <c r="K125" i="6"/>
  <c r="F131" i="6"/>
  <c r="L129" i="6"/>
  <c r="F126" i="6"/>
  <c r="L124" i="6"/>
  <c r="F121" i="6"/>
  <c r="H590" i="6"/>
  <c r="F98" i="7" s="1"/>
  <c r="L589" i="6"/>
  <c r="F590" i="6"/>
  <c r="F106" i="6"/>
  <c r="K106" i="6"/>
  <c r="L52" i="6"/>
  <c r="F53" i="6"/>
  <c r="F47" i="6"/>
  <c r="K47" i="6"/>
  <c r="F33" i="6"/>
  <c r="L31" i="6"/>
  <c r="L12" i="6"/>
  <c r="E4" i="7"/>
  <c r="L702" i="6" l="1"/>
  <c r="G117" i="7"/>
  <c r="E131" i="7"/>
  <c r="L785" i="6"/>
  <c r="E129" i="7"/>
  <c r="L774" i="6"/>
  <c r="E127" i="7"/>
  <c r="L761" i="6"/>
  <c r="I293" i="6"/>
  <c r="I285" i="6"/>
  <c r="I269" i="6"/>
  <c r="J269" i="6" s="1"/>
  <c r="I277" i="6"/>
  <c r="J277" i="6" s="1"/>
  <c r="L679" i="6"/>
  <c r="G113" i="7"/>
  <c r="G27" i="7"/>
  <c r="L138" i="6"/>
  <c r="H89" i="8"/>
  <c r="K89" i="8"/>
  <c r="G17" i="7"/>
  <c r="L77" i="6"/>
  <c r="L690" i="6"/>
  <c r="G115" i="7"/>
  <c r="H201" i="6"/>
  <c r="H212" i="6"/>
  <c r="H191" i="6"/>
  <c r="H206" i="6"/>
  <c r="H196" i="6"/>
  <c r="L744" i="6"/>
  <c r="G124" i="7"/>
  <c r="H321" i="6"/>
  <c r="H311" i="6"/>
  <c r="H99" i="7"/>
  <c r="I588" i="6"/>
  <c r="H97" i="7"/>
  <c r="I112" i="6"/>
  <c r="L101" i="6"/>
  <c r="G21" i="7"/>
  <c r="H10" i="8"/>
  <c r="K10" i="8"/>
  <c r="K312" i="6"/>
  <c r="J312" i="6"/>
  <c r="L312" i="6" s="1"/>
  <c r="K322" i="6"/>
  <c r="J322" i="6"/>
  <c r="L322" i="6" s="1"/>
  <c r="L395" i="6"/>
  <c r="G67" i="7"/>
  <c r="K254" i="8"/>
  <c r="H254" i="8"/>
  <c r="L254" i="8" s="1"/>
  <c r="H225" i="8"/>
  <c r="K225" i="8"/>
  <c r="K7" i="8"/>
  <c r="H7" i="8"/>
  <c r="L7" i="8" s="1"/>
  <c r="L168" i="6"/>
  <c r="E32" i="7"/>
  <c r="L57" i="6"/>
  <c r="F58" i="6"/>
  <c r="E13" i="7" s="1"/>
  <c r="E59" i="8" s="1"/>
  <c r="H121" i="6"/>
  <c r="L120" i="6"/>
  <c r="L540" i="6"/>
  <c r="F542" i="6"/>
  <c r="K284" i="6"/>
  <c r="J284" i="6"/>
  <c r="K292" i="6"/>
  <c r="J292" i="6"/>
  <c r="F93" i="8"/>
  <c r="F92" i="8"/>
  <c r="L92" i="8" s="1"/>
  <c r="K92" i="8"/>
  <c r="H105" i="7"/>
  <c r="I145" i="6"/>
  <c r="I276" i="6"/>
  <c r="I268" i="6"/>
  <c r="H47" i="7"/>
  <c r="I224" i="8"/>
  <c r="H113" i="6"/>
  <c r="H115" i="6" s="1"/>
  <c r="F23" i="7" s="1"/>
  <c r="G102" i="8" s="1"/>
  <c r="H102" i="8" s="1"/>
  <c r="H123" i="8" s="1"/>
  <c r="G11" i="9" s="1"/>
  <c r="H11" i="9" s="1"/>
  <c r="H130" i="7"/>
  <c r="E342" i="6"/>
  <c r="H128" i="7"/>
  <c r="E337" i="6"/>
  <c r="E255" i="8"/>
  <c r="H58" i="7"/>
  <c r="H53" i="7"/>
  <c r="E250" i="8"/>
  <c r="H54" i="7"/>
  <c r="E251" i="8"/>
  <c r="E6" i="8"/>
  <c r="H5" i="7"/>
  <c r="F651" i="6"/>
  <c r="L649" i="6"/>
  <c r="F556" i="6"/>
  <c r="L554" i="6"/>
  <c r="F434" i="6"/>
  <c r="L432" i="6"/>
  <c r="F422" i="6"/>
  <c r="L420" i="6"/>
  <c r="F441" i="6"/>
  <c r="L439" i="6"/>
  <c r="F459" i="6"/>
  <c r="L457" i="6"/>
  <c r="F415" i="6"/>
  <c r="L413" i="6"/>
  <c r="F466" i="6"/>
  <c r="L464" i="6"/>
  <c r="L473" i="6"/>
  <c r="E80" i="7"/>
  <c r="H80" i="7" s="1"/>
  <c r="F480" i="6"/>
  <c r="L478" i="6"/>
  <c r="K80" i="6"/>
  <c r="F80" i="6"/>
  <c r="E250" i="6"/>
  <c r="E363" i="6"/>
  <c r="E111" i="6"/>
  <c r="H96" i="7"/>
  <c r="E43" i="7"/>
  <c r="L237" i="6"/>
  <c r="K104" i="6"/>
  <c r="F104" i="6"/>
  <c r="L104" i="6" s="1"/>
  <c r="F525" i="6"/>
  <c r="L523" i="6"/>
  <c r="H85" i="7"/>
  <c r="I56" i="6"/>
  <c r="E198" i="8"/>
  <c r="H34" i="7"/>
  <c r="E150" i="8"/>
  <c r="H4" i="7"/>
  <c r="E5" i="8"/>
  <c r="G298" i="8"/>
  <c r="H66" i="7"/>
  <c r="F297" i="8"/>
  <c r="L297" i="8" s="1"/>
  <c r="K297" i="8"/>
  <c r="E56" i="7"/>
  <c r="E55" i="7"/>
  <c r="E51" i="7"/>
  <c r="E52" i="7"/>
  <c r="H121" i="7"/>
  <c r="E269" i="6"/>
  <c r="E277" i="6"/>
  <c r="E44" i="7"/>
  <c r="L242" i="6"/>
  <c r="E45" i="7"/>
  <c r="L247" i="6"/>
  <c r="E41" i="7"/>
  <c r="L219" i="6"/>
  <c r="E40" i="7"/>
  <c r="E36" i="7"/>
  <c r="E37" i="7"/>
  <c r="E38" i="7"/>
  <c r="E39" i="7"/>
  <c r="H187" i="6"/>
  <c r="L186" i="6"/>
  <c r="F173" i="6"/>
  <c r="L172" i="6"/>
  <c r="E30" i="7"/>
  <c r="L158" i="6"/>
  <c r="E31" i="7"/>
  <c r="L163" i="6"/>
  <c r="E29" i="7"/>
  <c r="L153" i="6"/>
  <c r="E25" i="7"/>
  <c r="L126" i="6"/>
  <c r="E26" i="7"/>
  <c r="L131" i="6"/>
  <c r="E24" i="7"/>
  <c r="E98" i="7"/>
  <c r="L106" i="6"/>
  <c r="F108" i="6"/>
  <c r="E12" i="7"/>
  <c r="L53" i="6"/>
  <c r="F48" i="6"/>
  <c r="L47" i="6"/>
  <c r="E8" i="7"/>
  <c r="L33" i="6"/>
  <c r="H117" i="7" l="1"/>
  <c r="I230" i="6"/>
  <c r="H131" i="7"/>
  <c r="E346" i="6"/>
  <c r="E341" i="6"/>
  <c r="H129" i="7"/>
  <c r="H127" i="7"/>
  <c r="E336" i="6"/>
  <c r="K293" i="6"/>
  <c r="J293" i="6"/>
  <c r="L293" i="6" s="1"/>
  <c r="K285" i="6"/>
  <c r="J285" i="6"/>
  <c r="L285" i="6" s="1"/>
  <c r="H113" i="7"/>
  <c r="I179" i="6"/>
  <c r="H27" i="7"/>
  <c r="I129" i="8"/>
  <c r="J129" i="8" s="1"/>
  <c r="L89" i="8"/>
  <c r="H99" i="8"/>
  <c r="G10" i="9" s="1"/>
  <c r="H10" i="9" s="1"/>
  <c r="H17" i="7"/>
  <c r="I89" i="8"/>
  <c r="J89" i="8" s="1"/>
  <c r="F24" i="7"/>
  <c r="G126" i="8" s="1"/>
  <c r="H126" i="8" s="1"/>
  <c r="H147" i="8" s="1"/>
  <c r="G12" i="9" s="1"/>
  <c r="H12" i="9" s="1"/>
  <c r="L121" i="6"/>
  <c r="H115" i="7"/>
  <c r="I191" i="6"/>
  <c r="I201" i="6"/>
  <c r="I212" i="6"/>
  <c r="I196" i="6"/>
  <c r="I206" i="6"/>
  <c r="H202" i="6"/>
  <c r="H213" i="6"/>
  <c r="H192" i="6"/>
  <c r="H207" i="6"/>
  <c r="H197" i="6"/>
  <c r="H124" i="7"/>
  <c r="I321" i="6"/>
  <c r="I311" i="6"/>
  <c r="H324" i="6"/>
  <c r="H314" i="6"/>
  <c r="K588" i="6"/>
  <c r="J588" i="6"/>
  <c r="K112" i="6"/>
  <c r="J112" i="6"/>
  <c r="L112" i="6" s="1"/>
  <c r="H21" i="7"/>
  <c r="I93" i="8"/>
  <c r="L10" i="8"/>
  <c r="H27" i="8"/>
  <c r="G7" i="9" s="1"/>
  <c r="H7" i="9" s="1"/>
  <c r="H67" i="7"/>
  <c r="I299" i="8"/>
  <c r="L225" i="8"/>
  <c r="H243" i="8"/>
  <c r="G16" i="9" s="1"/>
  <c r="H16" i="9" s="1"/>
  <c r="E90" i="7"/>
  <c r="L542" i="6"/>
  <c r="H32" i="7"/>
  <c r="E134" i="8"/>
  <c r="J224" i="8"/>
  <c r="K224" i="8"/>
  <c r="L284" i="6"/>
  <c r="J286" i="6"/>
  <c r="L292" i="6"/>
  <c r="J294" i="6"/>
  <c r="K145" i="6"/>
  <c r="J145" i="6"/>
  <c r="K276" i="6"/>
  <c r="J276" i="6"/>
  <c r="K268" i="6"/>
  <c r="J268" i="6"/>
  <c r="K342" i="6"/>
  <c r="F342" i="6"/>
  <c r="K337" i="6"/>
  <c r="F337" i="6"/>
  <c r="L337" i="6" s="1"/>
  <c r="K255" i="8"/>
  <c r="F255" i="8"/>
  <c r="L255" i="8" s="1"/>
  <c r="F250" i="8"/>
  <c r="L250" i="8" s="1"/>
  <c r="K250" i="8"/>
  <c r="K251" i="8"/>
  <c r="F251" i="8"/>
  <c r="L251" i="8" s="1"/>
  <c r="K6" i="8"/>
  <c r="F6" i="8"/>
  <c r="L6" i="8" s="1"/>
  <c r="L651" i="6"/>
  <c r="E108" i="7"/>
  <c r="E92" i="7"/>
  <c r="L556" i="6"/>
  <c r="E74" i="7"/>
  <c r="H74" i="7" s="1"/>
  <c r="L434" i="6"/>
  <c r="E72" i="7"/>
  <c r="L422" i="6"/>
  <c r="L441" i="6"/>
  <c r="E75" i="7"/>
  <c r="H75" i="7" s="1"/>
  <c r="E78" i="7"/>
  <c r="H78" i="7" s="1"/>
  <c r="L459" i="6"/>
  <c r="L415" i="6"/>
  <c r="E71" i="7"/>
  <c r="E79" i="7"/>
  <c r="H79" i="7" s="1"/>
  <c r="L466" i="6"/>
  <c r="E81" i="7"/>
  <c r="H81" i="7" s="1"/>
  <c r="L480" i="6"/>
  <c r="L80" i="6"/>
  <c r="F83" i="6"/>
  <c r="K250" i="6"/>
  <c r="F250" i="6"/>
  <c r="K363" i="6"/>
  <c r="F363" i="6"/>
  <c r="K111" i="6"/>
  <c r="F111" i="6"/>
  <c r="L111" i="6" s="1"/>
  <c r="E199" i="8"/>
  <c r="H43" i="7"/>
  <c r="L525" i="6"/>
  <c r="E88" i="7"/>
  <c r="K56" i="6"/>
  <c r="J56" i="6"/>
  <c r="F198" i="8"/>
  <c r="K150" i="8"/>
  <c r="F150" i="8"/>
  <c r="L150" i="8" s="1"/>
  <c r="K5" i="8"/>
  <c r="F5" i="8"/>
  <c r="E253" i="8"/>
  <c r="E252" i="8"/>
  <c r="E248" i="8"/>
  <c r="E249" i="8"/>
  <c r="H44" i="7"/>
  <c r="E221" i="8"/>
  <c r="H45" i="7"/>
  <c r="E222" i="8"/>
  <c r="H41" i="7"/>
  <c r="E178" i="8"/>
  <c r="E177" i="8"/>
  <c r="E173" i="8"/>
  <c r="E174" i="8"/>
  <c r="E175" i="8"/>
  <c r="E176" i="8"/>
  <c r="H30" i="7"/>
  <c r="E132" i="8"/>
  <c r="H31" i="7"/>
  <c r="E133" i="8"/>
  <c r="H29" i="7"/>
  <c r="E131" i="8"/>
  <c r="H25" i="7"/>
  <c r="E127" i="8"/>
  <c r="H26" i="7"/>
  <c r="E128" i="8"/>
  <c r="H24" i="7"/>
  <c r="E126" i="8"/>
  <c r="F59" i="8"/>
  <c r="H12" i="7"/>
  <c r="E58" i="8"/>
  <c r="H8" i="7"/>
  <c r="E9" i="8"/>
  <c r="H298" i="8"/>
  <c r="K298" i="8"/>
  <c r="K277" i="6"/>
  <c r="F277" i="6"/>
  <c r="F269" i="6"/>
  <c r="K269" i="6"/>
  <c r="F35" i="7"/>
  <c r="L187" i="6"/>
  <c r="L173" i="6"/>
  <c r="E33" i="7"/>
  <c r="E113" i="6"/>
  <c r="L108" i="6"/>
  <c r="E22" i="7"/>
  <c r="E11" i="7"/>
  <c r="L48" i="6"/>
  <c r="J230" i="6" l="1"/>
  <c r="K230" i="6"/>
  <c r="F346" i="6"/>
  <c r="K346" i="6"/>
  <c r="F341" i="6"/>
  <c r="L341" i="6" s="1"/>
  <c r="K341" i="6"/>
  <c r="F336" i="6"/>
  <c r="K336" i="6"/>
  <c r="K179" i="6"/>
  <c r="J179" i="6"/>
  <c r="J180" i="6" s="1"/>
  <c r="G34" i="7" s="1"/>
  <c r="I150" i="8" s="1"/>
  <c r="J150" i="8" s="1"/>
  <c r="J171" i="8" s="1"/>
  <c r="I13" i="9" s="1"/>
  <c r="J13" i="9" s="1"/>
  <c r="K191" i="6"/>
  <c r="J191" i="6"/>
  <c r="K201" i="6"/>
  <c r="J201" i="6"/>
  <c r="K212" i="6"/>
  <c r="J212" i="6"/>
  <c r="K196" i="6"/>
  <c r="J196" i="6"/>
  <c r="K206" i="6"/>
  <c r="J206" i="6"/>
  <c r="F38" i="7"/>
  <c r="F40" i="7"/>
  <c r="F36" i="7"/>
  <c r="F39" i="7"/>
  <c r="F37" i="7"/>
  <c r="K321" i="6"/>
  <c r="J321" i="6"/>
  <c r="K311" i="6"/>
  <c r="J311" i="6"/>
  <c r="F56" i="7"/>
  <c r="F55" i="7"/>
  <c r="L588" i="6"/>
  <c r="J590" i="6"/>
  <c r="K93" i="8"/>
  <c r="J93" i="8"/>
  <c r="K299" i="8"/>
  <c r="J299" i="8"/>
  <c r="H90" i="7"/>
  <c r="E69" i="6"/>
  <c r="L224" i="8"/>
  <c r="J243" i="8"/>
  <c r="I16" i="9" s="1"/>
  <c r="J16" i="9" s="1"/>
  <c r="K134" i="8"/>
  <c r="F134" i="8"/>
  <c r="L134" i="8" s="1"/>
  <c r="L286" i="6"/>
  <c r="G51" i="7"/>
  <c r="L294" i="6"/>
  <c r="G52" i="7"/>
  <c r="L145" i="6"/>
  <c r="J148" i="6"/>
  <c r="G28" i="7" s="1"/>
  <c r="I130" i="8" s="1"/>
  <c r="J130" i="8" s="1"/>
  <c r="J147" i="8" s="1"/>
  <c r="I12" i="9" s="1"/>
  <c r="J12" i="9" s="1"/>
  <c r="L276" i="6"/>
  <c r="J278" i="6"/>
  <c r="G50" i="7" s="1"/>
  <c r="I247" i="8" s="1"/>
  <c r="J247" i="8" s="1"/>
  <c r="L268" i="6"/>
  <c r="J270" i="6"/>
  <c r="G49" i="7" s="1"/>
  <c r="I246" i="8" s="1"/>
  <c r="J246" i="8" s="1"/>
  <c r="F343" i="6"/>
  <c r="L342" i="6"/>
  <c r="H108" i="7"/>
  <c r="E634" i="6"/>
  <c r="H92" i="7"/>
  <c r="E88" i="6"/>
  <c r="E41" i="6"/>
  <c r="H72" i="7"/>
  <c r="H71" i="7"/>
  <c r="E40" i="6"/>
  <c r="E18" i="7"/>
  <c r="L83" i="6"/>
  <c r="F252" i="6"/>
  <c r="L250" i="6"/>
  <c r="F365" i="6"/>
  <c r="L363" i="6"/>
  <c r="K199" i="8"/>
  <c r="F199" i="8"/>
  <c r="E516" i="6"/>
  <c r="E533" i="6"/>
  <c r="E799" i="6"/>
  <c r="E809" i="6"/>
  <c r="H88" i="7"/>
  <c r="L56" i="6"/>
  <c r="J58" i="6"/>
  <c r="L5" i="8"/>
  <c r="F253" i="8"/>
  <c r="F252" i="8"/>
  <c r="F248" i="8"/>
  <c r="F249" i="8"/>
  <c r="K221" i="8"/>
  <c r="F221" i="8"/>
  <c r="K222" i="8"/>
  <c r="F222" i="8"/>
  <c r="L222" i="8" s="1"/>
  <c r="K178" i="8"/>
  <c r="F178" i="8"/>
  <c r="L178" i="8" s="1"/>
  <c r="F177" i="8"/>
  <c r="F173" i="8"/>
  <c r="F174" i="8"/>
  <c r="F175" i="8"/>
  <c r="F176" i="8"/>
  <c r="K132" i="8"/>
  <c r="F132" i="8"/>
  <c r="L132" i="8" s="1"/>
  <c r="K133" i="8"/>
  <c r="F133" i="8"/>
  <c r="L133" i="8" s="1"/>
  <c r="K131" i="8"/>
  <c r="F131" i="8"/>
  <c r="L131" i="8" s="1"/>
  <c r="K127" i="8"/>
  <c r="F127" i="8"/>
  <c r="L127" i="8" s="1"/>
  <c r="K128" i="8"/>
  <c r="F128" i="8"/>
  <c r="L128" i="8" s="1"/>
  <c r="K126" i="8"/>
  <c r="F126" i="8"/>
  <c r="K58" i="8"/>
  <c r="F58" i="8"/>
  <c r="K9" i="8"/>
  <c r="F9" i="8"/>
  <c r="H35" i="7"/>
  <c r="G151" i="8"/>
  <c r="H33" i="7"/>
  <c r="E149" i="8"/>
  <c r="H22" i="7"/>
  <c r="E101" i="8"/>
  <c r="H11" i="7"/>
  <c r="E30" i="8"/>
  <c r="H315" i="8"/>
  <c r="G19" i="9" s="1"/>
  <c r="H19" i="9" s="1"/>
  <c r="L298" i="8"/>
  <c r="L269" i="6"/>
  <c r="F270" i="6"/>
  <c r="L277" i="6"/>
  <c r="F278" i="6"/>
  <c r="F113" i="6"/>
  <c r="J231" i="6" l="1"/>
  <c r="L230" i="6"/>
  <c r="L346" i="6"/>
  <c r="F348" i="6"/>
  <c r="F338" i="6"/>
  <c r="L336" i="6"/>
  <c r="L191" i="6"/>
  <c r="J192" i="6"/>
  <c r="L201" i="6"/>
  <c r="J202" i="6"/>
  <c r="L212" i="6"/>
  <c r="J213" i="6"/>
  <c r="L196" i="6"/>
  <c r="J197" i="6"/>
  <c r="L206" i="6"/>
  <c r="J207" i="6"/>
  <c r="G175" i="8"/>
  <c r="G177" i="8"/>
  <c r="G173" i="8"/>
  <c r="G176" i="8"/>
  <c r="G174" i="8"/>
  <c r="L321" i="6"/>
  <c r="J324" i="6"/>
  <c r="L311" i="6"/>
  <c r="J314" i="6"/>
  <c r="G253" i="8"/>
  <c r="G252" i="8"/>
  <c r="L590" i="6"/>
  <c r="G98" i="7"/>
  <c r="L93" i="8"/>
  <c r="J99" i="8"/>
  <c r="I10" i="9" s="1"/>
  <c r="J10" i="9" s="1"/>
  <c r="J315" i="8"/>
  <c r="I19" i="9" s="1"/>
  <c r="J19" i="9" s="1"/>
  <c r="L299" i="8"/>
  <c r="F69" i="6"/>
  <c r="K69" i="6"/>
  <c r="H51" i="7"/>
  <c r="I248" i="8"/>
  <c r="H52" i="7"/>
  <c r="I249" i="8"/>
  <c r="L9" i="8"/>
  <c r="L27" i="8" s="1"/>
  <c r="F27" i="8"/>
  <c r="E7" i="9" s="1"/>
  <c r="L343" i="6"/>
  <c r="E60" i="7"/>
  <c r="K634" i="6"/>
  <c r="F634" i="6"/>
  <c r="F88" i="6"/>
  <c r="K88" i="6"/>
  <c r="K41" i="6"/>
  <c r="F41" i="6"/>
  <c r="L41" i="6" s="1"/>
  <c r="F40" i="6"/>
  <c r="K40" i="6"/>
  <c r="E90" i="8"/>
  <c r="H18" i="7"/>
  <c r="L252" i="6"/>
  <c r="E46" i="7"/>
  <c r="L365" i="6"/>
  <c r="E64" i="7"/>
  <c r="K516" i="6"/>
  <c r="F516" i="6"/>
  <c r="F533" i="6"/>
  <c r="K533" i="6"/>
  <c r="F799" i="6"/>
  <c r="K799" i="6"/>
  <c r="F809" i="6"/>
  <c r="K809" i="6"/>
  <c r="L58" i="6"/>
  <c r="G13" i="7"/>
  <c r="L221" i="8"/>
  <c r="F195" i="8"/>
  <c r="E14" i="9" s="1"/>
  <c r="L126" i="8"/>
  <c r="L58" i="8"/>
  <c r="K151" i="8"/>
  <c r="H151" i="8"/>
  <c r="K149" i="8"/>
  <c r="F149" i="8"/>
  <c r="K101" i="8"/>
  <c r="F101" i="8"/>
  <c r="K30" i="8"/>
  <c r="F30" i="8"/>
  <c r="L30" i="8" s="1"/>
  <c r="L199" i="8"/>
  <c r="F219" i="8"/>
  <c r="E15" i="9" s="1"/>
  <c r="E49" i="7"/>
  <c r="L270" i="6"/>
  <c r="L278" i="6"/>
  <c r="E50" i="7"/>
  <c r="F115" i="6"/>
  <c r="L231" i="6" l="1"/>
  <c r="G42" i="7"/>
  <c r="E61" i="7"/>
  <c r="L348" i="6"/>
  <c r="L338" i="6"/>
  <c r="E59" i="7"/>
  <c r="L192" i="6"/>
  <c r="G36" i="7"/>
  <c r="L202" i="6"/>
  <c r="G38" i="7"/>
  <c r="L213" i="6"/>
  <c r="G40" i="7"/>
  <c r="L197" i="6"/>
  <c r="G37" i="7"/>
  <c r="L207" i="6"/>
  <c r="G39" i="7"/>
  <c r="H175" i="8"/>
  <c r="H177" i="8"/>
  <c r="H173" i="8"/>
  <c r="H176" i="8"/>
  <c r="H174" i="8"/>
  <c r="L324" i="6"/>
  <c r="G56" i="7"/>
  <c r="L314" i="6"/>
  <c r="G55" i="7"/>
  <c r="H253" i="8"/>
  <c r="H252" i="8"/>
  <c r="H98" i="7"/>
  <c r="I113" i="6"/>
  <c r="F70" i="6"/>
  <c r="L69" i="6"/>
  <c r="K248" i="8"/>
  <c r="J248" i="8"/>
  <c r="K249" i="8"/>
  <c r="J249" i="8"/>
  <c r="L249" i="8" s="1"/>
  <c r="K7" i="9"/>
  <c r="F7" i="9"/>
  <c r="L7" i="9" s="1"/>
  <c r="E270" i="8"/>
  <c r="H60" i="7"/>
  <c r="L634" i="6"/>
  <c r="F635" i="6"/>
  <c r="F89" i="6"/>
  <c r="L88" i="6"/>
  <c r="L40" i="6"/>
  <c r="F43" i="6"/>
  <c r="K90" i="8"/>
  <c r="F90" i="8"/>
  <c r="L90" i="8" s="1"/>
  <c r="E223" i="8"/>
  <c r="H46" i="7"/>
  <c r="E296" i="8"/>
  <c r="H64" i="7"/>
  <c r="F518" i="6"/>
  <c r="L516" i="6"/>
  <c r="F535" i="6"/>
  <c r="L533" i="6"/>
  <c r="F801" i="6"/>
  <c r="L799" i="6"/>
  <c r="F811" i="6"/>
  <c r="L809" i="6"/>
  <c r="H13" i="7"/>
  <c r="I59" i="8"/>
  <c r="F14" i="9"/>
  <c r="L151" i="8"/>
  <c r="H171" i="8"/>
  <c r="G13" i="9" s="1"/>
  <c r="H13" i="9" s="1"/>
  <c r="L149" i="8"/>
  <c r="F171" i="8"/>
  <c r="E13" i="9" s="1"/>
  <c r="L101" i="8"/>
  <c r="F15" i="9"/>
  <c r="H49" i="7"/>
  <c r="E246" i="8"/>
  <c r="H50" i="7"/>
  <c r="E247" i="8"/>
  <c r="E23" i="7"/>
  <c r="H42" i="7" l="1"/>
  <c r="I198" i="8"/>
  <c r="H61" i="7"/>
  <c r="E271" i="8"/>
  <c r="H59" i="7"/>
  <c r="E269" i="8"/>
  <c r="H36" i="7"/>
  <c r="I173" i="8"/>
  <c r="H38" i="7"/>
  <c r="I175" i="8"/>
  <c r="H40" i="7"/>
  <c r="I177" i="8"/>
  <c r="H37" i="7"/>
  <c r="I174" i="8"/>
  <c r="H39" i="7"/>
  <c r="I176" i="8"/>
  <c r="H195" i="8"/>
  <c r="G14" i="9" s="1"/>
  <c r="H56" i="7"/>
  <c r="I253" i="8"/>
  <c r="H55" i="7"/>
  <c r="I252" i="8"/>
  <c r="H267" i="8"/>
  <c r="G17" i="9" s="1"/>
  <c r="H17" i="9" s="1"/>
  <c r="K113" i="6"/>
  <c r="J113" i="6"/>
  <c r="E16" i="7"/>
  <c r="L70" i="6"/>
  <c r="L248" i="8"/>
  <c r="K270" i="8"/>
  <c r="F270" i="8"/>
  <c r="L270" i="8" s="1"/>
  <c r="E106" i="7"/>
  <c r="L635" i="6"/>
  <c r="L89" i="6"/>
  <c r="E19" i="7"/>
  <c r="E10" i="7"/>
  <c r="L43" i="6"/>
  <c r="K223" i="8"/>
  <c r="F223" i="8"/>
  <c r="K296" i="8"/>
  <c r="F296" i="8"/>
  <c r="L296" i="8" s="1"/>
  <c r="L518" i="6"/>
  <c r="E87" i="7"/>
  <c r="L535" i="6"/>
  <c r="E89" i="7"/>
  <c r="E133" i="7"/>
  <c r="L801" i="6"/>
  <c r="E134" i="7"/>
  <c r="L811" i="6"/>
  <c r="K59" i="8"/>
  <c r="J59" i="8"/>
  <c r="K13" i="9"/>
  <c r="F13" i="9"/>
  <c r="L13" i="9" s="1"/>
  <c r="K246" i="8"/>
  <c r="F246" i="8"/>
  <c r="K247" i="8"/>
  <c r="F247" i="8"/>
  <c r="L247" i="8" s="1"/>
  <c r="L171" i="8"/>
  <c r="E102" i="8"/>
  <c r="K198" i="8" l="1"/>
  <c r="J198" i="8"/>
  <c r="F271" i="8"/>
  <c r="L271" i="8" s="1"/>
  <c r="K271" i="8"/>
  <c r="K269" i="8"/>
  <c r="F269" i="8"/>
  <c r="K173" i="8"/>
  <c r="J173" i="8"/>
  <c r="K175" i="8"/>
  <c r="J175" i="8"/>
  <c r="L175" i="8" s="1"/>
  <c r="K177" i="8"/>
  <c r="J177" i="8"/>
  <c r="L177" i="8" s="1"/>
  <c r="K174" i="8"/>
  <c r="J174" i="8"/>
  <c r="L174" i="8" s="1"/>
  <c r="K176" i="8"/>
  <c r="J176" i="8"/>
  <c r="L176" i="8" s="1"/>
  <c r="H14" i="9"/>
  <c r="K253" i="8"/>
  <c r="J253" i="8"/>
  <c r="L253" i="8" s="1"/>
  <c r="K252" i="8"/>
  <c r="J252" i="8"/>
  <c r="L113" i="6"/>
  <c r="J115" i="6"/>
  <c r="H16" i="7"/>
  <c r="E88" i="8"/>
  <c r="E146" i="6"/>
  <c r="H106" i="7"/>
  <c r="E91" i="8"/>
  <c r="H19" i="7"/>
  <c r="E29" i="8"/>
  <c r="H10" i="7"/>
  <c r="F243" i="8"/>
  <c r="E16" i="9" s="1"/>
  <c r="L223" i="8"/>
  <c r="L243" i="8" s="1"/>
  <c r="H87" i="7"/>
  <c r="E61" i="6"/>
  <c r="E65" i="6"/>
  <c r="H89" i="7"/>
  <c r="E351" i="6"/>
  <c r="H133" i="7"/>
  <c r="E355" i="6"/>
  <c r="H134" i="7"/>
  <c r="L59" i="8"/>
  <c r="J75" i="8"/>
  <c r="I9" i="9" s="1"/>
  <c r="J9" i="9" s="1"/>
  <c r="L246" i="8"/>
  <c r="F267" i="8"/>
  <c r="E17" i="9" s="1"/>
  <c r="F102" i="8"/>
  <c r="L198" i="8" l="1"/>
  <c r="L219" i="8" s="1"/>
  <c r="J219" i="8"/>
  <c r="I15" i="9" s="1"/>
  <c r="F291" i="8"/>
  <c r="E18" i="9" s="1"/>
  <c r="L269" i="8"/>
  <c r="L291" i="8" s="1"/>
  <c r="L173" i="8"/>
  <c r="L195" i="8" s="1"/>
  <c r="J195" i="8"/>
  <c r="I14" i="9" s="1"/>
  <c r="G6" i="9"/>
  <c r="H6" i="9" s="1"/>
  <c r="G5" i="9" s="1"/>
  <c r="H5" i="9" s="1"/>
  <c r="J267" i="8"/>
  <c r="I17" i="9" s="1"/>
  <c r="L252" i="8"/>
  <c r="L267" i="8" s="1"/>
  <c r="L115" i="6"/>
  <c r="G23" i="7"/>
  <c r="K88" i="8"/>
  <c r="F88" i="8"/>
  <c r="L88" i="8" s="1"/>
  <c r="K146" i="6"/>
  <c r="F146" i="6"/>
  <c r="K91" i="8"/>
  <c r="F91" i="8"/>
  <c r="K29" i="8"/>
  <c r="F29" i="8"/>
  <c r="F16" i="9"/>
  <c r="L16" i="9" s="1"/>
  <c r="K16" i="9"/>
  <c r="K61" i="6"/>
  <c r="F61" i="6"/>
  <c r="K65" i="6"/>
  <c r="F65" i="6"/>
  <c r="K351" i="6"/>
  <c r="F351" i="6"/>
  <c r="F355" i="6"/>
  <c r="K355" i="6"/>
  <c r="F17" i="9"/>
  <c r="F123" i="8"/>
  <c r="E11" i="9" s="1"/>
  <c r="K15" i="9" l="1"/>
  <c r="J15" i="9"/>
  <c r="L15" i="9" s="1"/>
  <c r="F18" i="9"/>
  <c r="L18" i="9" s="1"/>
  <c r="K18" i="9"/>
  <c r="K14" i="9"/>
  <c r="J14" i="9"/>
  <c r="L14" i="9" s="1"/>
  <c r="H27" i="9"/>
  <c r="E8" i="10"/>
  <c r="H23" i="7"/>
  <c r="I102" i="8"/>
  <c r="J17" i="9"/>
  <c r="L17" i="9" s="1"/>
  <c r="K17" i="9"/>
  <c r="F148" i="6"/>
  <c r="L146" i="6"/>
  <c r="F99" i="8"/>
  <c r="E10" i="9" s="1"/>
  <c r="L91" i="8"/>
  <c r="L99" i="8" s="1"/>
  <c r="L29" i="8"/>
  <c r="L51" i="8" s="1"/>
  <c r="F51" i="8"/>
  <c r="E8" i="9" s="1"/>
  <c r="L61" i="6"/>
  <c r="F62" i="6"/>
  <c r="L65" i="6"/>
  <c r="F66" i="6"/>
  <c r="L351" i="6"/>
  <c r="F352" i="6"/>
  <c r="L355" i="6"/>
  <c r="F356" i="6"/>
  <c r="F11" i="9"/>
  <c r="E16" i="10" l="1"/>
  <c r="E14" i="10"/>
  <c r="E18" i="10" s="1"/>
  <c r="E15" i="10"/>
  <c r="E9" i="10"/>
  <c r="E10" i="10" s="1"/>
  <c r="K102" i="8"/>
  <c r="J102" i="8"/>
  <c r="L148" i="6"/>
  <c r="E28" i="7"/>
  <c r="F10" i="9"/>
  <c r="L10" i="9" s="1"/>
  <c r="K10" i="9"/>
  <c r="K8" i="9"/>
  <c r="F8" i="9"/>
  <c r="L62" i="6"/>
  <c r="E14" i="7"/>
  <c r="E15" i="7"/>
  <c r="L66" i="6"/>
  <c r="E62" i="7"/>
  <c r="L352" i="6"/>
  <c r="L356" i="6"/>
  <c r="E63" i="7"/>
  <c r="E317" i="8" l="1"/>
  <c r="E19" i="10"/>
  <c r="E20" i="10"/>
  <c r="E12" i="10"/>
  <c r="E13" i="10"/>
  <c r="L102" i="8"/>
  <c r="L123" i="8" s="1"/>
  <c r="J123" i="8"/>
  <c r="I11" i="9" s="1"/>
  <c r="E130" i="8"/>
  <c r="H28" i="7"/>
  <c r="L8" i="9"/>
  <c r="E60" i="8"/>
  <c r="H14" i="7"/>
  <c r="E61" i="8"/>
  <c r="H15" i="7"/>
  <c r="E294" i="8"/>
  <c r="H62" i="7"/>
  <c r="E295" i="8"/>
  <c r="H63" i="7"/>
  <c r="F317" i="8" l="1"/>
  <c r="K317" i="8"/>
  <c r="K11" i="9"/>
  <c r="J11" i="9"/>
  <c r="K130" i="8"/>
  <c r="F130" i="8"/>
  <c r="K60" i="8"/>
  <c r="F60" i="8"/>
  <c r="K61" i="8"/>
  <c r="F61" i="8"/>
  <c r="L61" i="8" s="1"/>
  <c r="K294" i="8"/>
  <c r="F294" i="8"/>
  <c r="K295" i="8"/>
  <c r="F295" i="8"/>
  <c r="L295" i="8" s="1"/>
  <c r="L317" i="8" l="1"/>
  <c r="L339" i="8" s="1"/>
  <c r="F339" i="8"/>
  <c r="E20" i="9" s="1"/>
  <c r="L11" i="9"/>
  <c r="I6" i="9"/>
  <c r="J6" i="9" s="1"/>
  <c r="I5" i="9" s="1"/>
  <c r="J5" i="9" s="1"/>
  <c r="F147" i="8"/>
  <c r="E12" i="9" s="1"/>
  <c r="L130" i="8"/>
  <c r="L147" i="8" s="1"/>
  <c r="F75" i="8"/>
  <c r="E9" i="9" s="1"/>
  <c r="L60" i="8"/>
  <c r="L75" i="8" s="1"/>
  <c r="F315" i="8"/>
  <c r="E19" i="9" s="1"/>
  <c r="L294" i="8"/>
  <c r="L315" i="8" s="1"/>
  <c r="F20" i="9" l="1"/>
  <c r="L20" i="9" s="1"/>
  <c r="K20" i="9"/>
  <c r="J27" i="9"/>
  <c r="E11" i="10"/>
  <c r="F12" i="9"/>
  <c r="L12" i="9" s="1"/>
  <c r="K12" i="9"/>
  <c r="F9" i="9"/>
  <c r="K9" i="9"/>
  <c r="K19" i="9"/>
  <c r="F19" i="9"/>
  <c r="L19" i="9" s="1"/>
  <c r="E6" i="9" l="1"/>
  <c r="L9" i="9"/>
  <c r="F6" i="9" l="1"/>
  <c r="K6" i="9"/>
  <c r="E5" i="9" l="1"/>
  <c r="L6" i="9"/>
  <c r="F5" i="9" l="1"/>
  <c r="K5" i="9"/>
  <c r="E4" i="10" l="1"/>
  <c r="E7" i="10" s="1"/>
  <c r="E21" i="10" s="1"/>
  <c r="F27" i="9"/>
  <c r="L5" i="9"/>
  <c r="L27" i="9" s="1"/>
  <c r="E24" i="10" l="1"/>
  <c r="E23" i="10"/>
  <c r="E22" i="10"/>
  <c r="E25" i="10" l="1"/>
  <c r="E26" i="10" l="1"/>
  <c r="E27" i="10" s="1"/>
  <c r="E28" i="10" s="1"/>
  <c r="E29" i="10" l="1"/>
  <c r="E30" i="10" s="1"/>
  <c r="E31" i="10" s="1"/>
  <c r="E34" i="10" s="1"/>
</calcChain>
</file>

<file path=xl/sharedStrings.xml><?xml version="1.0" encoding="utf-8"?>
<sst xmlns="http://schemas.openxmlformats.org/spreadsheetml/2006/main" count="15869" uniqueCount="2340">
  <si>
    <t>공 종 별 집 계 표</t>
  </si>
  <si>
    <t>[ 하동군 옥종면 병천리 228-3번지 제조업소 신축공사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</si>
  <si>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</si>
  <si>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</si>
  <si>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</si>
  <si>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</si>
  <si>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</si>
  <si>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</si>
  <si>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</si>
  <si>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</si>
  <si>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</si>
  <si>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</si>
  <si>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</si>
  <si>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</si>
  <si>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</si>
  <si>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</si>
  <si>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</si>
  <si>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</si>
  <si>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</si>
  <si>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</si>
  <si>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</si>
  <si>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</si>
  <si>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</si>
  <si>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</si>
  <si>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</si>
  <si>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</si>
  <si>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</si>
  <si>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</si>
  <si>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</si>
  <si>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</si>
  <si>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</si>
  <si>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</si>
  <si>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</si>
  <si>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</si>
  <si>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</si>
  <si>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</si>
  <si>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</si>
  <si>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</si>
  <si>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</si>
  <si>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</si>
  <si>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</si>
  <si>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</si>
  <si>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</si>
  <si>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</si>
  <si>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</si>
  <si>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</si>
  <si>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</si>
  <si>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</si>
  <si>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</si>
  <si>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</si>
  <si>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</si>
  <si>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하동군 옥종면 병천리 228-3번지 제조업소 신축공사</t>
  </si>
  <si>
    <t/>
  </si>
  <si>
    <t>01</t>
  </si>
  <si>
    <t>건  축  공  사</t>
  </si>
  <si>
    <t>0101</t>
  </si>
  <si>
    <t>가  설  공  사</t>
  </si>
  <si>
    <t>010101</t>
  </si>
  <si>
    <t>강관 조립말비계(이동식)설치 및 해체</t>
  </si>
  <si>
    <t>높이 2m, 3개월</t>
  </si>
  <si>
    <t>대</t>
  </si>
  <si>
    <t>호표 1</t>
  </si>
  <si>
    <t>58DD251F0B24238AECACBA659862FD</t>
  </si>
  <si>
    <t>T</t>
  </si>
  <si>
    <t>F</t>
  </si>
  <si>
    <t>01010158DD251F0B24238AECACBA659862FD</t>
  </si>
  <si>
    <t>목재 평 규준틀 설치 및 철거</t>
  </si>
  <si>
    <t>개소</t>
  </si>
  <si>
    <t>호표 2</t>
  </si>
  <si>
    <t>58DD251F0B24238AFD4F536CED401A</t>
  </si>
  <si>
    <t>01010158DD251F0B24238AFD4F536CED401A</t>
  </si>
  <si>
    <t>목재 귀 규준틀 설치 및 철거</t>
  </si>
  <si>
    <t>호표 3</t>
  </si>
  <si>
    <t>58DD251F0B24238AFD4F536FA10601</t>
  </si>
  <si>
    <t>01010158DD251F0B24238AFD4F536FA10601</t>
  </si>
  <si>
    <t>건축물 현장정리</t>
  </si>
  <si>
    <t>목조, 철골조, 조적조</t>
  </si>
  <si>
    <t>M2</t>
  </si>
  <si>
    <t>호표 4</t>
  </si>
  <si>
    <t>58DD251A862B2283AC667068E7DA9B</t>
  </si>
  <si>
    <t>01010158DD251A862B2283AC667068E7DA9B</t>
  </si>
  <si>
    <t>먹매김</t>
  </si>
  <si>
    <t>구조부,거푸집</t>
  </si>
  <si>
    <t>호표 5</t>
  </si>
  <si>
    <t>58DD251A852A2D8F4FE7EE6A949A1D</t>
  </si>
  <si>
    <t>01010158DD251A852A2D8F4FE7EE6A949A1D</t>
  </si>
  <si>
    <t>준공청소</t>
  </si>
  <si>
    <t>호표 6</t>
  </si>
  <si>
    <t>58DD251A832F2E8733B63F6A5A9915</t>
  </si>
  <si>
    <t>01010158DD251A832F2E8733B63F6A5A9915</t>
  </si>
  <si>
    <t>[ 합           계 ]</t>
  </si>
  <si>
    <t>TOTAL</t>
  </si>
  <si>
    <t>토 및 지정공사</t>
  </si>
  <si>
    <t>010102</t>
  </si>
  <si>
    <t>잡석지정</t>
  </si>
  <si>
    <t>굴삭기 0.2m3+진동롤러(핸드가이드식)</t>
  </si>
  <si>
    <t>M3</t>
  </si>
  <si>
    <t>호표 7</t>
  </si>
  <si>
    <t>58DD05D00E2A2980B20C2D6FF74E94</t>
  </si>
  <si>
    <t>01010258DD05D00E2A2980B20C2D6FF74E94</t>
  </si>
  <si>
    <t>방습필름 설치 - 기초바닥</t>
  </si>
  <si>
    <t>폴리에틸렌필름, 두께, 0.05mm, 2겹</t>
  </si>
  <si>
    <t>호표 8</t>
  </si>
  <si>
    <t>58DDC52612202F8D31898660450B30</t>
  </si>
  <si>
    <t>01010258DDC52612202F8D31898660450B30</t>
  </si>
  <si>
    <t>터파기/토사</t>
  </si>
  <si>
    <t>보통, 굴착기 0.7m3</t>
  </si>
  <si>
    <t>산근 1</t>
  </si>
  <si>
    <t>58F2454833272E88B2EAB269B8F915</t>
  </si>
  <si>
    <t>01010258F2454833272E88B2EAB269B8F915</t>
  </si>
  <si>
    <t>잔토처리</t>
  </si>
  <si>
    <t>보통, 덤프 15ton+굴삭기 0.7m3</t>
  </si>
  <si>
    <t>산근 2</t>
  </si>
  <si>
    <t>58F2454B85242F8886C1F06205BFB3</t>
  </si>
  <si>
    <t>01010258F2454B85242F8886C1F06205BFB3</t>
  </si>
  <si>
    <t>되메우기/토사, 두께 15cm</t>
  </si>
  <si>
    <t>보통, 굴삭기 0.7m3+래머 80kg</t>
  </si>
  <si>
    <t>산근 3</t>
  </si>
  <si>
    <t>58F245457C2E258CCEBA4363D6F13B</t>
  </si>
  <si>
    <t>01010258F245457C2E258CCEBA4363D6F13B</t>
  </si>
  <si>
    <t>흙 쌓기/로상 다짐 20cm</t>
  </si>
  <si>
    <t>보통, 진동롤러 10ton+타이어롤러 8∼15ton+살수</t>
  </si>
  <si>
    <t>산근 4</t>
  </si>
  <si>
    <t>58F245457C2E258CCEBA4363D6F012</t>
  </si>
  <si>
    <t>01010258F245457C2E258CCEBA4363D6F012</t>
  </si>
  <si>
    <t>흙 쌓기 장외운반/토사</t>
  </si>
  <si>
    <t>보통, 덤프 20ton, L=10km</t>
  </si>
  <si>
    <t>산근 5</t>
  </si>
  <si>
    <t>58F24549DE20228D73371767B8EB0C</t>
  </si>
  <si>
    <t>01010258F24549DE20228D73371767B8EB0C</t>
  </si>
  <si>
    <t>철근콘크리트공사</t>
  </si>
  <si>
    <t>010103</t>
  </si>
  <si>
    <t>철근콘크리트용봉강</t>
  </si>
  <si>
    <t>철근콘크리트용봉강, 이형봉강(SD400), HD-13, 지정장소도</t>
  </si>
  <si>
    <t>TON</t>
  </si>
  <si>
    <t>5FF645E7FE26278D5F689F69702E36D12DC22F</t>
  </si>
  <si>
    <t>0101035FF645E7FE26278D5F689F69702E36D12DC22F</t>
  </si>
  <si>
    <t>철근콘크리트용봉강, 이형봉강(SD400), HD-16, 지정장소도</t>
  </si>
  <si>
    <t>5FF645E7FE26278D5F689F69702E36D12C3CA5</t>
  </si>
  <si>
    <t>0101035FF645E7FE26278D5F689F69702E36D12C3CA5</t>
  </si>
  <si>
    <t>철근콘크리트용봉강, 이형봉강(SD400), HD-19, 지정장소도</t>
  </si>
  <si>
    <t>5FF645E7FE26278D5F689F69702E36D12B159B</t>
  </si>
  <si>
    <t>0101035FF645E7FE26278D5F689F69702E36D12B159B</t>
  </si>
  <si>
    <t>레미콘</t>
  </si>
  <si>
    <t>레미콘, 25-18-80</t>
  </si>
  <si>
    <t>5FF645E7FF202C895C8E916817B8F3F4C9DDA4</t>
  </si>
  <si>
    <t>0101035FF645E7FF202C895C8E916817B8F3F4C9DDA4</t>
  </si>
  <si>
    <t>레미콘, 25-24-150</t>
  </si>
  <si>
    <t>5FF645E7FF202C895C8E916817B8F3F4C9DE4C</t>
  </si>
  <si>
    <t>0101035FF645E7FF202C895C8E916817B8F3F4C9DE4C</t>
  </si>
  <si>
    <t>유로폼 설치 및 해체</t>
  </si>
  <si>
    <t>3회, 간단, 수직고 7m까지</t>
  </si>
  <si>
    <t>호표 9</t>
  </si>
  <si>
    <t>58DD75A1062F2B89DE705669C6B90C</t>
  </si>
  <si>
    <t>01010358DD75A1062F2B89DE705669C6B90C</t>
  </si>
  <si>
    <t>철근 현장가공 및 현장조립..</t>
  </si>
  <si>
    <t>Type-Ⅱ</t>
  </si>
  <si>
    <t>호표 10</t>
  </si>
  <si>
    <t>58DD75A22820238CC2C7C4684ECDB2</t>
  </si>
  <si>
    <t>01010358DD75A22820238CC2C7C4684ECDB2</t>
  </si>
  <si>
    <t>콘크리트 펌프차 타설(무근)..</t>
  </si>
  <si>
    <t>slump 8~12cm, 매트기초 등, f2 : Type-Ⅱ, 36m,(10.8M3)</t>
  </si>
  <si>
    <t>일당</t>
  </si>
  <si>
    <t>호표 11</t>
  </si>
  <si>
    <t>58DD75A682262D8CB61E826F0B783C</t>
  </si>
  <si>
    <t>01010358DD75A682262D8CB61E826F0B783C</t>
  </si>
  <si>
    <t>콘크리트 펌프차 타설..</t>
  </si>
  <si>
    <t>slump 15cm, 매트기초 등, f2 : Type-Ⅱ, 36m,(66.8M3)</t>
  </si>
  <si>
    <t>호표 12</t>
  </si>
  <si>
    <t>58DD75A681242386EA158065546477</t>
  </si>
  <si>
    <t>01010358DD75A681242386EA158065546477</t>
  </si>
  <si>
    <t>철  골  공  사</t>
  </si>
  <si>
    <t>010104</t>
  </si>
  <si>
    <t>ㄱ형강</t>
  </si>
  <si>
    <t>ㄱ형강, 등변, 70*70*6mm</t>
  </si>
  <si>
    <t>kg</t>
  </si>
  <si>
    <t>5FF645E7FE26278D69E155675896C3A82FE550</t>
  </si>
  <si>
    <t>0101045FF645E7FE26278D69E155675896C3A82FE550</t>
  </si>
  <si>
    <t>H형강</t>
  </si>
  <si>
    <t>SS275, 200*100*5.5*8mm, 현장도착도</t>
  </si>
  <si>
    <t>21.3kg/m</t>
  </si>
  <si>
    <t>5FF645E7FE26278D4D1A05676368F20C0E4EEC</t>
  </si>
  <si>
    <t>0101045FF645E7FE26278D4D1A05676368F20C0E4EEC</t>
  </si>
  <si>
    <t>SS275, 194*150*6*9mm, 현장도착도</t>
  </si>
  <si>
    <t>30.6kg/m</t>
  </si>
  <si>
    <t>5FF645E7FE26278D4D1A05676368F20C0E4EE3</t>
  </si>
  <si>
    <t>0101045FF645E7FE26278D4D1A05676368F20C0E4EE3</t>
  </si>
  <si>
    <t>SS275, 300*150*6.5*9mm, 현장도착도</t>
  </si>
  <si>
    <t>36.7kg/m</t>
  </si>
  <si>
    <t>5FF645E7FE26278D4D1A05676368F20C0E4C3C</t>
  </si>
  <si>
    <t>0101045FF645E7FE26278D4D1A05676368F20C0E4C3C</t>
  </si>
  <si>
    <t>경량형강</t>
  </si>
  <si>
    <t>경량형강, 블랙C형강, 100*50*20, t2.3</t>
  </si>
  <si>
    <t>5FF645E7FE26278D4D1A0564AE98CD73E32C61</t>
  </si>
  <si>
    <t>0101045FF645E7FE26278D4D1A0564AE98CD73E32C61</t>
  </si>
  <si>
    <t>경량형강, 블랙C형강, 150*50*20, t3.2</t>
  </si>
  <si>
    <t>5FF645E7FE26278D4D1A0564AE98CD73E32C66</t>
  </si>
  <si>
    <t>0101045FF645E7FE26278D4D1A0564AE98CD73E32C66</t>
  </si>
  <si>
    <t>일반구조용압연강판</t>
  </si>
  <si>
    <t>일반구조용압연강판, 6.0mm</t>
  </si>
  <si>
    <t>5FF645E7FE262481D970196E24F7A2D67C6638</t>
  </si>
  <si>
    <t>0101045FF645E7FE262481D970196E24F7A2D67C6638</t>
  </si>
  <si>
    <t>일반구조용압연강판, 16mm</t>
  </si>
  <si>
    <t>5FF645E7FE262481D970196E24F7A2D67C6634</t>
  </si>
  <si>
    <t>0101045FF645E7FE262481D970196E24F7A2D67C6634</t>
  </si>
  <si>
    <t>일반구조용압연강판, 9.0mm</t>
  </si>
  <si>
    <t>5FF645E7FE262481D970196E2594175CEF80A9</t>
  </si>
  <si>
    <t>0101045FF645E7FE262481D970196E2594175CEF80A9</t>
  </si>
  <si>
    <t>일반구조용압연강판, 13mm</t>
  </si>
  <si>
    <t>5FF645E7FE262481D970196E2594175CEF80AA</t>
  </si>
  <si>
    <t>0101045FF645E7FE262481D970196E2594175CEF80AA</t>
  </si>
  <si>
    <t>고장력볼트</t>
  </si>
  <si>
    <t>고장력볼트, F10T, M20*65mm</t>
  </si>
  <si>
    <t>조</t>
  </si>
  <si>
    <t>5FF6558D4723278EAE29B86AE13B8CD5B0CB99</t>
  </si>
  <si>
    <t>0101045FF6558D4723278EAE29B86AE13B8CD5B0CB99</t>
  </si>
  <si>
    <t>철골 세우기 - 트럭 탑재령 크레인 15ton</t>
  </si>
  <si>
    <t>소규모 건물</t>
  </si>
  <si>
    <t>호표 13</t>
  </si>
  <si>
    <t>58DD251D59202A84957DF56A970E29</t>
  </si>
  <si>
    <t>01010458DD251D59202A84957DF56A970E29</t>
  </si>
  <si>
    <t>앵커 볼트 설치</t>
  </si>
  <si>
    <t>∮20*L:600</t>
  </si>
  <si>
    <t>개</t>
  </si>
  <si>
    <t>호표 14</t>
  </si>
  <si>
    <t>58DD65BBEF2B2C8A475DDF6934B0D5</t>
  </si>
  <si>
    <t>01010458DD65BBEF2B2C8A475DDF6934B0D5</t>
  </si>
  <si>
    <t>철골 가공 조립(적은 구조)</t>
  </si>
  <si>
    <t>Rolled shape, 60ton 미만</t>
  </si>
  <si>
    <t>호표 15</t>
  </si>
  <si>
    <t>58DD65BAC92B288244460167D4FF5D</t>
  </si>
  <si>
    <t>01010458DD65BAC92B288244460167D4FF5D</t>
  </si>
  <si>
    <t>부대철골 설치</t>
  </si>
  <si>
    <t>호표 16</t>
  </si>
  <si>
    <t>58DD65BD9C27218C24F2EE6433A46F</t>
  </si>
  <si>
    <t>01010458DD65BD9C27218C24F2EE6433A46F</t>
  </si>
  <si>
    <t>철골세우기 - 표준단가</t>
  </si>
  <si>
    <t>6층 미만</t>
  </si>
  <si>
    <t>호표 17</t>
  </si>
  <si>
    <t>58DD65BCF72B2586C51EBE6382BC80</t>
  </si>
  <si>
    <t>01010458DD65BCF72B2586C51EBE6382BC80</t>
  </si>
  <si>
    <t>고장력 볼트 본조임 - 표준단가</t>
  </si>
  <si>
    <t>30본/t 미만</t>
  </si>
  <si>
    <t>호표 18</t>
  </si>
  <si>
    <t>58DD65BCFC2326880CF65F6843EB9E</t>
  </si>
  <si>
    <t>01010458DD65BCFC2326880CF65F6843EB9E</t>
  </si>
  <si>
    <t>타  일  공  사</t>
  </si>
  <si>
    <t>010105</t>
  </si>
  <si>
    <t>도기질타일 접착 붙이기 (줄눈설치+접착제포함).</t>
  </si>
  <si>
    <t>벽, 300*300</t>
  </si>
  <si>
    <t>m2</t>
  </si>
  <si>
    <t>호표 19</t>
  </si>
  <si>
    <t>58DDE56EBA252A8EB88DB1688896BB</t>
  </si>
  <si>
    <t>01010558DDE56EBA252A8EB88DB1688896BB</t>
  </si>
  <si>
    <t>자기질타일 압착붙이기(바탕 24mm+압 5mm)</t>
  </si>
  <si>
    <t>바닥, 300*300(타일C, 백색줄눈), (6.2M2)</t>
  </si>
  <si>
    <t>호표 20</t>
  </si>
  <si>
    <t>58DDE56EB82A2B86BECAFD69F617AE</t>
  </si>
  <si>
    <t>01010558DDE56EB82A2B86BECAFD69F617AE</t>
  </si>
  <si>
    <t>목공사및수장공사</t>
  </si>
  <si>
    <t>010106</t>
  </si>
  <si>
    <t>열경화성수지천장재(KMC)-현징설치도</t>
  </si>
  <si>
    <t>300*300*1.5T, 신원형, 신사각, 원형, 평판</t>
  </si>
  <si>
    <t>5FF645E7F82D2C8FF5ED8C673070C550F1B19F</t>
  </si>
  <si>
    <t>0101065FF645E7F82D2C8FF5ED8C673070C550F1B19F</t>
  </si>
  <si>
    <t>걸레받이 설치 - 합성수지류..</t>
  </si>
  <si>
    <t>굽도리, 3.2*103mm, 이중구조, PVC</t>
  </si>
  <si>
    <t>M</t>
  </si>
  <si>
    <t>호표 21</t>
  </si>
  <si>
    <t>58DDC523592C278AAEE403674CB958</t>
  </si>
  <si>
    <t>01010658DDC523592C278AAEE403674CB958</t>
  </si>
  <si>
    <t>도배바름(합판·석고보드면)</t>
  </si>
  <si>
    <t>벽, 방염벽지,(22.1M2)</t>
  </si>
  <si>
    <t>호표 22</t>
  </si>
  <si>
    <t>58DDC520892C2088854CA862C4B55F</t>
  </si>
  <si>
    <t>01010658DDC520892C2088854CA862C4B55F</t>
  </si>
  <si>
    <t>천장, 방염벽지,(12.1M2)</t>
  </si>
  <si>
    <t>호표 23</t>
  </si>
  <si>
    <t>58DDC520892C2088EFDED86F82E432</t>
  </si>
  <si>
    <t>01010658DDC520892C2088EFDED86F82E432</t>
  </si>
  <si>
    <t>샌드위치(단열)페널 설치 - 외벽..</t>
  </si>
  <si>
    <t>준불연, T:125MM</t>
  </si>
  <si>
    <t>호표 24</t>
  </si>
  <si>
    <t>58DDC5208E24238EDBA5DE67B457E1</t>
  </si>
  <si>
    <t>01010658DDC5208E24238EDBA5DE67B457E1</t>
  </si>
  <si>
    <t>샌드위치(단열)페널 설치 - 처마</t>
  </si>
  <si>
    <t>1,000*5,500, T:50MM 샌드위치판넬</t>
  </si>
  <si>
    <t>EA</t>
  </si>
  <si>
    <t>호표 25</t>
  </si>
  <si>
    <t>58DDC5208E24238EDBA5DE67B457E3</t>
  </si>
  <si>
    <t>01010658DDC5208E24238EDBA5DE67B457E3</t>
  </si>
  <si>
    <t>석고판 설치(나사고정) - 바탕용</t>
  </si>
  <si>
    <t>천장, T:9.5 석고보드1겹 붙임, (12.1M2)</t>
  </si>
  <si>
    <t>호표 26</t>
  </si>
  <si>
    <t>58DDC521AD21268ED926DA6AF00EE4</t>
  </si>
  <si>
    <t>01010658DDC521AD21268ED926DA6AF00EE4</t>
  </si>
  <si>
    <t>석고판 설치(접착제 붙임)..</t>
  </si>
  <si>
    <t>벽, T:9.5석고보드 1겹, (22.1M2)</t>
  </si>
  <si>
    <t>호표 27</t>
  </si>
  <si>
    <t>58DDC521AD21258C95C6276BBC19E5</t>
  </si>
  <si>
    <t>01010658DDC521AD21258C95C6276BBC19E5</t>
  </si>
  <si>
    <t>석고판 설치(접착제 붙임)</t>
  </si>
  <si>
    <t>벽, T:9.5방수석고보드 1겹, (30.1M2)</t>
  </si>
  <si>
    <t>호표 28</t>
  </si>
  <si>
    <t>58DDC521AD21258C95C6276BBC19E7</t>
  </si>
  <si>
    <t>01010658DDC521AD21258C95C6276BBC19E7</t>
  </si>
  <si>
    <t>기초 발포폴리스티렌 슬래브 위 깔기..</t>
  </si>
  <si>
    <t>비드법 2종, T:100mm</t>
  </si>
  <si>
    <t>호표 29</t>
  </si>
  <si>
    <t>58DDC52610242380B6C89B6D1BAA51</t>
  </si>
  <si>
    <t>01010658DDC52610242380B6C89B6D1BAA51</t>
  </si>
  <si>
    <t>방  수  공  사</t>
  </si>
  <si>
    <t>010107</t>
  </si>
  <si>
    <t>수밀코킹(실리콘)</t>
  </si>
  <si>
    <t>삼각, 10mm, 창호주위</t>
  </si>
  <si>
    <t>호표 30</t>
  </si>
  <si>
    <t>58DDB53D2A2627838B64C66846D926</t>
  </si>
  <si>
    <t>01010758DDB53D2A2627838B64C66846D926</t>
  </si>
  <si>
    <t>시멘트 액체방수.</t>
  </si>
  <si>
    <t>바닥</t>
  </si>
  <si>
    <t>호표 31</t>
  </si>
  <si>
    <t>58DDB5321E21288B92DF41607DB7FC</t>
  </si>
  <si>
    <t>01010758DDB5321E21288B92DF41607DB7FC</t>
  </si>
  <si>
    <t>벽</t>
  </si>
  <si>
    <t>호표 32</t>
  </si>
  <si>
    <t>58DDB5321D27228D6ACCF160C345FD</t>
  </si>
  <si>
    <t>01010758DDB5321D27228D6ACCF160C345FD</t>
  </si>
  <si>
    <t>지붕 및 홈통공사</t>
  </si>
  <si>
    <t>010108</t>
  </si>
  <si>
    <t>베이스찬넬 설치</t>
  </si>
  <si>
    <t>C/S, ST'L 1.6T*230</t>
  </si>
  <si>
    <t>호표 33</t>
  </si>
  <si>
    <t>58DD8586AA222E8E22C2A666B6032A</t>
  </si>
  <si>
    <t>01010858DD8586AA222E8E22C2A666B6032A</t>
  </si>
  <si>
    <t>톱찬넬 설치</t>
  </si>
  <si>
    <t>C/S, T:0.5*230</t>
  </si>
  <si>
    <t>호표 34</t>
  </si>
  <si>
    <t>58DD8586AA222E8E22C2A666B60329</t>
  </si>
  <si>
    <t>01010858DD8586AA222E8E22C2A666B60329</t>
  </si>
  <si>
    <t>코너후레싱 설치</t>
  </si>
  <si>
    <t>C/S, T:0.5*400</t>
  </si>
  <si>
    <t>호표 35</t>
  </si>
  <si>
    <t>58DD8586AA222E8E22C2A666B60328</t>
  </si>
  <si>
    <t>01010858DD8586AA222E8E22C2A666B60328</t>
  </si>
  <si>
    <t>처마후레싱 설치</t>
  </si>
  <si>
    <t>C/S, T:0.5*350</t>
  </si>
  <si>
    <t>호표 36</t>
  </si>
  <si>
    <t>58DD8586AA222E8E22C2A666B6032F</t>
  </si>
  <si>
    <t>01010858DD8586AA222E8E22C2A666B6032F</t>
  </si>
  <si>
    <t>물받이후레싱 설치</t>
  </si>
  <si>
    <t>C/S, T:0.5*250*250</t>
  </si>
  <si>
    <t>호표 37</t>
  </si>
  <si>
    <t>58DD8586AA222E8E22C2A666B6032D</t>
  </si>
  <si>
    <t>01010858DD8586AA222E8E22C2A666B6032D</t>
  </si>
  <si>
    <t>선홈통(강관) 설치.</t>
  </si>
  <si>
    <t>101.6mm, 스테인리스관</t>
  </si>
  <si>
    <t>m</t>
  </si>
  <si>
    <t>호표 38</t>
  </si>
  <si>
    <t>58DD8585862D298A59CC6E674B6538</t>
  </si>
  <si>
    <t>01010858DD8585862D298A59CC6E674B6538</t>
  </si>
  <si>
    <t>금  속  공  사</t>
  </si>
  <si>
    <t>010109</t>
  </si>
  <si>
    <t>몰딩(알루미늄)</t>
  </si>
  <si>
    <t>ㄷ형, 15*30*15*1.0mm</t>
  </si>
  <si>
    <t>5FF645E7F82D2C8FF5EDE66F0EE85DE55A94A6</t>
  </si>
  <si>
    <t>0101095FF645E7F82D2C8FF5EDE66F0EE85DE55A94A6</t>
  </si>
  <si>
    <t>경량철골천정틀.</t>
  </si>
  <si>
    <t>M-BAR, H:1m이상. 인써트 무</t>
  </si>
  <si>
    <t>호표 39</t>
  </si>
  <si>
    <t>58DD95E42A212E84A3A534675379A1</t>
  </si>
  <si>
    <t>01010958DD95E42A212E84A3A534675379A1</t>
  </si>
  <si>
    <t>AL몰딩 설치</t>
  </si>
  <si>
    <t>L형, 19*19*1.0mm</t>
  </si>
  <si>
    <t>호표 40</t>
  </si>
  <si>
    <t>58DDC52B902A2C804FE9B569A21FD8</t>
  </si>
  <si>
    <t>01010958DDC52B902A2C804FE9B569A21FD8</t>
  </si>
  <si>
    <t>미  장  공  사</t>
  </si>
  <si>
    <t>010110</t>
  </si>
  <si>
    <t>주각부 무수축 모르타르 충전</t>
  </si>
  <si>
    <t>340*190*50mm, 재료비 포함</t>
  </si>
  <si>
    <t>호표 41</t>
  </si>
  <si>
    <t>58DD65BCFC23278A7DF5FC66CCC8B6</t>
  </si>
  <si>
    <t>01011058DD65BCFC23278A7DF5FC66CCC8B6</t>
  </si>
  <si>
    <t>230*190*50mm, 재료비 포함</t>
  </si>
  <si>
    <t>호표 42</t>
  </si>
  <si>
    <t>58DD65BCFC23278A7DF5FC66CCC8B5</t>
  </si>
  <si>
    <t>01011058DD65BCFC23278A7DF5FC66CCC8B5</t>
  </si>
  <si>
    <t>모르타르 바름</t>
  </si>
  <si>
    <t>바닥, 50mm</t>
  </si>
  <si>
    <t>호표 43</t>
  </si>
  <si>
    <t>58DD456D3A22288E0295DD62EB3A1C</t>
  </si>
  <si>
    <t>01011058DD456D3A22288E0295DD62EB3A1C</t>
  </si>
  <si>
    <t>표면 마무리</t>
  </si>
  <si>
    <t>기계마감</t>
  </si>
  <si>
    <t>호표 44</t>
  </si>
  <si>
    <t>58DD456D3F2A2F87E5EE4B6042DCF6</t>
  </si>
  <si>
    <t>01011058DD456D3F2A2F87E5EE4B6042DCF6</t>
  </si>
  <si>
    <t>창호주위 발포우레탄 충전</t>
  </si>
  <si>
    <t>호표 45</t>
  </si>
  <si>
    <t>58DDF55077202D8E0CF7CA64055A4C</t>
  </si>
  <si>
    <t>01011058DDF55077202D8E0CF7CA64055A4C</t>
  </si>
  <si>
    <t>창호 및 유리공사</t>
  </si>
  <si>
    <t>010111</t>
  </si>
  <si>
    <t>로이복층유리 22mm(5+12A+5)</t>
  </si>
  <si>
    <t>로이(반강화)+아르곤공기(SWS-단열간봉)+투명</t>
  </si>
  <si>
    <t>5FF645E7F92E2589EE22AA6F9D01CB88C243D7</t>
  </si>
  <si>
    <t>0101115FF645E7F92E2589EE22AA6F9D01CB88C243D7</t>
  </si>
  <si>
    <t>HD01[건  축  공  사]</t>
  </si>
  <si>
    <t>2.400 x 3.000 = 7.200</t>
  </si>
  <si>
    <t>호표 46</t>
  </si>
  <si>
    <t>58DDF557A320278C50742161369F45</t>
  </si>
  <si>
    <t>01011158DDF557A320278C50742161369F45</t>
  </si>
  <si>
    <t>HD02[건  축  공  사]</t>
  </si>
  <si>
    <t>2.000 x 3.000 = 6.000</t>
  </si>
  <si>
    <t>호표 47</t>
  </si>
  <si>
    <t>58DDF557A320278C50742161369F47</t>
  </si>
  <si>
    <t>01011158DDF557A320278C50742161369F47</t>
  </si>
  <si>
    <t>PD01[건  축  공  사]</t>
  </si>
  <si>
    <t>0.900 x 2.100 = 1.890</t>
  </si>
  <si>
    <t>호표 48</t>
  </si>
  <si>
    <t>58DDF557A320278C50742161369F41</t>
  </si>
  <si>
    <t>01011158DDF557A320278C50742161369F41</t>
  </si>
  <si>
    <t>PD02[건  축  공  사]</t>
  </si>
  <si>
    <t>호표 49</t>
  </si>
  <si>
    <t>58DDF557A320278C50742161369F43</t>
  </si>
  <si>
    <t>01011158DDF557A320278C50742161369F43</t>
  </si>
  <si>
    <t>PW01[건  축  공  사]</t>
  </si>
  <si>
    <t>1.500 x 1.000 = 1.500</t>
  </si>
  <si>
    <t>호표 50</t>
  </si>
  <si>
    <t>58DDF557A320278C50742161369F4D</t>
  </si>
  <si>
    <t>01011158DDF557A320278C50742161369F4D</t>
  </si>
  <si>
    <t>PW02[건  축  공  사]</t>
  </si>
  <si>
    <t>0.800 x 0.600 = 0.480</t>
  </si>
  <si>
    <t>호표 51</t>
  </si>
  <si>
    <t>58DDF557A320278C50742161369EBC</t>
  </si>
  <si>
    <t>01011158DDF557A320278C50742161369EBC</t>
  </si>
  <si>
    <t>SD01[건  축  공  사]</t>
  </si>
  <si>
    <t>호표 52</t>
  </si>
  <si>
    <t>58DDF557A320278C50742161369EBE</t>
  </si>
  <si>
    <t>01011158DDF557A320278C50742161369EBE</t>
  </si>
  <si>
    <t>SD02[건  축  공  사]</t>
  </si>
  <si>
    <t>호표 53</t>
  </si>
  <si>
    <t>58DDF557A320278C50742161369EB8</t>
  </si>
  <si>
    <t>01011158DDF557A320278C50742161369EB8</t>
  </si>
  <si>
    <t>창호유리설치 / 복층유리</t>
  </si>
  <si>
    <t>유리두께 24mm 이하</t>
  </si>
  <si>
    <t>호표 54</t>
  </si>
  <si>
    <t>58DDF55ED22D2686D67D476F6D89DD</t>
  </si>
  <si>
    <t>01011158DDF55ED22D2686D67D476F6D89DD</t>
  </si>
  <si>
    <t>복층유리주위 코킹</t>
  </si>
  <si>
    <t>5*5, 실리콘</t>
  </si>
  <si>
    <t>호표 55</t>
  </si>
  <si>
    <t>58DDF55EDB232B84DD14996E590DEB</t>
  </si>
  <si>
    <t>01011158DDF55EDB232B84DD14996E590DEB</t>
  </si>
  <si>
    <t>칠    공    사</t>
  </si>
  <si>
    <t>010112</t>
  </si>
  <si>
    <t>녹막이페인트 붓칠(재료비포함)</t>
  </si>
  <si>
    <t>철재면, 1회 1종</t>
  </si>
  <si>
    <t>호표 56</t>
  </si>
  <si>
    <t>58DDD5098F2D24884729E765169AFD</t>
  </si>
  <si>
    <t>01011258DDD5098F2D24884729E765169AFD</t>
  </si>
  <si>
    <t>유성페인트 붓칠(재료비포함)</t>
  </si>
  <si>
    <t>철재면, 2회 1급</t>
  </si>
  <si>
    <t>호표 57</t>
  </si>
  <si>
    <t>58DDD50A972E2C85D0E6B06EF93AA1</t>
  </si>
  <si>
    <t>01011258DDD50A972E2C85D0E6B06EF93AA1</t>
  </si>
  <si>
    <t>에폭시 코팅</t>
  </si>
  <si>
    <t>하도1회, 퍼티 및 연마, 에폭시 페인트 2회칠 기준</t>
  </si>
  <si>
    <t>호표 58</t>
  </si>
  <si>
    <t>58DDD50240262E890D299B698B1074</t>
  </si>
  <si>
    <t>01011258DDD50240262E890D299B698B1074</t>
  </si>
  <si>
    <t>부  대  공  사</t>
  </si>
  <si>
    <t>010113</t>
  </si>
  <si>
    <t>레미콘, 25-21-120</t>
  </si>
  <si>
    <t>5FF645E7FF202C895C8E916817B8F3F4C9DE48</t>
  </si>
  <si>
    <t>0101135FF645E7FF202C895C8E916817B8F3F4C9DE48</t>
  </si>
  <si>
    <t>slump 8~12cm, 포장, f2 : Type-Ⅰ, 36m, (2.4M3)</t>
  </si>
  <si>
    <t>호표 59</t>
  </si>
  <si>
    <t>58DD75A682262D8CB61EBE63F15FA2</t>
  </si>
  <si>
    <t>01011358DD75A682262D8CB61EBE63F15FA2</t>
  </si>
  <si>
    <t>slump 8~12cm, 수로관덮개, f2 : Type-Ⅱ, 36m, (1.5M3)</t>
  </si>
  <si>
    <t>호표 60</t>
  </si>
  <si>
    <t>58DD75A681242386D98BBA66FFAEFB</t>
  </si>
  <si>
    <t>01011358DD75A681242386D98BBA66FFAEFB</t>
  </si>
  <si>
    <t>PE빗물받이설치</t>
  </si>
  <si>
    <t>510*410*940, 토공사 포함</t>
  </si>
  <si>
    <t>호표 61</t>
  </si>
  <si>
    <t>58DD858584222B80A8D0F763EA1B3D</t>
  </si>
  <si>
    <t>01011358DD858584222B80A8D0F763EA1B3D</t>
  </si>
  <si>
    <t>오수받이설치</t>
  </si>
  <si>
    <t>∮400*H600~800, 토공사 포함</t>
  </si>
  <si>
    <t>호표 62</t>
  </si>
  <si>
    <t>58DD858584222B80A8D0D464C8F700</t>
  </si>
  <si>
    <t>01011358DD858584222B80A8D0D464C8F700</t>
  </si>
  <si>
    <t>오수관설치.</t>
  </si>
  <si>
    <t>Ø150 PVC,VG2</t>
  </si>
  <si>
    <t>호표 63</t>
  </si>
  <si>
    <t>58DC359A8123258168E37B6066A0E9</t>
  </si>
  <si>
    <t>01011358DC359A8123258168E37B6066A0E9</t>
  </si>
  <si>
    <t>우수관설치.</t>
  </si>
  <si>
    <t>Ø150 PVC,VG1</t>
  </si>
  <si>
    <t>호표 64</t>
  </si>
  <si>
    <t>58DC359A8123258168E37B6066A3BF</t>
  </si>
  <si>
    <t>01011358DC359A8123258168E37B6066A3BF</t>
  </si>
  <si>
    <t>설  비  공  사</t>
  </si>
  <si>
    <t>0102</t>
  </si>
  <si>
    <t>기계설비순공사비</t>
  </si>
  <si>
    <t>설비내역참조</t>
  </si>
  <si>
    <t>식</t>
  </si>
  <si>
    <t>596EE54201252A8E1193C86A0986D917CBE381</t>
  </si>
  <si>
    <t>0102596EE54201252A8E1193C86A0986D917CBE381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</si>
  <si>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</si>
  <si>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</si>
  <si>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</si>
  <si>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</si>
  <si>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</si>
  <si>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</si>
  <si>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</si>
  <si>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</si>
  <si>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</si>
  <si>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</si>
  <si>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</si>
  <si>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</si>
  <si>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</si>
  <si>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</si>
  <si>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</si>
  <si>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</si>
  <si>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</si>
  <si>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</si>
  <si>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</si>
  <si>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</si>
  <si>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</si>
  <si>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강관 조립말비계(이동식)설치 및 해체  높이 2m, 3개월  대  공통 2-7-6, 2-2-5   ( 호표 1 )</t>
  </si>
  <si>
    <t>공통 2-7-6, 2-2-5</t>
  </si>
  <si>
    <t>비계안정장치</t>
  </si>
  <si>
    <t>비계안정장치, 비계기본틀, 기둥, 1.2*1.7m</t>
  </si>
  <si>
    <t>5FF645E7F7232685144F33651DEB937EB20A4E</t>
  </si>
  <si>
    <t>58DD251F0B24238AECACBA659862FD5FF645E7F7232685144F33651DEB937EB20A4E</t>
  </si>
  <si>
    <t>비계안정장치, 가새, 1.2*1.9m</t>
  </si>
  <si>
    <t>5FF645E7F7232685144F33651DEB937EB20A40</t>
  </si>
  <si>
    <t>58DD251F0B24238AECACBA659862FD5FF645E7F7232685144F33651DEB937EB20A40</t>
  </si>
  <si>
    <t>비계안정장치, 수평띠장, 1829mm</t>
  </si>
  <si>
    <t>5FF645E7F7232685144F33651DEB937EB205C5</t>
  </si>
  <si>
    <t>58DD251F0B24238AECACBA659862FD5FF645E7F7232685144F33651DEB937EB205C5</t>
  </si>
  <si>
    <t>비계안정장치, 바퀴</t>
  </si>
  <si>
    <t>5FF645E7F7232685144F33651DEB937EB205C1</t>
  </si>
  <si>
    <t>58DD251F0B24238AECACBA659862FD5FF645E7F7232685144F33651DEB937EB205C1</t>
  </si>
  <si>
    <t>비계안정장치, 쟈키</t>
  </si>
  <si>
    <t>5FF645E7F7232685144F33651DEB937EB205C0</t>
  </si>
  <si>
    <t>58DD251F0B24238AECACBA659862FD5FF645E7F7232685144F33651DEB937EB205C0</t>
  </si>
  <si>
    <t>안전발판</t>
  </si>
  <si>
    <t>PSP, 3040*420*3mm</t>
  </si>
  <si>
    <t>매</t>
  </si>
  <si>
    <t>5FE59518EB2C2D8A97EF7866370AA394953EFD</t>
  </si>
  <si>
    <t>58DD251F0B24238AECACBA659862FD5FE59518EB2C2D8A97EF7866370AA394953EFD</t>
  </si>
  <si>
    <t>높이 2m, 노무비</t>
  </si>
  <si>
    <t>호표 65</t>
  </si>
  <si>
    <t>58DD251F0B24238AECACBA64F2812C</t>
  </si>
  <si>
    <t>58DD251F0B24238AECACBA659862FD58DD251F0B24238AECACBA64F2812C</t>
  </si>
  <si>
    <t xml:space="preserve"> [ 합          계 ]</t>
  </si>
  <si>
    <t>목재 평 규준틀 설치 및 철거    개소  공통 2-5-4, 2-2-7   ( 호표 2 )</t>
  </si>
  <si>
    <t>공통 2-5-4, 2-2-7</t>
  </si>
  <si>
    <t>각재</t>
  </si>
  <si>
    <t>각재, 외송</t>
  </si>
  <si>
    <t>5FF645E7FE262582024E13678795627C1C4DAD</t>
  </si>
  <si>
    <t>58DD251F0B24238AFD4F536CED401A5FF645E7FE262582024E13678795627C1C4DAD</t>
  </si>
  <si>
    <t>건축목공</t>
  </si>
  <si>
    <t>일반공사 직종</t>
  </si>
  <si>
    <t>인</t>
  </si>
  <si>
    <t>580EB5368A2F2E8E3602AF6B0293AEBD59EDCD</t>
  </si>
  <si>
    <t>58DD251F0B24238AFD4F536CED401A580EB5368A2F2E8E3602AF6B0293AEBD59EDCD</t>
  </si>
  <si>
    <t>보통인부</t>
  </si>
  <si>
    <t>580EB5368A2F2E8E3602AF6B0293AEBD59EFF9</t>
  </si>
  <si>
    <t>58DD251F0B24238AFD4F536CED401A580EB5368A2F2E8E3602AF6B0293AEBD59EFF9</t>
  </si>
  <si>
    <t>목재 귀 규준틀 설치 및 철거    개소  공통 2-5-4, 2-2-7   ( 호표 3 )</t>
  </si>
  <si>
    <t>58DD251F0B24238AFD4F536FA106015FF645E7FE262582024E13678795627C1C4DAD</t>
  </si>
  <si>
    <t>58DD251F0B24238AFD4F536FA10601580EB5368A2F2E8E3602AF6B0293AEBD59EDCD</t>
  </si>
  <si>
    <t>58DD251F0B24238AFD4F536FA10601580EB5368A2F2E8E3602AF6B0293AEBD59EFF9</t>
  </si>
  <si>
    <t>건축물 현장정리  목조, 철골조, 조적조  M2  공통 2-11-2   ( 호표 4 )</t>
  </si>
  <si>
    <t>공통 2-11-2</t>
  </si>
  <si>
    <t>58DD251A862B2283AC667068E7DA9B580EB5368A2F2E8E3602AF6B0293AEBD59EFF9</t>
  </si>
  <si>
    <t>먹매김  구조부,거푸집  M2     ( 호표 5 )</t>
  </si>
  <si>
    <t>구조부 먹매김</t>
  </si>
  <si>
    <t>일반</t>
  </si>
  <si>
    <t>호표 66</t>
  </si>
  <si>
    <t>58DD251A852A2D8F4FE7C36D00FAEA</t>
  </si>
  <si>
    <t>58DD251A852A2D8F4FE7EE6A949A1D58DD251A852A2D8F4FE7C36D00FAEA</t>
  </si>
  <si>
    <t>거푸집 먹매김</t>
  </si>
  <si>
    <t>호표 67</t>
  </si>
  <si>
    <t>58DD251A852A2D8F4FE7EE6A949A1E</t>
  </si>
  <si>
    <t>58DD251A852A2D8F4FE7EE6A949A1D58DD251A852A2D8F4FE7EE6A949A1E</t>
  </si>
  <si>
    <t>준공청소    M2  공통 2-11-3   ( 호표 6 )</t>
  </si>
  <si>
    <t>공통 2-11-3</t>
  </si>
  <si>
    <t>58DD251A832F2E8733B63F6A5A9915580EB5368A2F2E8E3602AF6B0293AEBD59EFF9</t>
  </si>
  <si>
    <t>잡석지정  굴삭기 0.2m3+진동롤러(핸드가이드식)  M3     ( 호표 7 )</t>
  </si>
  <si>
    <t>굴착기(무한궤도)</t>
  </si>
  <si>
    <t>0.2㎥</t>
  </si>
  <si>
    <t>HR</t>
  </si>
  <si>
    <t>호표 68</t>
  </si>
  <si>
    <t>5FCAF518192A26860142246117B06F5331AC363A</t>
  </si>
  <si>
    <t>58DD05D00E2A2980B20C2D6FF74E945FCAF518192A26860142246117B06F5331AC363A</t>
  </si>
  <si>
    <t>진동롤러(핸드가이드식)</t>
  </si>
  <si>
    <t>0.7ton</t>
  </si>
  <si>
    <t>호표 69</t>
  </si>
  <si>
    <t>5FCAF518192A2780A5296463E2E56396EB3B620C</t>
  </si>
  <si>
    <t>58DD05D00E2A2980B20C2D6FF74E945FCAF518192A2780A5296463E2E56396EB3B620C</t>
  </si>
  <si>
    <t>혼합골재</t>
  </si>
  <si>
    <t>A급 기층용</t>
  </si>
  <si>
    <t>5FDB75103A2129802F24C76BB4D2F191E8A33F</t>
  </si>
  <si>
    <t>58DD05D00E2A2980B20C2D6FF74E945FDB75103A2129802F24C76BB4D2F191E8A33F</t>
  </si>
  <si>
    <t>방습필름 설치 - 기초바닥  폴리에틸렌필름, 두께, 0.05mm, 2겹  M2     ( 호표 8 )</t>
  </si>
  <si>
    <t>폴리에틸렌필름</t>
  </si>
  <si>
    <t>폴리에틸렌필름, 두께, 0.05mm</t>
  </si>
  <si>
    <t>5FDB55625E2E2E86C23DE462F5506EF1C34148</t>
  </si>
  <si>
    <t>58DDC52612202F8D31898660450B305FDB55625E2E2E86C23DE462F5506EF1C34148</t>
  </si>
  <si>
    <t>방습필름 설치</t>
  </si>
  <si>
    <t>호표 70</t>
  </si>
  <si>
    <t>58DDC52612202F8D16A3C969F154D2</t>
  </si>
  <si>
    <t>58DDC52612202F8D31898660450B3058DDC52612202F8D16A3C969F154D2</t>
  </si>
  <si>
    <t>유로폼 설치 및 해체  3회, 간단, 수직고 7m까지  M2  공통 6-3-3   ( 호표 9 )</t>
  </si>
  <si>
    <t>공통 6-3-3</t>
  </si>
  <si>
    <t>유로폼 - 재료비</t>
  </si>
  <si>
    <t>3회, 간단</t>
  </si>
  <si>
    <t>10M2</t>
  </si>
  <si>
    <t>호표 80</t>
  </si>
  <si>
    <t>58DD75A1062F2B89DE67E9664008ED</t>
  </si>
  <si>
    <t>58DD75A1062F2B89DE705669C6B90C58DD75A1062F2B89DE67E9664008ED</t>
  </si>
  <si>
    <t>유로폼 - 인력투입</t>
  </si>
  <si>
    <t>간단, 수직고 7m까지</t>
  </si>
  <si>
    <t>호표 81</t>
  </si>
  <si>
    <t>58DD75A1062F2B89DE67CE698BE21E</t>
  </si>
  <si>
    <t>58DD75A1062F2B89DE705669C6B90C58DD75A1062F2B89DE67CE698BE21E</t>
  </si>
  <si>
    <t>철근 현장가공 및 현장조립..  Type-Ⅱ  TON     ( 호표 10 )</t>
  </si>
  <si>
    <t>철근 현장가공</t>
  </si>
  <si>
    <t>호표 82</t>
  </si>
  <si>
    <t>58DD75A22820238CC2C7C4684FD54C</t>
  </si>
  <si>
    <t>58DD75A22820238CC2C7C4684ECDB258DD75A22820238CC2C7C4684FD54C</t>
  </si>
  <si>
    <t>철근 현장조립</t>
  </si>
  <si>
    <t>호표 83</t>
  </si>
  <si>
    <t>58DD75A22820238CC2C7C4684FD653</t>
  </si>
  <si>
    <t>58DD75A22820238CC2C7C4684ECDB258DD75A22820238CC2C7C4684FD653</t>
  </si>
  <si>
    <t>콘크리트 펌프차 타설(무근)..  slump 8~12cm, 매트기초 등, f2 : Type-Ⅱ, 36m,(10.8M3)  일당     ( 호표 11 )</t>
  </si>
  <si>
    <t>콘크리트 펌프차 타설(무근) - 매트기초 등</t>
  </si>
  <si>
    <t>slump 8~12cm, f2 : Type-Ⅱ, 36m, 182.0㎥/일당</t>
  </si>
  <si>
    <t>호표 84</t>
  </si>
  <si>
    <t>58DD75A682262D8C9B14316735C81F</t>
  </si>
  <si>
    <t>58DD75A682262D8CB61E826F0B783C58DD75A682262D8C9B14316735C81F</t>
  </si>
  <si>
    <t>콘크리트 펌프차 타설..  slump 15cm, 매트기초 등, f2 : Type-Ⅱ, 36m,(66.8M3)  일당     ( 호표 12 )</t>
  </si>
  <si>
    <t>콘크리트 펌프차 타설 - 매트기초 등</t>
  </si>
  <si>
    <t>slump 15cm, f2 : Type-Ⅱ, 36m, 182.0㎥/일당</t>
  </si>
  <si>
    <t>호표 86</t>
  </si>
  <si>
    <t>58DD75A681242386F446CA69936D52</t>
  </si>
  <si>
    <t>58DD75A681242386EA15806554647758DD75A681242386F446CA69936D52</t>
  </si>
  <si>
    <t>철골 세우기 - 트럭 탑재령 크레인 15ton  소규모 건물  TON  건축 1-2-3   ( 호표 13 )</t>
  </si>
  <si>
    <t>건축 1-2-3</t>
  </si>
  <si>
    <t>트럭탑재형 크레인</t>
  </si>
  <si>
    <t>15ton</t>
  </si>
  <si>
    <t>호표 87</t>
  </si>
  <si>
    <t>5FCAF518192A248B50C5F0689389EABBAFABA446</t>
  </si>
  <si>
    <t>58DD251D59202A84957DF56A970E295FCAF518192A248B50C5F0689389EABBAFABA446</t>
  </si>
  <si>
    <t>앵커 볼트 설치  ∮20*L:600  개     ( 호표 14 )</t>
  </si>
  <si>
    <t>철골공</t>
  </si>
  <si>
    <t>580EB5368A2F2E8E3602AF6B0293AEBD59EED4</t>
  </si>
  <si>
    <t>58DD65BBEF2B2C8A475DDF6934B0D5580EB5368A2F2E8E3602AF6B0293AEBD59EED4</t>
  </si>
  <si>
    <t>특별인부</t>
  </si>
  <si>
    <t>580EB5368A2F2E8E3602AF6B0293AEBD59EFF8</t>
  </si>
  <si>
    <t>58DD65BBEF2B2C8A475DDF6934B0D5580EB5368A2F2E8E3602AF6B0293AEBD59EFF8</t>
  </si>
  <si>
    <t>공구손료</t>
  </si>
  <si>
    <t>인력품의 2%</t>
  </si>
  <si>
    <t>59C485328F222D85CDD03D67409E001</t>
  </si>
  <si>
    <t>58DD65BBEF2B2C8A475DDF6934B0D559C485328F222D85CDD03D67409E001</t>
  </si>
  <si>
    <t>기초앵커볼트(L형)</t>
  </si>
  <si>
    <t>M20, L:600</t>
  </si>
  <si>
    <t>5FF6558D4723278EAE3BE365E0D9F88B75BB24</t>
  </si>
  <si>
    <t>58DD65BBEF2B2C8A475DDF6934B0D55FF6558D4723278EAE3BE365E0D9F88B75BB24</t>
  </si>
  <si>
    <t>철골 가공 조립(적은 구조)  Rolled shape, 60ton 미만  TON  건축 1-1-1, 1-1-2   ( 호표 15 )</t>
  </si>
  <si>
    <t>건축 1-1-1, 1-1-2</t>
  </si>
  <si>
    <t>철골공수 산정방법&lt;소요 부자재량&gt;</t>
  </si>
  <si>
    <t>H형강부재(Rolled shape)</t>
  </si>
  <si>
    <t>호표 88</t>
  </si>
  <si>
    <t>58DD65BAC92B288244460166CD8C5F</t>
  </si>
  <si>
    <t>58DD65BAC92B288244460167D4FF5D58DD65BAC92B288244460166CD8C5F</t>
  </si>
  <si>
    <t>58DD65BAC92B288244460167D4FF5D580EB5368A2F2E8E3602AF6B0293AEBD59EED4</t>
  </si>
  <si>
    <t>제경비</t>
  </si>
  <si>
    <t>인력품의 60%</t>
  </si>
  <si>
    <t>58DD65BAC92B288244460167D4FF5D59C485328F222D85CDD03D67409E001</t>
  </si>
  <si>
    <t>부대철골 설치    TON  건축 1-4-1   ( 호표 16 )</t>
  </si>
  <si>
    <t>건축 1-4-1</t>
  </si>
  <si>
    <t>58DD65BD9C27218C24F2EE6433A46F580EB5368A2F2E8E3602AF6B0293AEBD59EED4</t>
  </si>
  <si>
    <t>58DD65BD9C27218C24F2EE6433A46F580EB5368A2F2E8E3602AF6B0293AEBD59EFF8</t>
  </si>
  <si>
    <t>크레인(타이어)</t>
  </si>
  <si>
    <t>50ton</t>
  </si>
  <si>
    <t>호표 89</t>
  </si>
  <si>
    <t>5FCAF518192A248B50C5E66129FDA9C0BCC339E3</t>
  </si>
  <si>
    <t>58DD65BD9C27218C24F2EE6433A46F5FCAF518192A248B50C5E66129FDA9C0BCC339E3</t>
  </si>
  <si>
    <t>철골세우기 - 표준단가  6층 미만  TON  건축 1-2-1   ( 호표 17 )</t>
  </si>
  <si>
    <t>건축 1-2-1</t>
  </si>
  <si>
    <t>58DD65BCF72B2586C51EBE6382BC80580EB5368A2F2E8E3602AF6B0293AEBD59EED4</t>
  </si>
  <si>
    <t>비계공</t>
  </si>
  <si>
    <t>580EB5368A2F2E8E3602AF6B0293AEBD59EFFD</t>
  </si>
  <si>
    <t>58DD65BCF72B2586C51EBE6382BC80580EB5368A2F2E8E3602AF6B0293AEBD59EFFD</t>
  </si>
  <si>
    <t>58DD65BCF72B2586C51EBE6382BC80580EB5368A2F2E8E3602AF6B0293AEBD59EFF8</t>
  </si>
  <si>
    <t>고장력 볼트 본조임 - 표준단가  30본/t 미만  TON  건축 1-2-4   ( 호표 18 )</t>
  </si>
  <si>
    <t>건축 1-2-4</t>
  </si>
  <si>
    <t>58DD65BCFC2326880CF65F6843EB9E580EB5368A2F2E8E3602AF6B0293AEBD59EED4</t>
  </si>
  <si>
    <t>58DD65BCFC2326880CF65F6843EB9E580EB5368A2F2E8E3602AF6B0293AEBD59EFF8</t>
  </si>
  <si>
    <t>인력품의 3%</t>
  </si>
  <si>
    <t>58DD65BCFC2326880CF65F6843EB9E59C485328F222D85CDD03D67409E001</t>
  </si>
  <si>
    <t>도기질타일 접착 붙이기 (줄눈설치+접착제포함).  벽, 300*300  m2     ( 호표 19 )</t>
  </si>
  <si>
    <t>타일 접착 붙이기</t>
  </si>
  <si>
    <t>재료비</t>
  </si>
  <si>
    <t>호표 90</t>
  </si>
  <si>
    <t>58DDE56EBA252A8EB88DB16888914D</t>
  </si>
  <si>
    <t>58DDE56EBA252A8EB88DB1688896BB58DDE56EBA252A8EB88DB16888914D</t>
  </si>
  <si>
    <t>타일 붙임 / 접착 붙이기</t>
  </si>
  <si>
    <t>벽, 타일 0.04∼0.10m2 이하, 25m2/일당</t>
  </si>
  <si>
    <t>호표 91</t>
  </si>
  <si>
    <t>58DDE56EBA252A8EB88DB16B5C70DC</t>
  </si>
  <si>
    <t>58DDE56EBA252A8EB88DB1688896BB58DDE56EBA252A8EB88DB16B5C70DC</t>
  </si>
  <si>
    <t>타일줄눈 설치 / 벽면</t>
  </si>
  <si>
    <t>타일규격 m2, 0.04 ~ 0.10 이하</t>
  </si>
  <si>
    <t>호표 92</t>
  </si>
  <si>
    <t>58DDE56EBA252188E206726F274269</t>
  </si>
  <si>
    <t>58DDE56EBA252A8EB88DB1688896BB58DDE56EBA252188E206726F274269</t>
  </si>
  <si>
    <t>도기질타일</t>
  </si>
  <si>
    <t>도기질타일, 일반색, 250*400*7.5mm, 300*300mm</t>
  </si>
  <si>
    <t>5FF645E7FD252E833D89186594E459C8C2E653</t>
  </si>
  <si>
    <t>58DDE56EBA252A8EB88DB1688896BB5FF645E7FD252E833D89186594E459C8C2E653</t>
  </si>
  <si>
    <t>자기질타일 압착붙이기(바탕 24mm+압 5mm)  바닥, 300*300(타일C, 백색줄눈), (6.2M2)  일당     ( 호표 20 )</t>
  </si>
  <si>
    <t>모르타르 배합(배합품 포함)</t>
  </si>
  <si>
    <t>배합용적비 1:3, 시멘트, 모래</t>
  </si>
  <si>
    <t>호표 93</t>
  </si>
  <si>
    <t>58DD456D3A222B8B7403FC610A4440</t>
  </si>
  <si>
    <t>58DDE56EB82A2B86BECAFD69F617AE58DD456D3A222B8B7403FC610A4440</t>
  </si>
  <si>
    <t>바탕 고르기</t>
  </si>
  <si>
    <t>바닥, 24mm 이하 기준, 62m2/일당</t>
  </si>
  <si>
    <t>호표 94</t>
  </si>
  <si>
    <t>58DDE56EBA252883C491446906B6AF</t>
  </si>
  <si>
    <t>58DDE56EB82A2B86BECAFD69F617AE58DDE56EBA252883C491446906B6AF</t>
  </si>
  <si>
    <t>압착 붙이기, 바닥면, 바름두께 5mm</t>
  </si>
  <si>
    <t>0.04∼0.10 이하, 타일C, 백색줄눈</t>
  </si>
  <si>
    <t>호표 95</t>
  </si>
  <si>
    <t>58DDE56EB82A2B86BEDB0A64F84823</t>
  </si>
  <si>
    <t>58DDE56EB82A2B86BECAFD69F617AE58DDE56EB82A2B86BEDB0A64F84823</t>
  </si>
  <si>
    <t>자기질타일</t>
  </si>
  <si>
    <t>자기질타일, 무유, 300*300*8~11mm</t>
  </si>
  <si>
    <t>5FF645E7FD252E833D89186594EC940A999910</t>
  </si>
  <si>
    <t>58DDE56EB82A2B86BECAFD69F617AE5FF645E7FD252E833D89186594EC940A999910</t>
  </si>
  <si>
    <t>걸레받이 설치 - 합성수지류..  굽도리, 3.2*103mm, 이중구조, PVC  M     ( 호표 21 )</t>
  </si>
  <si>
    <t>굽도리</t>
  </si>
  <si>
    <t>5FF645E7F82D2C8FEB75776B02B6379EEB2AC0</t>
  </si>
  <si>
    <t>58DDC523592C278AAEE403674CB9585FF645E7F82D2C8FEB75776B02B6379EEB2AC0</t>
  </si>
  <si>
    <t>고무접착제</t>
  </si>
  <si>
    <t>고무접착제, 건설용고무풀</t>
  </si>
  <si>
    <t>5FF6558E682B2685AE710866639AA48C18F05F</t>
  </si>
  <si>
    <t>58DDC523592C278AAEE403674CB9585FF6558E682B2685AE710866639AA48C18F05F</t>
  </si>
  <si>
    <t>걸레받이 설치</t>
  </si>
  <si>
    <t>합성수지류, H=75~120mm 기준</t>
  </si>
  <si>
    <t>호표 98</t>
  </si>
  <si>
    <t>58DDC523592C248DBF16366B3F6732</t>
  </si>
  <si>
    <t>58DDC523592C278AAEE403674CB95858DDC523592C248DBF16366B3F6732</t>
  </si>
  <si>
    <t>도배바름(합판·석고보드면)  벽, 방염벽지,(22.1M2)  일당     ( 호표 22 )</t>
  </si>
  <si>
    <t>재료비, 방염벽지</t>
  </si>
  <si>
    <t>호표 99</t>
  </si>
  <si>
    <t>58DDC520892C2088A02A52647FC369</t>
  </si>
  <si>
    <t>58DDC520892C2088854CA862C4B55F58DDC520892C2088A02A52647FC369</t>
  </si>
  <si>
    <t>도배바름</t>
  </si>
  <si>
    <t>합판·석고보드면, 벽, 85㎡/일당</t>
  </si>
  <si>
    <t>호표 100</t>
  </si>
  <si>
    <t>58DDC520892C2088B28A896A660FD9</t>
  </si>
  <si>
    <t>58DDC520892C2088854CA862C4B55F58DDC520892C2088B28A896A660FD9</t>
  </si>
  <si>
    <t>도배바름(합판·석고보드면)  천장, 방염벽지,(12.1M2)  일당     ( 호표 23 )</t>
  </si>
  <si>
    <t>58DDC520892C2088EFDED86F82E43258DDC520892C2088A02A52647FC369</t>
  </si>
  <si>
    <t>합판·석고보드면, 천장, 65.45㎡/일당</t>
  </si>
  <si>
    <t>호표 101</t>
  </si>
  <si>
    <t>58DDC520892C2088B28A8969411353</t>
  </si>
  <si>
    <t>58DDC520892C2088EFDED86F82E43258DDC520892C2088B28A8969411353</t>
  </si>
  <si>
    <t>샌드위치(단열)페널 설치 - 외벽..  준불연, T:125MM  M2     ( 호표 24 )</t>
  </si>
  <si>
    <t>내장공</t>
  </si>
  <si>
    <t>580EB5368A2F2E8E3602AF6B0293AEBD59EC27</t>
  </si>
  <si>
    <t>58DDC5208E24238EDBA5DE67B457E1580EB5368A2F2E8E3602AF6B0293AEBD59EC27</t>
  </si>
  <si>
    <t>58DDC5208E24238EDBA5DE67B457E1580EB5368A2F2E8E3602AF6B0293AEBD59EFF9</t>
  </si>
  <si>
    <t>58DDC5208E24238EDBA5DE67B457E159C485328F222D85CDD03D67409E001</t>
  </si>
  <si>
    <t>샌드위치패널</t>
  </si>
  <si>
    <t>준불연, 횡판넬, 벽재, 125mm</t>
  </si>
  <si>
    <t>5FF645E7FB292387CC0E2868687A230F2C3438</t>
  </si>
  <si>
    <t>58DDC5208E24238EDBA5DE67B457E15FF645E7FB292387CC0E2868687A230F2C3438</t>
  </si>
  <si>
    <t>샌드위치(단열)페널 설치 - 처마  1,000*5,500, T:50MM 샌드위치판넬  EA     ( 호표 25 )</t>
  </si>
  <si>
    <t>준불연, 지붕재, 50mm</t>
  </si>
  <si>
    <t>5FF645E7FB292387CC0E2868687A230F2C3A47</t>
  </si>
  <si>
    <t>58DDC5208E24238EDBA5DE67B457E35FF645E7FB292387CC0E2868687A230F2C3A47</t>
  </si>
  <si>
    <t>준불연, 벽재, 50mm</t>
  </si>
  <si>
    <t>5FF645E7FB292387CC0E2868687A230F2C3A42</t>
  </si>
  <si>
    <t>58DDC5208E24238EDBA5DE67B457E35FF645E7FB292387CC0E2868687A230F2C3A42</t>
  </si>
  <si>
    <t>ㄱ형강, 등변, 40*40*3mm</t>
  </si>
  <si>
    <t>5FF645E7FE26278D69E155675896C3A82ED501</t>
  </si>
  <si>
    <t>58DDC5208E24238EDBA5DE67B457E35FF645E7FE26278D69E155675896C3A82ED501</t>
  </si>
  <si>
    <t>잡재료</t>
  </si>
  <si>
    <t>주재료비의 15%</t>
  </si>
  <si>
    <t>58DDC5208E24238EDBA5DE67B457E359C485328F222D85CDD03D67409E001</t>
  </si>
  <si>
    <t>샌드위치(단열)페널 설치 - 칸막이벽</t>
  </si>
  <si>
    <t>두께 50~100mm 기준</t>
  </si>
  <si>
    <t>호표 102</t>
  </si>
  <si>
    <t>58DDC5208E24238EDBA5DE67B457E0</t>
  </si>
  <si>
    <t>58DDC5208E24238EDBA5DE67B457E358DDC5208E24238EDBA5DE67B457E0</t>
  </si>
  <si>
    <t>샌드위치(단열)패널 설치 - 지붕</t>
  </si>
  <si>
    <t>호표 103</t>
  </si>
  <si>
    <t>58DDC5208E24238EDBA5DE63D98609</t>
  </si>
  <si>
    <t>58DDC5208E24238EDBA5DE67B457E358DDC5208E24238EDBA5DE63D98609</t>
  </si>
  <si>
    <t>잡철물 제작 및 설치</t>
  </si>
  <si>
    <t>규격철물 설치, 일반철재</t>
  </si>
  <si>
    <t>호표 104</t>
  </si>
  <si>
    <t>58DD95E0B2282A826E37946079F218</t>
  </si>
  <si>
    <t>58DDC5208E24238EDBA5DE67B457E358DD95E0B2282A826E37946079F218</t>
  </si>
  <si>
    <t>석고판 설치(나사고정) - 바탕용  천장, T:9.5 석고보드1겹 붙임, (12.1M2)  일당     ( 호표 26 )</t>
  </si>
  <si>
    <t>천장, 1겹 붙임, 45㎡/일당</t>
  </si>
  <si>
    <t>호표 106</t>
  </si>
  <si>
    <t>58DDC521AD21268ED926DA6B97FBEA</t>
  </si>
  <si>
    <t>58DDC521AD21268ED926DA6AF00EE458DDC521AD21268ED926DA6B97FBEA</t>
  </si>
  <si>
    <t>석고보드</t>
  </si>
  <si>
    <t>석고보드, 평보드, 9.5*900*1800mm(㎡)</t>
  </si>
  <si>
    <t>5FF645E7F82D2C8FC8A7526BA84AFCB266B7AA</t>
  </si>
  <si>
    <t>58DDC521AD21268ED926DA6AF00EE45FF645E7F82D2C8FC8A7526BA84AFCB266B7AA</t>
  </si>
  <si>
    <t>석고판 설치(접착제 붙임)..  벽, T:9.5석고보드 1겹, (22.1M2)  일당     ( 호표 27 )</t>
  </si>
  <si>
    <t>벽, 70㎡/일당</t>
  </si>
  <si>
    <t>호표 107</t>
  </si>
  <si>
    <t>58DDC521AD21258C95C6276A9466E3</t>
  </si>
  <si>
    <t>58DDC521AD21258C95C6276BBC19E558DDC521AD21258C95C6276A9466E3</t>
  </si>
  <si>
    <t>58DDC521AD21258C95C6276BBC19E55FF645E7F82D2C8FC8A7526BA84AFCB266B7AA</t>
  </si>
  <si>
    <t>석고판 설치(접착제 붙임)  벽, T:9.5방수석고보드 1겹, (30.1M2)  일당     ( 호표 28 )</t>
  </si>
  <si>
    <t>58DDC521AD21258C95C6276BBC19E758DDC521AD21258C95C6276A9466E3</t>
  </si>
  <si>
    <t>58DDC521AD21258C95C6276BBC19E75FF645E7F82D2C8FC8A7526BA84AFCB266B7AA</t>
  </si>
  <si>
    <t>기초 발포폴리스티렌 슬래브 위 깔기..  비드법 2종, T:100mm  M2     ( 호표 29 )</t>
  </si>
  <si>
    <t>발포폴리스티렌단열재</t>
  </si>
  <si>
    <t>발포폴리스티렌단열재, 0.03, 900*1800*100mm, 1종</t>
  </si>
  <si>
    <t>5FF645E7FA282A8505C6036AF81759D235A98C</t>
  </si>
  <si>
    <t>58DDC52610242380B6C89B6D1BAA515FF645E7FA282A8505C6036AF81759D235A98C</t>
  </si>
  <si>
    <t>단열재 슬래브 위 깔기</t>
  </si>
  <si>
    <t>100mm 이하</t>
  </si>
  <si>
    <t>호표 108</t>
  </si>
  <si>
    <t>58DDC52610242185CEB88C672831C7</t>
  </si>
  <si>
    <t>58DDC52610242380B6C89B6D1BAA5158DDC52610242185CEB88C672831C7</t>
  </si>
  <si>
    <t>수밀코킹(실리콘)  삼각, 10mm, 창호주위  M  건축 6-6-1   ( 호표 30 )</t>
  </si>
  <si>
    <t>건축 6-6-1</t>
  </si>
  <si>
    <t>실링재</t>
  </si>
  <si>
    <t>실링재, 실리콘, 비초산, 유리용, 창호주위</t>
  </si>
  <si>
    <t>L</t>
  </si>
  <si>
    <t>5FF6558E69252F8F4A04E1635C2D367982DCC5</t>
  </si>
  <si>
    <t>58DDB53D2A2627838B64C66846D9265FF6558E69252F8F4A04E1635C2D367982DCC5</t>
  </si>
  <si>
    <t>수밀코킹</t>
  </si>
  <si>
    <t>재료비 별도</t>
  </si>
  <si>
    <t>호표 109</t>
  </si>
  <si>
    <t>58DDB53D29252E81C5FD0C6489CD8A</t>
  </si>
  <si>
    <t>58DDB53D2A2627838B64C66846D92658DDB53D29252E81C5FD0C6489CD8A</t>
  </si>
  <si>
    <t>시멘트 액체방수.  바닥  m2     ( 호표 31 )</t>
  </si>
  <si>
    <t>시멘트</t>
  </si>
  <si>
    <t>5FF645E7FF202C896EFF4868D16D094CA94612</t>
  </si>
  <si>
    <t>58DDB5321E21288B92DF41607DB7FC5FF645E7FF202C896EFF4868D16D094CA94612</t>
  </si>
  <si>
    <t>모래</t>
  </si>
  <si>
    <t>5FDB75103A2129802F24C76BB4D2F191E8A5E1</t>
  </si>
  <si>
    <t>58DDB5321E21288B92DF41607DB7FC5FDB75103A2129802F24C76BB4D2F191E8A5E1</t>
  </si>
  <si>
    <t>모르타르액체방수제</t>
  </si>
  <si>
    <t>10,630/18L</t>
  </si>
  <si>
    <t>5FDB455D1D242C824788166C1F1AD7340800AB</t>
  </si>
  <si>
    <t>58DDB5321E21288B92DF41607DB7FC5FDB455D1D242C824788166C1F1AD7340800AB</t>
  </si>
  <si>
    <t>시멘트 액체방수 바름</t>
  </si>
  <si>
    <t>호표 110</t>
  </si>
  <si>
    <t>58DDB5321F232F843564D8609B3826</t>
  </si>
  <si>
    <t>58DDB5321E21288B92DF41607DB7FC58DDB5321F232F843564D8609B3826</t>
  </si>
  <si>
    <t>시멘트 액체방수.  벽  m2     ( 호표 32 )</t>
  </si>
  <si>
    <t>58DDB5321D27228D6ACCF160C345FD5FF645E7FF202C896EFF4868D16D094CA94612</t>
  </si>
  <si>
    <t>58DDB5321D27228D6ACCF160C345FD5FDB75103A2129802F24C76BB4D2F191E8A5E1</t>
  </si>
  <si>
    <t>58DDB5321D27228D6ACCF160C345FD5FDB455D1D242C824788166C1F1AD7340800AB</t>
  </si>
  <si>
    <t>수직부</t>
  </si>
  <si>
    <t>호표 111</t>
  </si>
  <si>
    <t>58DDB5321F232F843564EA67A581D6</t>
  </si>
  <si>
    <t>58DDB5321D27228D6ACCF160C345FD58DDB5321F232F843564EA67A581D6</t>
  </si>
  <si>
    <t>베이스찬넬 설치  C/S, ST'L 1.6T*230  M     ( 호표 33 )</t>
  </si>
  <si>
    <t>도장용융아연도강판</t>
  </si>
  <si>
    <t>도장용융아연도강판, 폴리에스터(양면), 1.60mm</t>
  </si>
  <si>
    <t>5FF645E7FE262481D970196E24F7A2D677E4E7</t>
  </si>
  <si>
    <t>58DD8586AA222E8E22C2A666B6032A5FF645E7FE262481D970196E24F7A2D677E4E7</t>
  </si>
  <si>
    <t>후레싱 설치</t>
  </si>
  <si>
    <t>경사 3/4 미만</t>
  </si>
  <si>
    <t>호표 112</t>
  </si>
  <si>
    <t>58DD8586AA222E8E22C2A6648763D4</t>
  </si>
  <si>
    <t>58DD8586AA222E8E22C2A666B6032A58DD8586AA222E8E22C2A6648763D4</t>
  </si>
  <si>
    <t>톱찬넬 설치  C/S, T:0.5*230  M     ( 호표 34 )</t>
  </si>
  <si>
    <t>도장용융아연도강판, 폴리에스터(양면), 0.50mm</t>
  </si>
  <si>
    <t>5FF645E7FE262481D970196E24F7A2D677EB17</t>
  </si>
  <si>
    <t>58DD8586AA222E8E22C2A666B603295FF645E7FE262481D970196E24F7A2D677EB17</t>
  </si>
  <si>
    <t>58DD8586AA222E8E22C2A666B6032958DD8586AA222E8E22C2A6648763D4</t>
  </si>
  <si>
    <t>코너후레싱 설치  C/S, T:0.5*400  M     ( 호표 35 )</t>
  </si>
  <si>
    <t>58DD8586AA222E8E22C2A666B603285FF645E7FE262481D970196E24F7A2D677EB17</t>
  </si>
  <si>
    <t>58DD8586AA222E8E22C2A666B6032858DD8586AA222E8E22C2A6648763D4</t>
  </si>
  <si>
    <t>처마후레싱 설치  C/S, T:0.5*350  M     ( 호표 36 )</t>
  </si>
  <si>
    <t>58DD8586AA222E8E22C2A666B6032F5FF645E7FE262481D970196E24F7A2D677EB17</t>
  </si>
  <si>
    <t>58DD8586AA222E8E22C2A666B6032F58DD8586AA222E8E22C2A6648763D4</t>
  </si>
  <si>
    <t>물받이후레싱 설치  C/S, T:0.5*250*250  M     ( 호표 37 )</t>
  </si>
  <si>
    <t>58DD8586AA222E8E22C2A666B6032D5FF645E7FE262481D970196E24F7A2D677EB17</t>
  </si>
  <si>
    <t>58DD8586AA222E8E22C2A666B6032D5FF645E7FE26278D69E155675896C3A82ED501</t>
  </si>
  <si>
    <t>58DD8586AA222E8E22C2A666B6032D58DD8586AA222E8E22C2A6648763D4</t>
  </si>
  <si>
    <t>선홈통(강관) 설치.  101.6mm, 스테인리스관  m     ( 호표 38 )</t>
  </si>
  <si>
    <t>기계구조용스테인리스강관</t>
  </si>
  <si>
    <t>기계구조용스테인리스강관, ∮101.6*1.2mm</t>
  </si>
  <si>
    <t>5F834571E8292981D0F9AB69DF0F50FC2A6D05</t>
  </si>
  <si>
    <t>58DD8585862D298A59CC6E674B65385F834571E8292981D0F9AB69DF0F50FC2A6D05</t>
  </si>
  <si>
    <t>58DD8585862D298A59CC6E674B653859C485328F222D85CDD03D67409E001</t>
  </si>
  <si>
    <t>금속 선홈통 설치</t>
  </si>
  <si>
    <t>지름 150mm, 두께 2mm 이하 기준</t>
  </si>
  <si>
    <t>호표 113</t>
  </si>
  <si>
    <t>58DD8585862D298A59CC5C6146C299</t>
  </si>
  <si>
    <t>58DD8585862D298A59CC6E674B653858DD8585862D298A59CC5C6146C299</t>
  </si>
  <si>
    <t>경량철골천정틀.  M-BAR, H:1m이상. 인써트 무  m2     ( 호표 39 )</t>
  </si>
  <si>
    <t>경량철골천장틀</t>
  </si>
  <si>
    <t>경량철골천장틀, 달대볼트, 상6*1000mm</t>
  </si>
  <si>
    <t>5FF645E7F82D2C8FF5EDE66F0EEDC670E01519</t>
  </si>
  <si>
    <t>58DD95E42A212E84A3A534675379A15FF645E7F82D2C8FF5EDE66F0EEDC670E01519</t>
  </si>
  <si>
    <t>경량철골천장틀, 캐링찬넬, 38*12*1.2mm</t>
  </si>
  <si>
    <t>5FF645E7F82D2C8FF5EDE66F0EEDC670E01625</t>
  </si>
  <si>
    <t>58DD95E42A212E84A3A534675379A15FF645E7F82D2C8FF5EDE66F0EEDC670E01625</t>
  </si>
  <si>
    <t>경량철골천장틀, 마이너찬넬, 19*10*1.2mm</t>
  </si>
  <si>
    <t>5FF645E7F82D2C8FF5EDE66F0EEDC670E01624</t>
  </si>
  <si>
    <t>58DD95E42A212E84A3A534675379A15FF645E7F82D2C8FF5EDE66F0EEDC670E01624</t>
  </si>
  <si>
    <t>경량철골천장틀, 찬넬크립, 37*30*10*1.2mm</t>
  </si>
  <si>
    <t>5FF645E7F82D2C8FF5EDE66F0EEDC670E01626</t>
  </si>
  <si>
    <t>58DD95E42A212E84A3A534675379A15FF645E7F82D2C8FF5EDE66F0EEDC670E01626</t>
  </si>
  <si>
    <t>경량철골천장틀, 캐링조인트, 90*40*13*0.5mm</t>
  </si>
  <si>
    <t>5FF645E7F82D2C8FF5EDE66F0EEDC670E01621</t>
  </si>
  <si>
    <t>58DD95E42A212E84A3A534675379A15FF645E7F82D2C8FF5EDE66F0EEDC670E01621</t>
  </si>
  <si>
    <t>경량철골천장틀, M-BAR더블, 50*19*0.5mm</t>
  </si>
  <si>
    <t>5FF645E7F82D2C8FF5EDE66F0EEDC670E0124E</t>
  </si>
  <si>
    <t>58DD95E42A212E84A3A534675379A15FF645E7F82D2C8FF5EDE66F0EEDC670E0124E</t>
  </si>
  <si>
    <t>경량철골천장틀, BAR크립, 더블</t>
  </si>
  <si>
    <t>5FF645E7F82D2C8FF5EDE66F0EEDC670E01620</t>
  </si>
  <si>
    <t>58DD95E42A212E84A3A534675379A15FF645E7F82D2C8FF5EDE66F0EEDC670E01620</t>
  </si>
  <si>
    <t>경량철골천장틀, BAR조인트, 더블</t>
  </si>
  <si>
    <t>5FF645E7F82D2C8FF5EDE66F0EEDC670E01622</t>
  </si>
  <si>
    <t>58DD95E42A212E84A3A534675379A15FF645E7F82D2C8FF5EDE66F0EEDC670E01622</t>
  </si>
  <si>
    <t>경량천장철골틀 설치</t>
  </si>
  <si>
    <t>BAR 간격 300mm</t>
  </si>
  <si>
    <t>호표 114</t>
  </si>
  <si>
    <t>58DD95E42A212E84A394C566A3D720</t>
  </si>
  <si>
    <t>58DD95E42A212E84A3A534675379A158DD95E42A212E84A394C566A3D720</t>
  </si>
  <si>
    <t>AL몰딩 설치  L형, 19*19*1.0mm  M  건축 8-1-5   ( 호표 40 )</t>
  </si>
  <si>
    <t>건축 8-1-5</t>
  </si>
  <si>
    <t>경량철골천장틀, 몰딩(알루미늄), L형, 19*19*1.0mm</t>
  </si>
  <si>
    <t>5FF645E7F82D2C8FF5EDE66F0EEDC670E018D2</t>
  </si>
  <si>
    <t>58DDC52B902A2C804FE9B569A21FD85FF645E7F82D2C8FF5EDE66F0EEDC670E018D2</t>
  </si>
  <si>
    <t>재료비의 5%</t>
  </si>
  <si>
    <t>58DDC52B902A2C804FE9B569A21FD859C485328F222D85CDD03D67409E001</t>
  </si>
  <si>
    <t>몰딩 설치</t>
  </si>
  <si>
    <t>호표 115</t>
  </si>
  <si>
    <t>58DDC52B92252A8E0E66ED6C2C8B8F</t>
  </si>
  <si>
    <t>58DDC52B902A2C804FE9B569A21FD858DDC52B92252A8E0E66ED6C2C8B8F</t>
  </si>
  <si>
    <t>주각부 무수축 모르타르 충전  340*190*50mm, 재료비 포함  개소     ( 호표 41 )</t>
  </si>
  <si>
    <t>400*400*50mm, 재료 별도</t>
  </si>
  <si>
    <t>호표 116</t>
  </si>
  <si>
    <t>58DD65BCFC23278A7DADCE607FA01F</t>
  </si>
  <si>
    <t>58DD65BCFC23278A7DF5FC66CCC8B658DD65BCFC23278A7DADCE607FA01F</t>
  </si>
  <si>
    <t>무수축모르타르</t>
  </si>
  <si>
    <t>GP600</t>
  </si>
  <si>
    <t>5FF645E7FF202C895C8E87662FA3D48F6C29B9</t>
  </si>
  <si>
    <t>58DD65BCFC23278A7DF5FC66CCC8B65FF645E7FF202C895C8E87662FA3D48F6C29B9</t>
  </si>
  <si>
    <t>주각부 무수축 모르타르 충전  230*190*50mm, 재료비 포함  개소     ( 호표 42 )</t>
  </si>
  <si>
    <t>58DD65BCFC23278A7DF5FC66CCC8B558DD65BCFC23278A7DADCE607FA01F</t>
  </si>
  <si>
    <t>58DD65BCFC23278A7DF5FC66CCC8B55FF645E7FF202C895C8E87662FA3D48F6C29B9</t>
  </si>
  <si>
    <t>모르타르 바름  바닥, 50mm  M2     ( 호표 43 )</t>
  </si>
  <si>
    <t>58DD456D3A22288E0295DD62EB3A1C58DD456D3A222B8B7403FC610A4440</t>
  </si>
  <si>
    <t>호표 117</t>
  </si>
  <si>
    <t>58DDE56EBA252883C491446FAEB2F2</t>
  </si>
  <si>
    <t>58DD456D3A22288E0295DD62EB3A1C58DDE56EBA252883C491446FAEB2F2</t>
  </si>
  <si>
    <t>표면 마무리  기계마감  M2  건축 9-1-4   ( 호표 44 )</t>
  </si>
  <si>
    <t>건축 9-1-4</t>
  </si>
  <si>
    <t>미장공</t>
  </si>
  <si>
    <t>580EB5368A2F2E8E3602AF6B0293AEBD59EDC9</t>
  </si>
  <si>
    <t>58DD456D3F2A2F87E5EE4B6042DCF6580EB5368A2F2E8E3602AF6B0293AEBD59EDC9</t>
  </si>
  <si>
    <t>인력품의 9%</t>
  </si>
  <si>
    <t>58DD456D3F2A2F87E5EE4B6042DCF659C485328F222D85CDD03D67409E001</t>
  </si>
  <si>
    <t>창호주위 발포우레탄 충전    M  건축 9-3-2   ( 호표 45 )</t>
  </si>
  <si>
    <t>건축 9-3-2</t>
  </si>
  <si>
    <t>58DDF55077202D8E0CF7CA64055A4C580EB5368A2F2E8E3602AF6B0293AEBD59EDC9</t>
  </si>
  <si>
    <t>58DDF55077202D8E0CF7CA64055A4C580EB5368A2F2E8E3602AF6B0293AEBD59EFF9</t>
  </si>
  <si>
    <t>HD01[건  축  공  사]  2.400 x 3.000 = 7.200  EA     ( 호표 46 )</t>
  </si>
  <si>
    <t>준불연, 벽재, 75mm</t>
  </si>
  <si>
    <t>5FF645E7FB292387CC0E2868687A230F2C3A43</t>
  </si>
  <si>
    <t>58DDF557A320278C50742161369F455FF645E7FB292387CC0E2868687A230F2C3A43</t>
  </si>
  <si>
    <t>58DDF557A320278C50742161369F455FF645E7FE262481D970196E24F7A2D677EB17</t>
  </si>
  <si>
    <t>행거레일 등</t>
  </si>
  <si>
    <t>58DDF557A320278C50742161369F4559C485328F222D85CDD03D67409E001</t>
  </si>
  <si>
    <t>58DDF557A320278C50742161369F4558DDC5208E24238EDBA5DE67B457E0</t>
  </si>
  <si>
    <t>규격철물 설치(복잡), 일반철재</t>
  </si>
  <si>
    <t>호표 118</t>
  </si>
  <si>
    <t>58DD95E0B2282A826E0A06635AF196</t>
  </si>
  <si>
    <t>58DDF557A320278C50742161369F4558DD95E0B2282A826E0A06635AF196</t>
  </si>
  <si>
    <t>HD02[건  축  공  사]  2.000 x 3.000 = 6.000  EA     ( 호표 47 )</t>
  </si>
  <si>
    <t>58DDF557A320278C50742161369F475FF645E7FB292387CC0E2868687A230F2C3A43</t>
  </si>
  <si>
    <t>58DDF557A320278C50742161369F475FF645E7FE262481D970196E24F7A2D677EB17</t>
  </si>
  <si>
    <t>58DDF557A320278C50742161369F4759C485328F222D85CDD03D67409E001</t>
  </si>
  <si>
    <t>58DDF557A320278C50742161369F4758DDC5208E24238EDBA5DE67B457E0</t>
  </si>
  <si>
    <t>58DDF557A320278C50742161369F4758DD95E0B2282A826E0A06635AF196</t>
  </si>
  <si>
    <t>PD01[건  축  공  사]  0.900 x 2.100 = 1.890  EA     ( 호표 48 )</t>
  </si>
  <si>
    <t>합성수지도어(문틀포함)</t>
  </si>
  <si>
    <t>0.9*2.1*0.14</t>
  </si>
  <si>
    <t>SET</t>
  </si>
  <si>
    <t>5FF645E7F92E2589FF881F6157B034235C1452</t>
  </si>
  <si>
    <t>58DDF557A320278C50742161369F415FF645E7F92E2589FF881F6157B034235C1452</t>
  </si>
  <si>
    <t>도어힌지</t>
  </si>
  <si>
    <t>도어힌지, 스테인리스강, 베어링2개, 101.6*3.0mm</t>
  </si>
  <si>
    <t>5FF6558D47232481CEEDAD672DE7E786EEB36C</t>
  </si>
  <si>
    <t>58DDF557A320278C50742161369F415FF6558D47232481CEEDAD672DE7E786EEB36C</t>
  </si>
  <si>
    <t>도어핸들</t>
  </si>
  <si>
    <t>도어핸들, 9000PB, 레바형</t>
  </si>
  <si>
    <t>5FF6558D4723248103D7096E3A83AC67A876F8</t>
  </si>
  <si>
    <t>58DDF557A320278C50742161369F415FF6558D4723248103D7096E3A83AC67A876F8</t>
  </si>
  <si>
    <t>도어록 설치 / 일반도어록 목재창호</t>
  </si>
  <si>
    <t>호표 119</t>
  </si>
  <si>
    <t>58DDF5507228288D28F1BB69DA77F1</t>
  </si>
  <si>
    <t>58DDF557A320278C50742161369F4158DDF5507228288D28F1BB69DA77F1</t>
  </si>
  <si>
    <t>목재창호 설치 / 여닫이</t>
  </si>
  <si>
    <t>창호면적 m2, 1.0 ~ 3.0 이하</t>
  </si>
  <si>
    <t>호표 120</t>
  </si>
  <si>
    <t>58DDF557A02B228FF6ED166939BFCC</t>
  </si>
  <si>
    <t>58DDF557A320278C50742161369F4158DDF557A02B228FF6ED166939BFCC</t>
  </si>
  <si>
    <t>PD02[건  축  공  사]  0.900 x 2.100 = 1.890  EA     ( 호표 49 )</t>
  </si>
  <si>
    <t>58DDF557A320278C50742161369F435FF645E7F92E2589FF881F6157B034235C1452</t>
  </si>
  <si>
    <t>58DDF557A320278C50742161369F435FF6558D47232481CEEDAD672DE7E786EEB36C</t>
  </si>
  <si>
    <t>58DDF557A320278C50742161369F435FF6558D4723248103D7096E3A83AC67A876F8</t>
  </si>
  <si>
    <t>58DDF557A320278C50742161369F4358DDF5507228288D28F1BB69DA77F1</t>
  </si>
  <si>
    <t>58DDF557A320278C50742161369F4358DDF557A02B228FF6ED166939BFCC</t>
  </si>
  <si>
    <t>PW01[건  축  공  사]  1.500 x 1.000 = 1.500  EA     ( 호표 50 )</t>
  </si>
  <si>
    <t>플라스틱 미서기창(복층)</t>
  </si>
  <si>
    <t>116mm WHIT</t>
  </si>
  <si>
    <t>시공도</t>
  </si>
  <si>
    <t>5FF645E7F92E2589C3F99F6B765FC3D886F40A</t>
  </si>
  <si>
    <t>58DDF557A320278C50742161369F4D5FF645E7F92E2589C3F99F6B765FC3D886F40A</t>
  </si>
  <si>
    <t>PVC방충망(백색)</t>
  </si>
  <si>
    <t>5FF645E7F92E2589FF881F627DB4B077BD21F4</t>
  </si>
  <si>
    <t>58DDF557A320278C50742161369F4D5FF645E7F92E2589FF881F627DB4B077BD21F4</t>
  </si>
  <si>
    <t>PW02[건  축  공  사]  0.800 x 0.600 = 0.480  EA     ( 호표 51 )</t>
  </si>
  <si>
    <t>58DDF557A320278C50742161369EBC5FF645E7F92E2589C3F99F6B765FC3D886F40A</t>
  </si>
  <si>
    <t>58DDF557A320278C50742161369EBC5FF645E7F92E2589FF881F627DB4B077BD21F4</t>
  </si>
  <si>
    <t>SD01[건  축  공  사]  0.900 x 2.100 = 1.890  EA     ( 호표 52 )</t>
  </si>
  <si>
    <t>철재후라쉬도아(함마톤), 문틀 포함</t>
  </si>
  <si>
    <t>240*45*1.6T, 0.9*2.1, 편개</t>
  </si>
  <si>
    <t>5FF645E7F92E2589C3DEA7642A1FE527F17CF4</t>
  </si>
  <si>
    <t>58DDF557A320278C50742161369EBE5FF645E7F92E2589C3DEA7642A1FE527F17CF4</t>
  </si>
  <si>
    <t>피벗힌지</t>
  </si>
  <si>
    <t>피벗힌지, 100kg, 방화문용</t>
  </si>
  <si>
    <t>5FF6558D47232481CEEDAD672DE7E16FAA9014</t>
  </si>
  <si>
    <t>58DDF557A320278C50742161369EBE5FF6558D47232481CEEDAD672DE7E16FAA9014</t>
  </si>
  <si>
    <t>도어핸들, KNOB 9000 스텐, (현관, 방화문)</t>
  </si>
  <si>
    <t>5FF6558D4723248103D7096E3A83AC67A91401</t>
  </si>
  <si>
    <t>58DDF557A320278C50742161369EBE5FF6558D4723248103D7096E3A83AC67A91401</t>
  </si>
  <si>
    <t>도어클로저</t>
  </si>
  <si>
    <t>도어클로저, K-2850, KS5호, 고급방화, 80∼120kg</t>
  </si>
  <si>
    <t>5FF645E7F92E2589C3CCC46B65DD7F43BBF017</t>
  </si>
  <si>
    <t>58DDF557A320278C50742161369EBE5FF645E7F92E2589C3CCC46B65DD7F43BBF017</t>
  </si>
  <si>
    <t>도어체크 설치</t>
  </si>
  <si>
    <t>호표 121</t>
  </si>
  <si>
    <t>58DDF55072282D854C8D5760E4E0C9</t>
  </si>
  <si>
    <t>58DDF557A320278C50742161369EBE58DDF55072282D854C8D5760E4E0C9</t>
  </si>
  <si>
    <t>도어록 설치 / 일반도어록 강재창호</t>
  </si>
  <si>
    <t>호표 122</t>
  </si>
  <si>
    <t>58DDF5507228288D28F18E657DE59A</t>
  </si>
  <si>
    <t>58DDF557A320278C50742161369EBE58DDF5507228288D28F18E657DE59A</t>
  </si>
  <si>
    <t>강재창호 설치 / 여닫이</t>
  </si>
  <si>
    <t>호표 123</t>
  </si>
  <si>
    <t>58DDF557A2262085B77A1E6D0D7BC7</t>
  </si>
  <si>
    <t>58DDF557A320278C50742161369EBE58DDF557A2262085B77A1E6D0D7BC7</t>
  </si>
  <si>
    <t>SD02[건  축  공  사]  0.900 x 2.100 = 1.890  EA     ( 호표 53 )</t>
  </si>
  <si>
    <t>58DDF557A320278C50742161369EB85FF645E7F92E2589C3DEA7642A1FE527F17CF4</t>
  </si>
  <si>
    <t>58DDF557A320278C50742161369EB85FF6558D47232481CEEDAD672DE7E16FAA9014</t>
  </si>
  <si>
    <t>58DDF557A320278C50742161369EB85FF6558D4723248103D7096E3A83AC67A91401</t>
  </si>
  <si>
    <t>58DDF557A320278C50742161369EB85FF645E7F92E2589C3CCC46B65DD7F43BBF017</t>
  </si>
  <si>
    <t>58DDF557A320278C50742161369EB858DDF55072282D854C8D5760E4E0C9</t>
  </si>
  <si>
    <t>58DDF557A320278C50742161369EB858DDF5507228288D28F18E657DE59A</t>
  </si>
  <si>
    <t>58DDF557A320278C50742161369EB858DDF557A2262085B77A1E6D0D7BC7</t>
  </si>
  <si>
    <t>창호유리설치 / 복층유리  유리두께 24mm 이하  M2  건축 10-3-1   ( 호표 54 )</t>
  </si>
  <si>
    <t>건축 10-3-1</t>
  </si>
  <si>
    <t>유리공</t>
  </si>
  <si>
    <t>580EB5368A2F2E8E3602AF6B0293AEBD59EDCB</t>
  </si>
  <si>
    <t>58DDF55ED22D2686D67D476F6D89DD580EB5368A2F2E8E3602AF6B0293AEBD59EDCB</t>
  </si>
  <si>
    <t>58DDF55ED22D2686D67D476F6D89DD580EB5368A2F2E8E3602AF6B0293AEBD59EFF9</t>
  </si>
  <si>
    <t>복층유리주위 코킹  5*5, 실리콘  M  건축 6-6-1   ( 호표 55 )</t>
  </si>
  <si>
    <t>58DDF55EDB232B84DD14996E590DEB5FF6558E69252F8F4A04E1635C2D367982DCC5</t>
  </si>
  <si>
    <t>녹막이페인트 붓칠(재료비포함)  철재면, 1회 1종  M2     ( 호표 56 )</t>
  </si>
  <si>
    <t>녹막이 페인트칠</t>
  </si>
  <si>
    <t>철재면 1회 노무비</t>
  </si>
  <si>
    <t>호표 124</t>
  </si>
  <si>
    <t>58DDD5098F2D2488473A3B69722AAA</t>
  </si>
  <si>
    <t>58DDD5098F2D24884729E765169AFD58DDD5098F2D2488473A3B69722AAA</t>
  </si>
  <si>
    <t>녹막이 페인트칠 재료비(20년 품셈기준)</t>
  </si>
  <si>
    <t>철재면, 1회, 1종</t>
  </si>
  <si>
    <t>호표 125</t>
  </si>
  <si>
    <t>58DDD5098F2D2488473A2962696912</t>
  </si>
  <si>
    <t>58DDD5098F2D24884729E765169AFD58DDD5098F2D2488473A2962696912</t>
  </si>
  <si>
    <t>유성페인트 붓칠(재료비포함)  철재면, 2회 1급  M2     ( 호표 57 )</t>
  </si>
  <si>
    <t>유성페인트 붓칠</t>
  </si>
  <si>
    <t>철재면 2회 노무비</t>
  </si>
  <si>
    <t>호표 126</t>
  </si>
  <si>
    <t>58DDD50A972E2C85D0E6B06A1EA917</t>
  </si>
  <si>
    <t>58DDD50A972E2C85D0E6B06EF93AA158DDD50A972E2C85D0E6B06A1EA917</t>
  </si>
  <si>
    <t>유성페인트 붓칠 재료비(20년 품셈기준)</t>
  </si>
  <si>
    <t>철재면, 2회, 1급</t>
  </si>
  <si>
    <t>호표 127</t>
  </si>
  <si>
    <t>58DDD50A972E2C85D0E6B06A1CFC42</t>
  </si>
  <si>
    <t>58DDD50A972E2C85D0E6B06EF93AA158DDD50A972E2C85D0E6B06A1CFC42</t>
  </si>
  <si>
    <t>에폭시 코팅  하도1회, 퍼티 및 연마, 에폭시 페인트 2회칠 기준  M2     ( 호표 58 )</t>
  </si>
  <si>
    <t>에폭시 코팅(롤러칠 노무비)</t>
  </si>
  <si>
    <t>호표 128</t>
  </si>
  <si>
    <t>58DDD50240262E890D299B698B1075</t>
  </si>
  <si>
    <t>58DDD50240262E890D299B698B107458DDD50240262E890D299B698B1075</t>
  </si>
  <si>
    <t>에폭시 페인트칠 재료비(20년 품셈기준)</t>
  </si>
  <si>
    <t>콘크리트, 시멘트 모르타르용</t>
  </si>
  <si>
    <t>호표 129</t>
  </si>
  <si>
    <t>58DDD50240262E890D0ECE64B54FF9</t>
  </si>
  <si>
    <t>58DDD50240262E890D299B698B107458DDD50240262E890D0ECE64B54FF9</t>
  </si>
  <si>
    <t>콘크리트 펌프차 타설(무근)..  slump 8~12cm, 포장, f2 : Type-Ⅰ, 36m, (2.4M3)  일당     ( 호표 59 )</t>
  </si>
  <si>
    <t>slump 8~12cm, f2 : Type-Ⅰ, 36m, 218.4㎥/일당</t>
  </si>
  <si>
    <t>호표 130</t>
  </si>
  <si>
    <t>58DD75A682262D8C9B14046357378E</t>
  </si>
  <si>
    <t>58DD75A682262D8CB61EBE63F15FA258DD75A682262D8C9B14046357378E</t>
  </si>
  <si>
    <t>콘크리트 펌프차 타설..  slump 8~12cm, 수로관덮개, f2 : Type-Ⅱ, 36m, (1.5M3)  일당     ( 호표 60 )</t>
  </si>
  <si>
    <t>slump 8~12cm, f2 : Type-Ⅰ, 36m, 210.0㎥/일당</t>
  </si>
  <si>
    <t>호표 131</t>
  </si>
  <si>
    <t>58DD75A681242386F4468C6C1579C8</t>
  </si>
  <si>
    <t>58DD75A681242386D98BBA66FFAEFB58DD75A681242386F4468C6C1579C8</t>
  </si>
  <si>
    <t>PE빗물받이설치  510*410*940, 토공사 포함  개소     ( 호표 61 )</t>
  </si>
  <si>
    <t>토목용폴리에틸렌구조물</t>
  </si>
  <si>
    <t>토목용폴리에틸렌구조물, 보도측빗물받이2호, 510*410*940mm, 유입+유출관</t>
  </si>
  <si>
    <t>5F834571E8292A8247174960306989418340C6</t>
  </si>
  <si>
    <t>58DD858584222B80A8D0F763EA1B3D5F834571E8292A8247174960306989418340C6</t>
  </si>
  <si>
    <t>58DD858584222B80A8D0F763EA1B3D58F2454833272E88B2EAB269B8F915</t>
  </si>
  <si>
    <t>58DD858584222B80A8D0F763EA1B3D58F245457C2E258CCEBA4363D6F13B</t>
  </si>
  <si>
    <t>58DD858584222B80A8D0F763EA1B3D58F2454B85242F8886C1F06205BFB3</t>
  </si>
  <si>
    <t>58DD858584222B80A8D0F763EA1B3D58DD456D3A222B8B7403FC610A4440</t>
  </si>
  <si>
    <t>58DD858584222B80A8D0F763EA1B3D580EB5368A2F2E8E3602AF6B0293AEBD59EFF9</t>
  </si>
  <si>
    <t>오수받이설치  ∮400*H600~800, 토공사 포함  개소     ( 호표 62 )</t>
  </si>
  <si>
    <t>오수받이</t>
  </si>
  <si>
    <t>∮400*650~850mm, 주철뚜껑포함</t>
  </si>
  <si>
    <t>5F834571E8292A82471749603069894183466C</t>
  </si>
  <si>
    <t>58DD858584222B80A8D0D464C8F7005F834571E8292A82471749603069894183466C</t>
  </si>
  <si>
    <t>58DD858584222B80A8D0D464C8F70058F2454833272E88B2EAB269B8F915</t>
  </si>
  <si>
    <t>58DD858584222B80A8D0D464C8F70058F245457C2E258CCEBA4363D6F13B</t>
  </si>
  <si>
    <t>58DD858584222B80A8D0D464C8F70058F2454B85242F8886C1F06205BFB3</t>
  </si>
  <si>
    <t>58DD858584222B80A8D0D464C8F700580EB5368A2F2E8E3602AF6B0293AEBD59EFF9</t>
  </si>
  <si>
    <t>오수관설치.  Ø150 PVC,VG2  m     ( 호표 63 )</t>
  </si>
  <si>
    <t>58DC359A8123258168E37B6066A0E958F2454833272E88B2EAB269B8F915</t>
  </si>
  <si>
    <t>58DC359A8123258168E37B6066A0E958F2454B85242F8886C1F06205BFB3</t>
  </si>
  <si>
    <t>58DC359A8123258168E37B6066A0E958F245457C2E258CCEBA4363D6F13B</t>
  </si>
  <si>
    <t>일반용경질폴리염화비닐관</t>
  </si>
  <si>
    <t>일반용 VN SDR 33(구 VG2), ∮150mm</t>
  </si>
  <si>
    <t>5F834571E8292981D0F97E645924D7917A136A</t>
  </si>
  <si>
    <t>58DC359A8123258168E37B6066A0E95F834571E8292981D0F97E645924D7917A136A</t>
  </si>
  <si>
    <t>주재료비의 5%</t>
  </si>
  <si>
    <t>58DC359A8123258168E37B6066A0E959C485328F222D85CDD03D67409E001</t>
  </si>
  <si>
    <t>배관공</t>
  </si>
  <si>
    <t>580EB5368A2F2E8E3602AF6B0293AEBD59EC2E</t>
  </si>
  <si>
    <t>58DC359A8123258168E37B6066A0E9580EB5368A2F2E8E3602AF6B0293AEBD59EC2E</t>
  </si>
  <si>
    <t>58DC359A8123258168E37B6066A0E9580EB5368A2F2E8E3602AF6B0293AEBD59EFF9</t>
  </si>
  <si>
    <t>59C485328F222D85CDD03D67409D002</t>
  </si>
  <si>
    <t>58DC359A8123258168E37B6066A0E959C485328F222D85CDD03D67409D002</t>
  </si>
  <si>
    <t>우수관설치.  Ø150 PVC,VG1  M     ( 호표 64 )</t>
  </si>
  <si>
    <t>58DC359A8123258168E37B6066A3BF58F2454833272E88B2EAB269B8F915</t>
  </si>
  <si>
    <t>58DC359A8123258168E37B6066A3BF58F2454B85242F8886C1F06205BFB3</t>
  </si>
  <si>
    <t>58DC359A8123258168E37B6066A3BF58F245457C2E258CCEBA4363D6F13B</t>
  </si>
  <si>
    <t>일반용 VN SDR 17(구 VG1), ∮150mm</t>
  </si>
  <si>
    <t>5F834571E8292981D0F97E645924D7917A1252</t>
  </si>
  <si>
    <t>58DC359A8123258168E37B6066A3BF5F834571E8292981D0F97E645924D7917A1252</t>
  </si>
  <si>
    <t>58DC359A8123258168E37B6066A3BF59C485328F222D85CDD03D67409E001</t>
  </si>
  <si>
    <t>58DC359A8123258168E37B6066A3BF580EB5368A2F2E8E3602AF6B0293AEBD59EC2E</t>
  </si>
  <si>
    <t>58DC359A8123258168E37B6066A3BF580EB5368A2F2E8E3602AF6B0293AEBD59EFF9</t>
  </si>
  <si>
    <t>58DC359A8123258168E37B6066A3BF59C485328F222D85CDD03D67409D002</t>
  </si>
  <si>
    <t>강관 조립말비계(이동식)설치 및 해체  높이 2m, 노무비  대  공통 2-7-6   ( 호표 65 )</t>
  </si>
  <si>
    <t>공통 2-7-6</t>
  </si>
  <si>
    <t>58DD251F0B24238AECACBA64F2812C580EB5368A2F2E8E3602AF6B0293AEBD59EFFD</t>
  </si>
  <si>
    <t>58DD251F0B24238AECACBA64F2812C580EB5368A2F2E8E3602AF6B0293AEBD59EFF9</t>
  </si>
  <si>
    <t>구조부 먹매김  일반  M2  건축 4-1-1   ( 호표 66 )</t>
  </si>
  <si>
    <t>건축 4-1-1</t>
  </si>
  <si>
    <t>58DD251A852A2D8F4FE7C36D00FAEA580EB5368A2F2E8E3602AF6B0293AEBD59EDCD</t>
  </si>
  <si>
    <t>거푸집 먹매김  일반  M2  건축 4-1-1   ( 호표 67 )</t>
  </si>
  <si>
    <t>58DD251A852A2D8F4FE7EE6A949A1E580EB5368A2F2E8E3602AF6B0293AEBD59EDCD</t>
  </si>
  <si>
    <t>굴착기(무한궤도)  0.2㎥  HR  공통 8-3,4(0201)   ( 호표 68 )</t>
  </si>
  <si>
    <t>A</t>
  </si>
  <si>
    <t>공통 8-3,4(0201)</t>
  </si>
  <si>
    <t>천원</t>
  </si>
  <si>
    <t>5FCAF518192A26860142246117B06F5331AC36</t>
  </si>
  <si>
    <t>5FCAF518192A26860142246117B06F5331AC363A5FCAF518192A26860142246117B06F5331AC36</t>
  </si>
  <si>
    <t>경유</t>
  </si>
  <si>
    <t>경유, 저유황</t>
  </si>
  <si>
    <t>5FDB35B7B82B2A8F50199B65E2435FEA785320</t>
  </si>
  <si>
    <t>5FCAF518192A26860142246117B06F5331AC363A5FDB35B7B82B2A8F50199B65E2435FEA785320</t>
  </si>
  <si>
    <t>주연료비의 21%</t>
  </si>
  <si>
    <t>5FCAF518192A26860142246117B06F5331AC363A59C485328F222D85CDD03D67409E001</t>
  </si>
  <si>
    <t>건설기계운전사</t>
  </si>
  <si>
    <t>580EB5368A2F2E8E3602AF6B0293AEBD59EB08</t>
  </si>
  <si>
    <t>5FCAF518192A26860142246117B06F5331AC363A580EB5368A2F2E8E3602AF6B0293AEBD59EB08</t>
  </si>
  <si>
    <t>진동롤러(핸드가이드식)  0.7ton  HR  공통 8-3,4(1305)   ( 호표 69 )</t>
  </si>
  <si>
    <t>공통 8-3,4(1305)</t>
  </si>
  <si>
    <t>5FCAF518192A2780A5296463E2E56396EB3B62</t>
  </si>
  <si>
    <t>5FCAF518192A2780A5296463E2E56396EB3B620C5FCAF518192A2780A5296463E2E56396EB3B62</t>
  </si>
  <si>
    <t>5FCAF518192A2780A5296463E2E56396EB3B620C5FDB35B7B82B2A8F50199B65E2435FEA785320</t>
  </si>
  <si>
    <t>주연료비의 13%</t>
  </si>
  <si>
    <t>5FCAF518192A2780A5296463E2E56396EB3B620C59C485328F222D85CDD03D67409E001</t>
  </si>
  <si>
    <t>일반기계운전사</t>
  </si>
  <si>
    <t>580EB5368A2F2E8E3602AF6B0293AEBD59EA7A</t>
  </si>
  <si>
    <t>5FCAF518192A2780A5296463E2E56396EB3B620C580EB5368A2F2E8E3602AF6B0293AEBD59EA7A</t>
  </si>
  <si>
    <t>방습필름 설치  바닥  M2  건축 5-4-8   ( 호표 70 )</t>
  </si>
  <si>
    <t>건축 5-4-8</t>
  </si>
  <si>
    <t>58DDC52612202F8D16A3C969F154D2580EB5368A2F2E8E3602AF6B0293AEBD59EC27</t>
  </si>
  <si>
    <t>58DDC52612202F8D16A3C969F154D2580EB5368A2F2E8E3602AF6B0293AEBD59EFF9</t>
  </si>
  <si>
    <t>굴착기(무한궤도)  0.7㎥  HR  공통 8-3,4(0201)   ( 호표 71 )</t>
  </si>
  <si>
    <t>5FCAF518192A26860142246117B5D1B5D1F21259</t>
  </si>
  <si>
    <t>0.7㎥</t>
  </si>
  <si>
    <t>호표 71</t>
  </si>
  <si>
    <t>5FCAF518192A26860142246117B5D1B5D1F212</t>
  </si>
  <si>
    <t>5FCAF518192A26860142246117B5D1B5D1F212595FCAF518192A26860142246117B5D1B5D1F212</t>
  </si>
  <si>
    <t>5FCAF518192A26860142246117B5D1B5D1F212595FDB35B7B82B2A8F50199B65E2435FEA785320</t>
  </si>
  <si>
    <t>주연료비의 22%</t>
  </si>
  <si>
    <t>5FCAF518192A26860142246117B5D1B5D1F2125959C485328F222D85CDD03D67409E001</t>
  </si>
  <si>
    <t>5FCAF518192A26860142246117B5D1B5D1F21259580EB5368A2F2E8E3602AF6B0293AEBD59EB08</t>
  </si>
  <si>
    <t>덤프트럭  15ton  HR  공통 8-3,4(0602)   ( 호표 72 )</t>
  </si>
  <si>
    <t>5FCAF518192A268648FC946DC82B74EF00D60EF3</t>
  </si>
  <si>
    <t>덤프트럭</t>
  </si>
  <si>
    <t>호표 72</t>
  </si>
  <si>
    <t>공통 8-3,4(0602)</t>
  </si>
  <si>
    <t>5FCAF518192A268648FC946DC82B74EF00D60E</t>
  </si>
  <si>
    <t>5FCAF518192A268648FC946DC82B74EF00D60EF35FCAF518192A268648FC946DC82B74EF00D60E</t>
  </si>
  <si>
    <t>5FCAF518192A268648FC946DC82B74EF00D60EF35FDB35B7B82B2A8F50199B65E2435FEA785320</t>
  </si>
  <si>
    <t>주연료비의 38%</t>
  </si>
  <si>
    <t>5FCAF518192A268648FC946DC82B74EF00D60EF359C485328F222D85CDD03D67409E001</t>
  </si>
  <si>
    <t>5FCAF518192A268648FC946DC82B74EF00D60EF3580EB5368A2F2E8E3602AF6B0293AEBD59EB08</t>
  </si>
  <si>
    <t>덤프트럭 자동덮개시설  15ton  HR  공통 8-3(0610)   ( 호표 73 )</t>
  </si>
  <si>
    <t>5FCAF518192A268648E243616BB74AF4B4A904A0</t>
  </si>
  <si>
    <t>덤프트럭 자동덮개시설</t>
  </si>
  <si>
    <t>호표 73</t>
  </si>
  <si>
    <t>공통 8-3(0610)</t>
  </si>
  <si>
    <t>5FCAF518192A268648E243616BB74AF4B4A904</t>
  </si>
  <si>
    <t>5FCAF518192A268648E243616BB74AF4B4A904A05FCAF518192A268648E243616BB74AF4B4A904</t>
  </si>
  <si>
    <t>래머  80kg  HR  공통 8-3,4(1630)   ( 호표 74 )</t>
  </si>
  <si>
    <t>5FCAF518192A2780FD760D693C31625E53132D88</t>
  </si>
  <si>
    <t>래머</t>
  </si>
  <si>
    <t>80kg</t>
  </si>
  <si>
    <t>호표 74</t>
  </si>
  <si>
    <t>공통 8-3,4(1630)</t>
  </si>
  <si>
    <t>5FCAF518192A2780FD760D693C31625E53132D</t>
  </si>
  <si>
    <t>5FCAF518192A2780FD760D693C31625E53132D885FCAF518192A2780FD760D693C31625E53132D</t>
  </si>
  <si>
    <t>공업용휘발유</t>
  </si>
  <si>
    <t>공업용휘발유, 무연</t>
  </si>
  <si>
    <t>5FDB35B7B82B2A8F5019A56C6C48B5AAF1C1B4</t>
  </si>
  <si>
    <t>5FCAF518192A2780FD760D693C31625E53132D885FDB35B7B82B2A8F5019A56C6C48B5AAF1C1B4</t>
  </si>
  <si>
    <t>주연료비의 10%</t>
  </si>
  <si>
    <t>5FCAF518192A2780FD760D693C31625E53132D8859C485328F222D85CDD03D67409E001</t>
  </si>
  <si>
    <t>5FCAF518192A2780FD760D693C31625E53132D88580EB5368A2F2E8E3602AF6B0293AEBD59EA7A</t>
  </si>
  <si>
    <t>진동롤러(자주식)  10ton  HR  공통 8-3,4(1306)   ( 호표 75 )</t>
  </si>
  <si>
    <t>5FCAF518192A2780A5295B6C116DAC3A0EBF8315</t>
  </si>
  <si>
    <t>진동롤러(자주식)</t>
  </si>
  <si>
    <t>10ton</t>
  </si>
  <si>
    <t>호표 75</t>
  </si>
  <si>
    <t>공통 8-3,4(1306)</t>
  </si>
  <si>
    <t>5FCAF518192A2780A5295B6C116DAC3A0EBF83</t>
  </si>
  <si>
    <t>5FCAF518192A2780A5295B6C116DAC3A0EBF83155FCAF518192A2780A5295B6C116DAC3A0EBF83</t>
  </si>
  <si>
    <t>5FCAF518192A2780A5295B6C116DAC3A0EBF83155FDB35B7B82B2A8F50199B65E2435FEA785320</t>
  </si>
  <si>
    <t>주연료비의 30%</t>
  </si>
  <si>
    <t>5FCAF518192A2780A5295B6C116DAC3A0EBF831559C485328F222D85CDD03D67409E001</t>
  </si>
  <si>
    <t>5FCAF518192A2780A5295B6C116DAC3A0EBF8315580EB5368A2F2E8E3602AF6B0293AEBD59EB08</t>
  </si>
  <si>
    <t>타이어 롤러(자주식)  8∼15ton  HR  공통 8-3,4(1406)   ( 호표 76 )</t>
  </si>
  <si>
    <t>5FCAF518192A2780D271E96A9983F9BBE1171285</t>
  </si>
  <si>
    <t>타이어 롤러(자주식)</t>
  </si>
  <si>
    <t>8∼15ton</t>
  </si>
  <si>
    <t>호표 76</t>
  </si>
  <si>
    <t>공통 8-3,4(1406)</t>
  </si>
  <si>
    <t>5FCAF518192A2780D271E96A9983F9BBE11712</t>
  </si>
  <si>
    <t>5FCAF518192A2780D271E96A9983F9BBE11712855FCAF518192A2780D271E96A9983F9BBE11712</t>
  </si>
  <si>
    <t>5FCAF518192A2780D271E96A9983F9BBE11712855FDB35B7B82B2A8F50199B65E2435FEA785320</t>
  </si>
  <si>
    <t>주연료비의 23%</t>
  </si>
  <si>
    <t>5FCAF518192A2780D271E96A9983F9BBE117128559C485328F222D85CDD03D67409E001</t>
  </si>
  <si>
    <t>5FCAF518192A2780D271E96A9983F9BBE1171285580EB5368A2F2E8E3602AF6B0293AEBD59EB08</t>
  </si>
  <si>
    <t>물탱크(살수차)  5500L  HR  공통 8-3,4(7204)   ( 호표 77 )</t>
  </si>
  <si>
    <t>5FCAF518192A218E2B5D6662C6843F6C1EC9F36F</t>
  </si>
  <si>
    <t>물탱크(살수차)</t>
  </si>
  <si>
    <t>5500L</t>
  </si>
  <si>
    <t>호표 77</t>
  </si>
  <si>
    <t>공통 8-3,4(7204)</t>
  </si>
  <si>
    <t>5FCAF518192A218E2B5D6662C6843F6C1EC9F3</t>
  </si>
  <si>
    <t>5FCAF518192A218E2B5D6662C6843F6C1EC9F36F5FCAF518192A218E2B5D6662C6843F6C1EC9F3</t>
  </si>
  <si>
    <t>5FCAF518192A218E2B5D6662C6843F6C1EC9F36F5FDB35B7B82B2A8F50199B65E2435FEA785320</t>
  </si>
  <si>
    <t>5FCAF518192A218E2B5D6662C6843F6C1EC9F36F59C485328F222D85CDD03D67409E001</t>
  </si>
  <si>
    <t>화물차운전사</t>
  </si>
  <si>
    <t>580EB5368A2F2E8E3602AF6B0293AEBD59EB09</t>
  </si>
  <si>
    <t>5FCAF518192A218E2B5D6662C6843F6C1EC9F36F580EB5368A2F2E8E3602AF6B0293AEBD59EB09</t>
  </si>
  <si>
    <t>덤프트럭  20ton  HR  공통 8-3,4(0602)   ( 호표 78 )</t>
  </si>
  <si>
    <t>5FCAF518192A268648FC946DCBE24E86358C7958</t>
  </si>
  <si>
    <t>20ton</t>
  </si>
  <si>
    <t>호표 78</t>
  </si>
  <si>
    <t>5FCAF518192A268648FC946DCBE24E86358C79</t>
  </si>
  <si>
    <t>5FCAF518192A268648FC946DCBE24E86358C79585FCAF518192A268648FC946DCBE24E86358C79</t>
  </si>
  <si>
    <t>5FCAF518192A268648FC946DCBE24E86358C79585FDB35B7B82B2A8F50199B65E2435FEA785320</t>
  </si>
  <si>
    <t>5FCAF518192A268648FC946DCBE24E86358C795859C485328F222D85CDD03D67409E001</t>
  </si>
  <si>
    <t>5FCAF518192A268648FC946DCBE24E86358C7958580EB5368A2F2E8E3602AF6B0293AEBD59EB08</t>
  </si>
  <si>
    <t>덤프트럭 자동덮개시설  20ton  HR  공통 8-3(0610)   ( 호표 79 )</t>
  </si>
  <si>
    <t>5FCAF518192A268648E2436168FE01EC85C04056</t>
  </si>
  <si>
    <t>호표 79</t>
  </si>
  <si>
    <t>5FCAF518192A268648E2436168FE01EC85C040</t>
  </si>
  <si>
    <t>5FCAF518192A268648E2436168FE01EC85C040565FCAF518192A268648E2436168FE01EC85C040</t>
  </si>
  <si>
    <t>유로폼 - 재료비  3회, 간단  10M2  공통 6-3-3.2   ( 호표 80 )</t>
  </si>
  <si>
    <t>공통 6-3-3.2</t>
  </si>
  <si>
    <t>건설용거푸집</t>
  </si>
  <si>
    <t>건설용거푸집, 강, 600*1200*63.5mm</t>
  </si>
  <si>
    <t>5FF645E7F7232E8A4612326F1448826F13D5E6</t>
  </si>
  <si>
    <t>58DD75A1062F2B89DE67E9664008ED5FF645E7F7232E8A4612326F1448826F13D5E6</t>
  </si>
  <si>
    <t>내부패널 / 부자재 / 소모자재</t>
  </si>
  <si>
    <t>주자재비의 24%</t>
  </si>
  <si>
    <t>58DD75A1062F2B89DE67E9664008ED59C485328F222D85CDD03D67409E001</t>
  </si>
  <si>
    <t>유로폼 - 인력투입  간단, 수직고 7m까지  M2  공통 6-3-3.3   ( 호표 81 )</t>
  </si>
  <si>
    <t>공통 6-3-3.3</t>
  </si>
  <si>
    <t>형틀목공</t>
  </si>
  <si>
    <t>580EB5368A2F2E8E3602AF6B0293AEBD59EFFC</t>
  </si>
  <si>
    <t>58DD75A1062F2B89DE67CE698BE21E580EB5368A2F2E8E3602AF6B0293AEBD59EFFC</t>
  </si>
  <si>
    <t>58DD75A1062F2B89DE67CE698BE21E580EB5368A2F2E8E3602AF6B0293AEBD59EFF9</t>
  </si>
  <si>
    <t>58DD75A1062F2B89DE67CE698BE21E59C485328F222D85CDD03D67409C003</t>
  </si>
  <si>
    <t>철근 현장가공  Type-Ⅱ  TON  공통 6-2-2   ( 호표 82 )</t>
  </si>
  <si>
    <t>공통 6-2-2</t>
  </si>
  <si>
    <t>철근공</t>
  </si>
  <si>
    <t>580EB5368A2F2E8E3602AF6B0293AEBD59EFF3</t>
  </si>
  <si>
    <t>58DD75A22820238CC2C7C4684FD54C580EB5368A2F2E8E3602AF6B0293AEBD59EFF3</t>
  </si>
  <si>
    <t>58DD75A22820238CC2C7C4684FD54C580EB5368A2F2E8E3602AF6B0293AEBD59EFF9</t>
  </si>
  <si>
    <t>58DD75A22820238CC2C7C4684FD54C59C485328F222D85CDD03D67409E001</t>
  </si>
  <si>
    <t>철근 현장조립  Type-Ⅱ  TON  공통 6-2-3   ( 호표 83 )</t>
  </si>
  <si>
    <t>공통 6-2-3</t>
  </si>
  <si>
    <t>58DD75A22820238CC2C7C4684FD653580EB5368A2F2E8E3602AF6B0293AEBD59EFF3</t>
  </si>
  <si>
    <t>58DD75A22820238CC2C7C4684FD653580EB5368A2F2E8E3602AF6B0293AEBD59EFF9</t>
  </si>
  <si>
    <t>58DD75A22820238CC2C7C4684FD65359C485328F222D85CDD03D67409E001</t>
  </si>
  <si>
    <t>철선</t>
  </si>
  <si>
    <t>철선, 어닐링, ∮0.9mm</t>
  </si>
  <si>
    <t>5FF6558D44262B84A28C9A66BF0F9BCFD57561</t>
  </si>
  <si>
    <t>58DD75A22820238CC2C7C4684FD6535FF6558D44262B84A28C9A66BF0F9BCFD57561</t>
  </si>
  <si>
    <t>콘크리트 펌프차 타설(무근) - 매트기초 등  slump 8~12cm, f2 : Type-Ⅱ, 36m, 182.0㎥/일당  일당  공통 6-1-4   ( 호표 84 )</t>
  </si>
  <si>
    <t>공통 6-1-4</t>
  </si>
  <si>
    <t>콘크리트공</t>
  </si>
  <si>
    <t>580EB5368A2F2E8E3602AF6B0293AEBD59EED6</t>
  </si>
  <si>
    <t>58DD75A682262D8C9B14316735C81F580EB5368A2F2E8E3602AF6B0293AEBD59EED6</t>
  </si>
  <si>
    <t>58DD75A682262D8C9B14316735C81F580EB5368A2F2E8E3602AF6B0293AEBD59EFF8</t>
  </si>
  <si>
    <t>58DD75A682262D8C9B14316735C81F580EB5368A2F2E8E3602AF6B0293AEBD59EFFC</t>
  </si>
  <si>
    <t>58DD75A682262D8C9B14316735C81F580EB5368A2F2E8E3602AF6B0293AEBD59EFF9</t>
  </si>
  <si>
    <t>인력품의 5%</t>
  </si>
  <si>
    <t>58DD75A682262D8C9B14316735C81F59C485328F222D85CDD03D67409E001</t>
  </si>
  <si>
    <t>콘크리트 펌프차</t>
  </si>
  <si>
    <t>36m(80∼95㎥/hr)</t>
  </si>
  <si>
    <t>호표 85</t>
  </si>
  <si>
    <t>5FCAF518192A228828F813624DD256195DF74D0B</t>
  </si>
  <si>
    <t>58DD75A682262D8C9B14316735C81F5FCAF518192A228828F813624DD256195DF74D0B</t>
  </si>
  <si>
    <t>잔여 콘크리트</t>
  </si>
  <si>
    <t>58DD75A682262D8C9B14316735C81F59C485328F222D85CDD03D67409D002</t>
  </si>
  <si>
    <t>콘크리트 펌프차  36m(80∼95㎥/hr)  HR  공통 8-3,4(4504)   ( 호표 85 )</t>
  </si>
  <si>
    <t>공통 8-3,4(4504)</t>
  </si>
  <si>
    <t>5FCAF518192A228828F813624DD256195DF74D</t>
  </si>
  <si>
    <t>5FCAF518192A228828F813624DD256195DF74D0B5FCAF518192A228828F813624DD256195DF74D</t>
  </si>
  <si>
    <t>5FCAF518192A228828F813624DD256195DF74D0B5FDB35B7B82B2A8F50199B65E2435FEA785320</t>
  </si>
  <si>
    <t>주연료비의 35%</t>
  </si>
  <si>
    <t>5FCAF518192A228828F813624DD256195DF74D0B59C485328F222D85CDD03D67409E001</t>
  </si>
  <si>
    <t>5FCAF518192A228828F813624DD256195DF74D0B580EB5368A2F2E8E3602AF6B0293AEBD59EB08</t>
  </si>
  <si>
    <t>콘크리트 펌프차 타설 - 매트기초 등  slump 15cm, f2 : Type-Ⅱ, 36m, 182.0㎥/일당  일당  공통 6-1-4   ( 호표 86 )</t>
  </si>
  <si>
    <t>58DD75A681242386F446CA69936D52580EB5368A2F2E8E3602AF6B0293AEBD59EED6</t>
  </si>
  <si>
    <t>58DD75A681242386F446CA69936D52580EB5368A2F2E8E3602AF6B0293AEBD59EFF8</t>
  </si>
  <si>
    <t>58DD75A681242386F446CA69936D52580EB5368A2F2E8E3602AF6B0293AEBD59EFFC</t>
  </si>
  <si>
    <t>58DD75A681242386F446CA69936D52580EB5368A2F2E8E3602AF6B0293AEBD59EFF9</t>
  </si>
  <si>
    <t>58DD75A681242386F446CA69936D5259C485328F222D85CDD03D67409E001</t>
  </si>
  <si>
    <t>58DD75A681242386F446CA69936D525FCAF518192A228828F813624DD256195DF74D0B</t>
  </si>
  <si>
    <t>58DD75A681242386F446CA69936D5259C485328F222D85CDD03D67409D002</t>
  </si>
  <si>
    <t>트럭탑재형 크레인  15ton  HR  공통 8-3,4(2105)   ( 호표 87 )</t>
  </si>
  <si>
    <t>공통 8-3,4(2105)</t>
  </si>
  <si>
    <t>5FCAF518192A248B50C5F0689389EABBAFABA4</t>
  </si>
  <si>
    <t>5FCAF518192A248B50C5F0689389EABBAFABA4465FCAF518192A248B50C5F0689389EABBAFABA4</t>
  </si>
  <si>
    <t>5FCAF518192A248B50C5F0689389EABBAFABA4465FDB35B7B82B2A8F50199B65E2435FEA785320</t>
  </si>
  <si>
    <t>주연료비의 20%</t>
  </si>
  <si>
    <t>5FCAF518192A248B50C5F0689389EABBAFABA44659C485328F222D85CDD03D67409E001</t>
  </si>
  <si>
    <t>5FCAF518192A248B50C5F0689389EABBAFABA446580EB5368A2F2E8E3602AF6B0293AEBD59EB09</t>
  </si>
  <si>
    <t>철골공수 산정방법&lt;소요 부자재량&gt;  H형강부재(Rolled shape)  TON  건축 1-1-2   ( 호표 88 )</t>
  </si>
  <si>
    <t>건축 1-1-2</t>
  </si>
  <si>
    <t>산소가스</t>
  </si>
  <si>
    <t>산소가스, 기체(㎥)</t>
  </si>
  <si>
    <t>대기압상태기준</t>
  </si>
  <si>
    <t>5FDB455D1F272785D6D6CD6036A76E0867CC3F</t>
  </si>
  <si>
    <t>58DD65BAC92B288244460166CD8C5F5FDB455D1F272785D6D6CD6036A76E0867CC3F</t>
  </si>
  <si>
    <t>액화석유가스</t>
  </si>
  <si>
    <t>액화석유가스, 건설용 LPG</t>
  </si>
  <si>
    <t>5FDB35B7B924238755A5F36F46E55D7D6193F6</t>
  </si>
  <si>
    <t>58DD65BAC92B288244460166CD8C5F5FDB35B7B924238755A5F36F46E55D7D6193F6</t>
  </si>
  <si>
    <t>육각볼트</t>
  </si>
  <si>
    <t>육각볼트, M20*100</t>
  </si>
  <si>
    <t>5FF6558D4723278EAE1F2561B6960BE98AC406</t>
  </si>
  <si>
    <t>58DD65BAC92B288244460166CD8C5F5FF6558D4723278EAE1F2561B6960BE98AC406</t>
  </si>
  <si>
    <t>보조강재</t>
  </si>
  <si>
    <t>대강</t>
  </si>
  <si>
    <t>5FF645E7FE26278D4D1A05676241EECA3B43F8</t>
  </si>
  <si>
    <t>58DD65BAC92B288244460166CD8C5F5FF645E7FE26278D4D1A05676241EECA3B43F8</t>
  </si>
  <si>
    <t>크레인(타이어)  50ton  HR  공통 8-3,4(2104)   ( 호표 89 )</t>
  </si>
  <si>
    <t>공통 8-3,4(2104)</t>
  </si>
  <si>
    <t>5FCAF518192A248B50C5E66129FDA9C0BCC339</t>
  </si>
  <si>
    <t>5FCAF518192A248B50C5E66129FDA9C0BCC339E35FCAF518192A248B50C5E66129FDA9C0BCC339</t>
  </si>
  <si>
    <t>5FCAF518192A248B50C5E66129FDA9C0BCC339E35FDB35B7B82B2A8F50199B65E2435FEA785320</t>
  </si>
  <si>
    <t>주연료비의 57%</t>
  </si>
  <si>
    <t>5FCAF518192A248B50C5E66129FDA9C0BCC339E359C485328F222D85CDD03D67409E001</t>
  </si>
  <si>
    <t>5FCAF518192A248B50C5E66129FDA9C0BCC339E3580EB5368A2F2E8E3602AF6B0293AEBD59EB08</t>
  </si>
  <si>
    <t>타일 접착 붙이기  재료비  m2     ( 호표 90 )</t>
  </si>
  <si>
    <t>에폭시접착제</t>
  </si>
  <si>
    <t>에폭시접착제, 세라믹타일용</t>
  </si>
  <si>
    <t>5FF6558E682B2685AE71356AC2D5B4603AA7A1</t>
  </si>
  <si>
    <t>58DDE56EBA252A8EB88DB16888914D5FF6558E682B2685AE71356AC2D5B4603AA7A1</t>
  </si>
  <si>
    <t>특수시멘트</t>
  </si>
  <si>
    <t>특수시멘트, 백색시멘트</t>
  </si>
  <si>
    <t>5FF645E7FF202C896EFF4868D16D094AE53BFE</t>
  </si>
  <si>
    <t>58DDE56EBA252A8EB88DB16888914D5FF645E7FF202C896EFF4868D16D094AE53BFE</t>
  </si>
  <si>
    <t>타일 붙임 / 접착 붙이기  벽, 타일 0.04∼0.10m2 이하, 25m2/일당  M2  건축 3-2-3   ( 호표 91 )</t>
  </si>
  <si>
    <t>건축 3-2-3</t>
  </si>
  <si>
    <t>타일공</t>
  </si>
  <si>
    <t>580EB5368A2F2E8E3602AF6B0293AEBD59EDC6</t>
  </si>
  <si>
    <t>58DDE56EBA252A8EB88DB16B5C70DC580EB5368A2F2E8E3602AF6B0293AEBD59EDC6</t>
  </si>
  <si>
    <t>58DDE56EBA252A8EB88DB16B5C70DC580EB5368A2F2E8E3602AF6B0293AEBD59EFF9</t>
  </si>
  <si>
    <t>58DDE56EBA252A8EB88DB16B5C70DC59C485328F222D85CDD03D67409E001</t>
  </si>
  <si>
    <t>타일줄눈 설치 / 벽면  타일규격 m2, 0.04 ~ 0.10 이하  M2  건축 3-1-2   ( 호표 92 )</t>
  </si>
  <si>
    <t>건축 3-1-2</t>
  </si>
  <si>
    <t>줄눈공</t>
  </si>
  <si>
    <t>580EB5368A2F2E8E3602AF6B0293AEBD59EC23</t>
  </si>
  <si>
    <t>58DDE56EBA252188E206726F274269580EB5368A2F2E8E3602AF6B0293AEBD59EC23</t>
  </si>
  <si>
    <t>모르타르 배합(배합품 포함)  배합용적비 1:3, 시멘트, 모래  M3  건축 9-1-1   ( 호표 93 )</t>
  </si>
  <si>
    <t>건축 9-1-1</t>
  </si>
  <si>
    <t>58DD456D3A222B8B7403FC610A44405FF645E7FF202C896EFF4868D16D094CA94612</t>
  </si>
  <si>
    <t>58DD456D3A222B8B7403FC610A44405FDB75103A2129802F24C76BB4D2F191E8A5E1</t>
  </si>
  <si>
    <t>58DD456D3A222B8B7403FC610A4440580EB5368A2F2E8E3602AF6B0293AEBD59EFF9</t>
  </si>
  <si>
    <t>바탕 고르기  바닥, 24mm 이하 기준, 62m2/일당  일당  건축 3-1-1   ( 호표 94 )</t>
  </si>
  <si>
    <t>건축 3-1-1</t>
  </si>
  <si>
    <t>58DDE56EBA252883C491446906B6AF580EB5368A2F2E8E3602AF6B0293AEBD59EDC9</t>
  </si>
  <si>
    <t>58DDE56EBA252883C491446906B6AF580EB5368A2F2E8E3602AF6B0293AEBD59EFF9</t>
  </si>
  <si>
    <t>58DDE56EBA252883C491446906B6AF59C485328F222D85CDD03D67409E001</t>
  </si>
  <si>
    <t>압착 붙이기, 바닥면, 바름두께 5mm  0.04∼0.10 이하, 타일C, 백색줄눈  M2  건축 3-2-2, -1-2   ( 호표 95 )</t>
  </si>
  <si>
    <t>건축 3-2-2, -1-2</t>
  </si>
  <si>
    <t>타일시멘트</t>
  </si>
  <si>
    <t>타일시멘트, 압착용, 회색</t>
  </si>
  <si>
    <t>5FF645E7FF202C896EFF4868D16D094AE53712</t>
  </si>
  <si>
    <t>58DDE56EB82A2B86BEDB0A64F848235FF645E7FF202C896EFF4868D16D094AE53712</t>
  </si>
  <si>
    <t>타일시멘트, 줄눈용, 백색</t>
  </si>
  <si>
    <t>5FF645E7FF202C896EFF4868D16D094AEAA0AF</t>
  </si>
  <si>
    <t>58DDE56EB82A2B86BEDB0A64F848235FF645E7FF202C896EFF4868D16D094AEAA0AF</t>
  </si>
  <si>
    <t>타일 붙임 / 압착 붙이기</t>
  </si>
  <si>
    <t>바닥, 타일 0.04 ~ 0.10m2 이하, 18m2/일당</t>
  </si>
  <si>
    <t>호표 96</t>
  </si>
  <si>
    <t>58DDE56EB82A2B86AC2CC166A46DE8</t>
  </si>
  <si>
    <t>58DDE56EB82A2B86BEDB0A64F8482358DDE56EB82A2B86AC2CC166A46DE8</t>
  </si>
  <si>
    <t>타일줄눈 설치 / 바닥면</t>
  </si>
  <si>
    <t>타일규격 m2, 0.04 ∼ 0.10 이하</t>
  </si>
  <si>
    <t>호표 97</t>
  </si>
  <si>
    <t>58DDE56EBA252188E206726F22C135</t>
  </si>
  <si>
    <t>58DDE56EB82A2B86BEDB0A64F8482358DDE56EBA252188E206726F22C135</t>
  </si>
  <si>
    <t>타일 붙임 / 압착 붙이기  바닥, 타일 0.04 ~ 0.10m2 이하, 18m2/일당  M2  건축 3-2-2   ( 호표 96 )</t>
  </si>
  <si>
    <t>건축 3-2-2</t>
  </si>
  <si>
    <t>58DDE56EB82A2B86AC2CC166A46DE8580EB5368A2F2E8E3602AF6B0293AEBD59EDC6</t>
  </si>
  <si>
    <t>58DDE56EB82A2B86AC2CC166A46DE8580EB5368A2F2E8E3602AF6B0293AEBD59EFF9</t>
  </si>
  <si>
    <t>58DDE56EB82A2B86AC2CC166A46DE859C485328F222D85CDD03D67409D002</t>
  </si>
  <si>
    <t>타일줄눈 설치 / 바닥면  타일규격 m2, 0.04 ∼ 0.10 이하  M2  건축 3-1-2   ( 호표 97 )</t>
  </si>
  <si>
    <t>58DDE56EBA252188E206726F22C135580EB5368A2F2E8E3602AF6B0293AEBD59EC23</t>
  </si>
  <si>
    <t>걸레받이 설치  합성수지류, H=75~120mm 기준  M  건축 5-3-5   ( 호표 98 )</t>
  </si>
  <si>
    <t>건축 5-3-5</t>
  </si>
  <si>
    <t>58DDC523592C248DBF16366B3F6732580EB5368A2F2E8E3602AF6B0293AEBD59EC27</t>
  </si>
  <si>
    <t>58DDC523592C248DBF16366B3F6732580EB5368A2F2E8E3602AF6B0293AEBD59EFF9</t>
  </si>
  <si>
    <t>58DDC523592C248DBF16366B3F673259C485328F222D85CDD03D67409E001</t>
  </si>
  <si>
    <t>도배바름(합판·석고보드면)  재료비, 방염벽지  M2  건축 5-3-7   ( 호표 99 )</t>
  </si>
  <si>
    <t>건축 5-3-7</t>
  </si>
  <si>
    <t>종이벽지</t>
  </si>
  <si>
    <t>종이벽지, 초배지</t>
  </si>
  <si>
    <t>5FF645E7F82D2C8FC8A7E0651E6FAF9780759F</t>
  </si>
  <si>
    <t>58DDC520892C2088A02A52647FC3695FF645E7F82D2C8FC8A7E0651E6FAF9780759F</t>
  </si>
  <si>
    <t>방염벽지</t>
  </si>
  <si>
    <t>5FF645E7F82D2C8FC8A7E0651E6FAF978101D7</t>
  </si>
  <si>
    <t>58DDC520892C2088A02A52647FC3695FF645E7F82D2C8FC8A7E0651E6FAF978101D7</t>
  </si>
  <si>
    <t>초산비닐계접착제</t>
  </si>
  <si>
    <t>초산비닐계접착제, 벽지용</t>
  </si>
  <si>
    <t>5FF6558E682B2685AE715064C34DFA82A84588</t>
  </si>
  <si>
    <t>58DDC520892C2088A02A52647FC3695FF6558E682B2685AE715064C34DFA82A84588</t>
  </si>
  <si>
    <t>도배바름  합판·석고보드면, 벽, 85㎡/일당  일당  건축 5-3-7   ( 호표 100 )</t>
  </si>
  <si>
    <t>도배공</t>
  </si>
  <si>
    <t>580EB5368A2F2E8E3602AF6B0293AEBD59EC26</t>
  </si>
  <si>
    <t>58DDC520892C2088B28A896A660FD9580EB5368A2F2E8E3602AF6B0293AEBD59EC26</t>
  </si>
  <si>
    <t>58DDC520892C2088B28A896A660FD9580EB5368A2F2E8E3602AF6B0293AEBD59EFF9</t>
  </si>
  <si>
    <t>도배바름  합판·석고보드면, 천장, 65.45㎡/일당  일당  건축 5-3-7   ( 호표 101 )</t>
  </si>
  <si>
    <t>58DDC520892C2088B28A8969411353580EB5368A2F2E8E3602AF6B0293AEBD59EC26</t>
  </si>
  <si>
    <t>58DDC520892C2088B28A8969411353580EB5368A2F2E8E3602AF6B0293AEBD59EFF9</t>
  </si>
  <si>
    <t>샌드위치(단열)페널 설치 - 칸막이벽  두께 50~100mm 기준  M2  건축 5-3-3   ( 호표 102 )</t>
  </si>
  <si>
    <t>건축 5-3-3</t>
  </si>
  <si>
    <t>58DDC5208E24238EDBA5DE67B457E0580EB5368A2F2E8E3602AF6B0293AEBD59EC27</t>
  </si>
  <si>
    <t>58DDC5208E24238EDBA5DE67B457E0580EB5368A2F2E8E3602AF6B0293AEBD59EFF9</t>
  </si>
  <si>
    <t>58DDC5208E24238EDBA5DE67B457E059C485328F222D85CDD03D67409E001</t>
  </si>
  <si>
    <t>샌드위치(단열)패널 설치 - 지붕  두께 50~100mm 기준  M2  건축 5-3-3   ( 호표 103 )</t>
  </si>
  <si>
    <t>58DDC5208E24238EDBA5DE63D98609580EB5368A2F2E8E3602AF6B0293AEBD59EC27</t>
  </si>
  <si>
    <t>58DDC5208E24238EDBA5DE63D98609580EB5368A2F2E8E3602AF6B0293AEBD59EFF9</t>
  </si>
  <si>
    <t>58DDC5208E24238EDBA5DE63D9860959C485328F222D85CDD03D67409E001</t>
  </si>
  <si>
    <t>호표 105</t>
  </si>
  <si>
    <t>5FCAF518192A248B50C5E66129FAD562030322B5</t>
  </si>
  <si>
    <t>58DDC5208E24238EDBA5DE63D986095FCAF518192A248B50C5E66129FAD562030322B5</t>
  </si>
  <si>
    <t>잡철물 제작 및 설치  규격철물 설치, 일반철재  kg  건축 8-3-1   ( 호표 104 )</t>
  </si>
  <si>
    <t>건축 8-3-1</t>
  </si>
  <si>
    <t>철공</t>
  </si>
  <si>
    <t>580EB5368A2F2E8E3602AF6B0293AEBD59EFF2</t>
  </si>
  <si>
    <t>58DD95E0B2282A826E37946079F218580EB5368A2F2E8E3602AF6B0293AEBD59EFF2</t>
  </si>
  <si>
    <t>용접공</t>
  </si>
  <si>
    <t>580EB5368A2F2E8E3602AF6B0293AEBD59EED7</t>
  </si>
  <si>
    <t>58DD95E0B2282A826E37946079F218580EB5368A2F2E8E3602AF6B0293AEBD59EED7</t>
  </si>
  <si>
    <t>58DD95E0B2282A826E37946079F218580EB5368A2F2E8E3602AF6B0293AEBD59EFF8</t>
  </si>
  <si>
    <t>58DD95E0B2282A826E37946079F218580EB5368A2F2E8E3602AF6B0293AEBD59EFF9</t>
  </si>
  <si>
    <t>58DD95E0B2282A826E37946079F21859C485328F222D85CDD03D67409E001</t>
  </si>
  <si>
    <t>58DD95E0B2282A826E37946079F21859C485328F222D85CDD03D67409D002</t>
  </si>
  <si>
    <t>크레인(타이어)  20ton  HR  공통 8-3,4(2104)   ( 호표 105 )</t>
  </si>
  <si>
    <t>5FCAF518192A248B50C5E66129FAD562030322</t>
  </si>
  <si>
    <t>5FCAF518192A248B50C5E66129FAD562030322B55FCAF518192A248B50C5E66129FAD562030322</t>
  </si>
  <si>
    <t>5FCAF518192A248B50C5E66129FAD562030322B55FDB35B7B82B2A8F50199B65E2435FEA785320</t>
  </si>
  <si>
    <t>주연료비의 39%</t>
  </si>
  <si>
    <t>5FCAF518192A248B50C5E66129FAD562030322B559C485328F222D85CDD03D67409E001</t>
  </si>
  <si>
    <t>5FCAF518192A248B50C5E66129FAD562030322B5580EB5368A2F2E8E3602AF6B0293AEBD59EB08</t>
  </si>
  <si>
    <t>석고판 설치(나사고정) - 바탕용  천장, 1겹 붙임, 45㎡/일당  일당  건축 5-2-3   ( 호표 106 )</t>
  </si>
  <si>
    <t>건축 5-2-3</t>
  </si>
  <si>
    <t>58DDC521AD21268ED926DA6B97FBEA580EB5368A2F2E8E3602AF6B0293AEBD59EC27</t>
  </si>
  <si>
    <t>58DDC521AD21268ED926DA6B97FBEA580EB5368A2F2E8E3602AF6B0293AEBD59EFF9</t>
  </si>
  <si>
    <t>인력품의 1%</t>
  </si>
  <si>
    <t>58DDC521AD21268ED926DA6B97FBEA59C485328F222D85CDD03D67409E001</t>
  </si>
  <si>
    <t>석고판 설치(접착제 붙임)  벽, 70㎡/일당  일당  건축 5-3-2   ( 호표 107 )</t>
  </si>
  <si>
    <t>건축 5-3-2</t>
  </si>
  <si>
    <t>58DDC521AD21258C95C6276A9466E3580EB5368A2F2E8E3602AF6B0293AEBD59EC27</t>
  </si>
  <si>
    <t>58DDC521AD21258C95C6276A9466E3580EB5368A2F2E8E3602AF6B0293AEBD59EFF9</t>
  </si>
  <si>
    <t>58DDC521AD21258C95C6276A9466E359C485328F222D85CDD03D67409E001</t>
  </si>
  <si>
    <t>석고본드</t>
  </si>
  <si>
    <t>석고</t>
  </si>
  <si>
    <t>5FF6558E682B2685AE715064C34DFA82A842CD</t>
  </si>
  <si>
    <t>58DDC521AD21258C95C6276A9466E35FF6558E682B2685AE715064C34DFA82A842CD</t>
  </si>
  <si>
    <t>단열재 슬래브 위 깔기  100mm 이하  M2  건축 5-4-7   ( 호표 108 )</t>
  </si>
  <si>
    <t>건축 5-4-7</t>
  </si>
  <si>
    <t>58DDC52610242185CEB88C672831C7580EB5368A2F2E8E3602AF6B0293AEBD59EC27</t>
  </si>
  <si>
    <t>58DDC52610242185CEB88C672831C7580EB5368A2F2E8E3602AF6B0293AEBD59EFF9</t>
  </si>
  <si>
    <t>수밀코킹  재료비 별도  M  건축 6-6-1   ( 호표 109 )</t>
  </si>
  <si>
    <t>코킹공</t>
  </si>
  <si>
    <t>기타 직종</t>
  </si>
  <si>
    <t>580EB5368A2F2E8E3602E566B59ED023CD4285</t>
  </si>
  <si>
    <t>58DDB53D29252E81C5FD0C6489CD8A580EB5368A2F2E8E3602E566B59ED023CD4285</t>
  </si>
  <si>
    <t>시멘트 액체방수 바름  바닥  M2  건축 6-4-1   ( 호표 110 )</t>
  </si>
  <si>
    <t>건축 6-4-1</t>
  </si>
  <si>
    <t>방수공</t>
  </si>
  <si>
    <t>580EB5368A2F2E8E3602AF6B0293AEBD59EDC8</t>
  </si>
  <si>
    <t>58DDB5321F232F843564D8609B3826580EB5368A2F2E8E3602AF6B0293AEBD59EDC8</t>
  </si>
  <si>
    <t>58DDB5321F232F843564D8609B3826580EB5368A2F2E8E3602AF6B0293AEBD59EFF9</t>
  </si>
  <si>
    <t>58DDB5321F232F843564D8609B382659C485328F222D85CDD03D67409E001</t>
  </si>
  <si>
    <t>시멘트 액체방수 바름  수직부  M2  건축 6-4-1   ( 호표 111 )</t>
  </si>
  <si>
    <t>58DDB5321F232F843564EA67A581D6580EB5368A2F2E8E3602AF6B0293AEBD59EDC8</t>
  </si>
  <si>
    <t>58DDB5321F232F843564EA67A581D6580EB5368A2F2E8E3602AF6B0293AEBD59EFF9</t>
  </si>
  <si>
    <t>58DDB5321F232F843564EA67A581D659C485328F222D85CDD03D67409E001</t>
  </si>
  <si>
    <t>후레싱 설치  경사 3/4 미만  M  건축 7-1-7   ( 호표 112 )</t>
  </si>
  <si>
    <t>건축 7-1-7</t>
  </si>
  <si>
    <t>지붕잇기공</t>
  </si>
  <si>
    <t>580EB5368A2F2E8E3602AF6B0293AEBD59EC21</t>
  </si>
  <si>
    <t>58DD8586AA222E8E22C2A6648763D4580EB5368A2F2E8E3602AF6B0293AEBD59EC21</t>
  </si>
  <si>
    <t>58DD8586AA222E8E22C2A6648763D459C485328F222D85CDD03D67409E001</t>
  </si>
  <si>
    <t>금속 선홈통 설치  지름 150mm, 두께 2mm 이하 기준  M  건축 7-2-3   ( 호표 113 )</t>
  </si>
  <si>
    <t>건축 7-2-3</t>
  </si>
  <si>
    <t>58DD8585862D298A59CC5C6146C299580EB5368A2F2E8E3602AF6B0293AEBD59EC2E</t>
  </si>
  <si>
    <t>58DD8585862D298A59CC5C6146C299580EB5368A2F2E8E3602AF6B0293AEBD59EFF9</t>
  </si>
  <si>
    <t>58DD8585862D298A59CC5C6146C29959C485328F222D85CDD03D67409E001</t>
  </si>
  <si>
    <t>경량천장철골틀 설치  BAR 간격 300mm  M2  건축 8-2-4   ( 호표 114 )</t>
  </si>
  <si>
    <t>건축 8-2-4</t>
  </si>
  <si>
    <t>58DD95E42A212E84A394C566A3D720580EB5368A2F2E8E3602AF6B0293AEBD59EC27</t>
  </si>
  <si>
    <t>58DD95E42A212E84A394C566A3D720580EB5368A2F2E8E3602AF6B0293AEBD59EFF9</t>
  </si>
  <si>
    <t>인력품의 6%</t>
  </si>
  <si>
    <t>58DD95E42A212E84A394C566A3D72059C485328F222D85CDD03D67409E001</t>
  </si>
  <si>
    <t>몰딩 설치    M  건축 8-1-5   ( 호표 115 )</t>
  </si>
  <si>
    <t>58DDC52B92252A8E0E66ED6C2C8B8F580EB5368A2F2E8E3602AF6B0293AEBD59EC27</t>
  </si>
  <si>
    <t>인력품의 4%</t>
  </si>
  <si>
    <t>58DDC52B92252A8E0E66ED6C2C8B8F59C485328F222D85CDD03D67409E001</t>
  </si>
  <si>
    <t>주각부 무수축 모르타르 충전  400*400*50mm, 재료 별도  개소  건축 9-3-3   ( 호표 116 )</t>
  </si>
  <si>
    <t>건축 9-3-3</t>
  </si>
  <si>
    <t>58DD65BCFC23278A7DADCE607FA01F580EB5368A2F2E8E3602AF6B0293AEBD59EDC9</t>
  </si>
  <si>
    <t>58DD65BCFC23278A7DADCE607FA01F580EB5368A2F2E8E3602AF6B0293AEBD59EFF9</t>
  </si>
  <si>
    <t>바탕 고르기  바닥, 24mm 이하 기준, 62m2/일당  M2  건축 3-1-1   ( 호표 117 )</t>
  </si>
  <si>
    <t>58DDE56EBA252883C491446FAEB2F2580EB5368A2F2E8E3602AF6B0293AEBD59EDC9</t>
  </si>
  <si>
    <t>58DDE56EBA252883C491446FAEB2F2580EB5368A2F2E8E3602AF6B0293AEBD59EFF9</t>
  </si>
  <si>
    <t>58DDE56EBA252883C491446FAEB2F259C485328F222D85CDD03D67409E001</t>
  </si>
  <si>
    <t>잡철물 제작 및 설치  규격철물 설치(복잡), 일반철재  kg  건축 8-3-1, 비고   ( 호표 118 )</t>
  </si>
  <si>
    <t>건축 8-3-1, 비고</t>
  </si>
  <si>
    <t>58DD95E0B2282A826E0A06635AF196580EB5368A2F2E8E3602AF6B0293AEBD59EFF2</t>
  </si>
  <si>
    <t>58DD95E0B2282A826E0A06635AF196580EB5368A2F2E8E3602AF6B0293AEBD59EED7</t>
  </si>
  <si>
    <t>58DD95E0B2282A826E0A06635AF196580EB5368A2F2E8E3602AF6B0293AEBD59EFF8</t>
  </si>
  <si>
    <t>58DD95E0B2282A826E0A06635AF196580EB5368A2F2E8E3602AF6B0293AEBD59EFF9</t>
  </si>
  <si>
    <t>58DD95E0B2282A826E0A06635AF19659C485328F222D85CDD03D67409E001</t>
  </si>
  <si>
    <t>58DD95E0B2282A826E0A06635AF19659C485328F222D85CDD03D67409D002</t>
  </si>
  <si>
    <t>도어록 설치 / 일반도어록 목재창호  재료비 별도  개소  건축 10-2-3   ( 호표 119 )</t>
  </si>
  <si>
    <t>건축 10-2-3</t>
  </si>
  <si>
    <t>창호공</t>
  </si>
  <si>
    <t>580EB5368A2F2E8E3602AF6B0293AEBD59EDCA</t>
  </si>
  <si>
    <t>58DDF5507228288D28F1BB69DA77F1580EB5368A2F2E8E3602AF6B0293AEBD59EDCA</t>
  </si>
  <si>
    <t>58DDF5507228288D28F1BB69DA77F159C485328F222D85CDD03D67409E001</t>
  </si>
  <si>
    <t>목재창호 설치 / 여닫이  창호면적 m2, 1.0 ~ 3.0 이하  개소  건축 10-1-1   ( 호표 120 )</t>
  </si>
  <si>
    <t>건축 10-1-1</t>
  </si>
  <si>
    <t>58DDF557A02B228FF6ED166939BFCC580EB5368A2F2E8E3602AF6B0293AEBD59EDCA</t>
  </si>
  <si>
    <t>58DDF557A02B228FF6ED166939BFCC580EB5368A2F2E8E3602AF6B0293AEBD59EFF9</t>
  </si>
  <si>
    <t>58DDF557A02B228FF6ED166939BFCC59C485328F222D85CDD03D67409E001</t>
  </si>
  <si>
    <t>도어체크 설치  재료비 별도  개소  건축 10-2-1   ( 호표 121 )</t>
  </si>
  <si>
    <t>건축 10-2-1</t>
  </si>
  <si>
    <t>58DDF55072282D854C8D5760E4E0C9580EB5368A2F2E8E3602AF6B0293AEBD59EDCA</t>
  </si>
  <si>
    <t>58DDF55072282D854C8D5760E4E0C9580EB5368A2F2E8E3602AF6B0293AEBD59EFF9</t>
  </si>
  <si>
    <t>58DDF55072282D854C8D5760E4E0C959C485328F222D85CDD03D67409E001</t>
  </si>
  <si>
    <t>도어록 설치 / 일반도어록 강재창호  재료비 별도  개소  건축 10-2-3   ( 호표 122 )</t>
  </si>
  <si>
    <t>58DDF5507228288D28F18E657DE59A580EB5368A2F2E8E3602AF6B0293AEBD59EDCA</t>
  </si>
  <si>
    <t>58DDF5507228288D28F18E657DE59A59C485328F222D85CDD03D67409E001</t>
  </si>
  <si>
    <t>강재창호 설치 / 여닫이  창호면적 m2, 1.0 ~ 3.0 이하  개소  건축 10-1-2   ( 호표 123 )</t>
  </si>
  <si>
    <t>건축 10-1-2</t>
  </si>
  <si>
    <t>58DDF557A2262085B77A1E6D0D7BC7580EB5368A2F2E8E3602AF6B0293AEBD59EDCA</t>
  </si>
  <si>
    <t>58DDF557A2262085B77A1E6D0D7BC7580EB5368A2F2E8E3602AF6B0293AEBD59EFF9</t>
  </si>
  <si>
    <t>58DDF557A2262085B77A1E6D0D7BC759C485328F222D85CDD03D67409E001</t>
  </si>
  <si>
    <t>녹막이 페인트칠  철재면 1회 노무비  M2  건축 11-2-6   ( 호표 124 )</t>
  </si>
  <si>
    <t>건축 11-2-6</t>
  </si>
  <si>
    <t>도장공</t>
  </si>
  <si>
    <t>580EB5368A2F2E8E3602AF6B0293AEBD59EDC7</t>
  </si>
  <si>
    <t>58DDD5098F2D2488473A3B69722AAA580EB5368A2F2E8E3602AF6B0293AEBD59EDC7</t>
  </si>
  <si>
    <t>58DDD5098F2D2488473A3B69722AAA580EB5368A2F2E8E3602AF6B0293AEBD59EFF9</t>
  </si>
  <si>
    <t>공구손료 및 잡재료비</t>
  </si>
  <si>
    <t>58DDD5098F2D2488473A3B69722AAA59C485328F222D85CDD03D67409E001</t>
  </si>
  <si>
    <t>녹막이 페인트칠 재료비(20년 품셈기준)  철재면, 1회, 1종  M2     ( 호표 125 )</t>
  </si>
  <si>
    <t>방청페인트</t>
  </si>
  <si>
    <t>방청페인트, KSM6030-1종1류, 광명단페인트</t>
  </si>
  <si>
    <t>5FF6558E69252F8F667AD469EC58CD21F8F912</t>
  </si>
  <si>
    <t>58DDD5098F2D2488473A29626969125FF6558E69252F8F667AD469EC58CD21F8F912</t>
  </si>
  <si>
    <t>시너</t>
  </si>
  <si>
    <t>시너, KSM6060, 1종</t>
  </si>
  <si>
    <t>5FF6558E69252F8FBEF33D6CF73666A84D67C5</t>
  </si>
  <si>
    <t>58DDD5098F2D2488473A29626969125FF6558E69252F8FBEF33D6CF73666A84D67C5</t>
  </si>
  <si>
    <t>유성페인트 붓칠  철재면 2회 노무비  M2  건축 11-2-4   ( 호표 126 )</t>
  </si>
  <si>
    <t>건축 11-2-4</t>
  </si>
  <si>
    <t>58DDD50A972E2C85D0E6B06A1EA917580EB5368A2F2E8E3602AF6B0293AEBD59EDC7</t>
  </si>
  <si>
    <t>58DDD50A972E2C85D0E6B06A1EA917580EB5368A2F2E8E3602AF6B0293AEBD59EFF9</t>
  </si>
  <si>
    <t>58DDD50A972E2C85D0E6B06A1EA91759C485328F222D85CDD03D67409E001</t>
  </si>
  <si>
    <t>유성페인트 붓칠 재료비(20년 품셈기준)  철재면, 2회, 1급  M2     ( 호표 127 )</t>
  </si>
  <si>
    <t>조합페인트</t>
  </si>
  <si>
    <t>조합페인트, KSM6020-1종1급, 백색</t>
  </si>
  <si>
    <t>5FF6558E69252F8F667A9D62623B18B3EF9022</t>
  </si>
  <si>
    <t>58DDD50A972E2C85D0E6B06A1CFC425FF6558E69252F8F667A9D62623B18B3EF9022</t>
  </si>
  <si>
    <t>58DDD50A972E2C85D0E6B06A1CFC425FF6558E69252F8FBEF33D6CF73666A84D67C5</t>
  </si>
  <si>
    <t>에폭시 코팅(롤러칠 노무비)  하도1회, 퍼티 및 연마, 에폭시 페인트 2회칠 기준  M2  건축 11-2-8   ( 호표 128 )</t>
  </si>
  <si>
    <t>건축 11-2-8</t>
  </si>
  <si>
    <t>58DDD50240262E890D299B698B1075580EB5368A2F2E8E3602AF6B0293AEBD59EDC7</t>
  </si>
  <si>
    <t>58DDD50240262E890D299B698B1075580EB5368A2F2E8E3602AF6B0293AEBD59EFF9</t>
  </si>
  <si>
    <t>58DDD50240262E890D299B698B107559C485328F222D85CDD03D67409E001</t>
  </si>
  <si>
    <t>에폭시 페인트칠 재료비(20년 품셈기준)  콘크리트, 시멘트 모르타르용  M2     ( 호표 129 )</t>
  </si>
  <si>
    <t>유니폭시 투명라이닝</t>
  </si>
  <si>
    <t>후막형 투명 에폭시 바닥마감재(2~3mm)</t>
  </si>
  <si>
    <t>5FF6558E69252F8F66EDFE6FA84485D421C711</t>
  </si>
  <si>
    <t>58DDD50240262E890D0ECE64B54FF95FF6558E69252F8F66EDFE6FA84485D421C711</t>
  </si>
  <si>
    <t>에폭시페인트</t>
  </si>
  <si>
    <t>EP1730 비철금속용 프라이머(회색)</t>
  </si>
  <si>
    <t>5FF6558E69252F8F66EDFE6FA84485D421C60D</t>
  </si>
  <si>
    <t>58DDD50240262E890D0ECE64B54FF95FF6558E69252F8F66EDFE6FA84485D421C60D</t>
  </si>
  <si>
    <t>에폭시계시너</t>
  </si>
  <si>
    <t>024</t>
  </si>
  <si>
    <t>5FF6558E69252F8FBEF33D6CF4693634C62AC6</t>
  </si>
  <si>
    <t>58DDD50240262E890D0ECE64B54FF95FF6558E69252F8FBEF33D6CF4693634C62AC6</t>
  </si>
  <si>
    <t>콘크리트 펌프차 타설(무근) - 매트기초 등  slump 8~12cm, f2 : Type-Ⅰ, 36m, 218.4㎥/일당  일당  공통 6-1-4   ( 호표 130 )</t>
  </si>
  <si>
    <t>58DD75A682262D8C9B14046357378E580EB5368A2F2E8E3602AF6B0293AEBD59EED6</t>
  </si>
  <si>
    <t>58DD75A682262D8C9B14046357378E580EB5368A2F2E8E3602AF6B0293AEBD59EFF8</t>
  </si>
  <si>
    <t>58DD75A682262D8C9B14046357378E580EB5368A2F2E8E3602AF6B0293AEBD59EFFC</t>
  </si>
  <si>
    <t>58DD75A682262D8C9B14046357378E580EB5368A2F2E8E3602AF6B0293AEBD59EFF9</t>
  </si>
  <si>
    <t>58DD75A682262D8C9B14046357378E59C485328F222D85CDD03D67409E001</t>
  </si>
  <si>
    <t>58DD75A682262D8C9B14046357378E5FCAF518192A228828F813624DD256195DF74D0B</t>
  </si>
  <si>
    <t>58DD75A682262D8C9B14046357378E59C485328F222D85CDD03D67409D002</t>
  </si>
  <si>
    <t>콘크리트 펌프차 타설 - 매트기초 등  slump 8~12cm, f2 : Type-Ⅰ, 36m, 210.0㎥/일당  일당  공통 6-1-4   ( 호표 131 )</t>
  </si>
  <si>
    <t>58DD75A681242386F4468C6C1579C8580EB5368A2F2E8E3602AF6B0293AEBD59EED6</t>
  </si>
  <si>
    <t>58DD75A681242386F4468C6C1579C8580EB5368A2F2E8E3602AF6B0293AEBD59EFF8</t>
  </si>
  <si>
    <t>58DD75A681242386F4468C6C1579C8580EB5368A2F2E8E3602AF6B0293AEBD59EFFC</t>
  </si>
  <si>
    <t>58DD75A681242386F4468C6C1579C8580EB5368A2F2E8E3602AF6B0293AEBD59EFF9</t>
  </si>
  <si>
    <t>58DD75A681242386F4468C6C1579C859C485328F222D85CDD03D67409E001</t>
  </si>
  <si>
    <t>58DD75A681242386F4468C6C1579C85FCAF518192A228828F813624DD256195DF74D0B</t>
  </si>
  <si>
    <t>58DD75A681242386F4468C6C1579C859C485328F222D85CDD03D67409D002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</si>
  <si>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</si>
  <si>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</si>
  <si>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</si>
  <si>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</si>
  <si>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</si>
  <si>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</si>
  <si>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</si>
  <si>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</si>
  <si>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</si>
  <si>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</si>
  <si>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</si>
  <si>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>공통 8-2-3</t>
  </si>
  <si>
    <t xml:space="preserve">터파기/토사  보통, 굴착기 0.7m3  M3  공통 8-2-3  ( 산근 1 ) </t>
  </si>
  <si>
    <t>C</t>
  </si>
  <si>
    <t xml:space="preserve"> 굴삭기(무한궤도),0.7㎥ M3   </t>
  </si>
  <si>
    <t>C!</t>
  </si>
  <si>
    <t xml:space="preserve">'굴삭기(무한궤도),0.7㎥ M3'  </t>
  </si>
  <si>
    <t xml:space="preserve"> </t>
  </si>
  <si>
    <t xml:space="preserve">Q1  바켓용량(M3)  =0.70   </t>
  </si>
  <si>
    <t>q1 '바켓용량(M3)' =0.70</t>
  </si>
  <si>
    <t xml:space="preserve">K   바켓계수(양호1.1,보통0.90,불량0.70,파쇄암0.55) = 0.90   </t>
  </si>
  <si>
    <t>k  '바켓계수(양호1.1,보통0.90,불량0.70,파쇄암0.55)'= 0.90</t>
  </si>
  <si>
    <t xml:space="preserve">F   토량환산계수(1/L) = 1/1.25= 0.8 </t>
  </si>
  <si>
    <t>f  '토량환산계수(1/L)'= 1/1.25=?</t>
  </si>
  <si>
    <t xml:space="preserve">E1  터파기에 대하여 -0.05 =0.05    </t>
  </si>
  <si>
    <t xml:space="preserve">E1 '터파기에 대하여 -0.05'=0.05 </t>
  </si>
  <si>
    <t xml:space="preserve">E   작업효율사질토(양호0.85,보통0.70,불량0.55) = 0.70-E1= 0.65 </t>
  </si>
  <si>
    <t>E  '작업효율사질토(양호0.85,보통0.70,불량0.55)'= 0.70-E1=?</t>
  </si>
  <si>
    <t xml:space="preserve">CM  1회 싸이클시간(135˚SEC) =20   </t>
  </si>
  <si>
    <t>Cm '1회 싸이클시간(135˚SEC)'=20</t>
  </si>
  <si>
    <t xml:space="preserve">Q   시간당 작업량 (M3/HR) = 3600*Q1*K*F*E/CM= 58.968 </t>
  </si>
  <si>
    <t>Q  '시간당 작업량 (M3/Hr)'= 3600*q1*k*f*E/Cm=?</t>
  </si>
  <si>
    <t xml:space="preserve"> 재료비:  25795 / 58.968 = 437.4 </t>
  </si>
  <si>
    <t>'재료비:' ~00000201007000000.M~ / {Q} =?MA+</t>
  </si>
  <si>
    <t xml:space="preserve"> 노무비:  59020 / 58.968 = 1000.8 </t>
  </si>
  <si>
    <t>'노무비:' ~00000201007000000.L~ / {Q} =?LA+</t>
  </si>
  <si>
    <t xml:space="preserve"> 경  비:  24554 / 58.968 = 416.3 </t>
  </si>
  <si>
    <t>'경  비:' ~00000201007000000.E~ / {Q} =?EQ+</t>
  </si>
  <si>
    <t xml:space="preserve">  소  계    </t>
  </si>
  <si>
    <t>&gt;'소  계'</t>
  </si>
  <si>
    <t xml:space="preserve">  총  계</t>
  </si>
  <si>
    <t xml:space="preserve">잔토처리  보통, 덤프 15ton+굴삭기 0.7m3  M3    ( 산근 2 ) </t>
  </si>
  <si>
    <t xml:space="preserve"> 운반거리 L=10KN,(적재,고르기별도) M3    </t>
  </si>
  <si>
    <t>'운반거리 L=10KN,(적재,고르기별도) M3'</t>
  </si>
  <si>
    <t xml:space="preserve"> 차량속도= 30KM/V1,35KM/V2,35KM/V3,35KM/V4,30KM/V5,35KM/V6     </t>
  </si>
  <si>
    <t>'차량속도= 30KM/V1,35KM/V2,35KM/V3,35KM/V4,30KM/V5,35KM/V6 '</t>
  </si>
  <si>
    <t xml:space="preserve">     ○------------------0------------0----------------○10KM  </t>
  </si>
  <si>
    <t xml:space="preserve">   ' ○------------------0------------0----------------○10KM '</t>
  </si>
  <si>
    <t xml:space="preserve"> 운반거리=단지대L1=0.5KM,시내외L2=9.0KM,사토장L3=0.5KM    </t>
  </si>
  <si>
    <t>'운반거리=단지대L1=0.5KM,시내외L2=9.0KM,사토장L3=0.5KM'</t>
  </si>
  <si>
    <t xml:space="preserve"> 1.덤프트럭,15톤 </t>
  </si>
  <si>
    <t>'1.덤프트럭,15톤'</t>
  </si>
  <si>
    <t xml:space="preserve">T    적재용량(톤)  =15   </t>
  </si>
  <si>
    <t>T   '적재용량(톤)' =15</t>
  </si>
  <si>
    <t xml:space="preserve">R1   토석의 단위중량(톤)  =1.7   </t>
  </si>
  <si>
    <t>r1  '토석의 단위중량(톤)' =1.7</t>
  </si>
  <si>
    <t xml:space="preserve">L    토량 변화율  =1.25   </t>
  </si>
  <si>
    <t>L   '토량 변화율' =1.25</t>
  </si>
  <si>
    <t xml:space="preserve">Q1   1회 적재량(M3)  =T/R1*L= 11.0294 </t>
  </si>
  <si>
    <t>q1  '1회 적재량(M3)' =T/r1*L=?</t>
  </si>
  <si>
    <t xml:space="preserve">F    토량 환산계수(1/L)  =1/L= 0.8 </t>
  </si>
  <si>
    <t>f   '토량 환산계수(1/L)' =1/L=?</t>
  </si>
  <si>
    <t xml:space="preserve">E    작업효율  =0.9   </t>
  </si>
  <si>
    <t>E   '작업효율' =0.9</t>
  </si>
  <si>
    <t xml:space="preserve">CMS  적재기계 1회 싸이클시간(SEC)  =20   </t>
  </si>
  <si>
    <t>Cms '적재기계 1회 싸이클시간(SEC)' =20</t>
  </si>
  <si>
    <t xml:space="preserve">V1   단지내적재운반속도(KM/HR)  =15   </t>
  </si>
  <si>
    <t>V1  '단지내적재운반속도(KM/HR)' =15</t>
  </si>
  <si>
    <t xml:space="preserve">V2   단지내공차운반속도(KM/HR)  =20   </t>
  </si>
  <si>
    <t>V2  '단지내공차운반속도(KM/HR)' =20</t>
  </si>
  <si>
    <t xml:space="preserve">V3   시내외포장적재운반속도(KM/HR)  =35   </t>
  </si>
  <si>
    <t>V3  '시내외포장적재운반속도(KM/HR)' =35</t>
  </si>
  <si>
    <t xml:space="preserve">V4   시내외포장공차운반속도(KM/HR)  =35   </t>
  </si>
  <si>
    <t>V4  '시내외포장공차운반속도(KM/HR)' =35</t>
  </si>
  <si>
    <t xml:space="preserve">V5   사토장적재운반속도(KM/HR)  =15   </t>
  </si>
  <si>
    <t>V5  '사토장적재운반속도(KM/HR)' =15</t>
  </si>
  <si>
    <t xml:space="preserve">V6   사토장공차운반속도(KM/HR)  =20   </t>
  </si>
  <si>
    <t>V6  '사토장공차운반속도(KM/HR)' =20</t>
  </si>
  <si>
    <t xml:space="preserve">L1   단지내운반거리(KM)  =0.5   </t>
  </si>
  <si>
    <t>L1  '단지내운반거리(KM)' =0.5</t>
  </si>
  <si>
    <t xml:space="preserve">L2   시내외포장(KM)  =9.0   </t>
  </si>
  <si>
    <t>L2  '시내외포장(KM)' =9.0</t>
  </si>
  <si>
    <t xml:space="preserve">L3   사토장비포장(KM)  =0.5   </t>
  </si>
  <si>
    <t>L3  '사토장비포장(KM)' =0.5</t>
  </si>
  <si>
    <t xml:space="preserve">T2   왕복시간(MIN)  =((L1/V1)+(L1/V2)+(L2/V3)+(L2/V4)+(L3/V5)+(L3/V6))*60= 37.8571 </t>
  </si>
  <si>
    <t>t2  '왕복시간(MIN)' =((L1/V1)+(L1/V2)+(L2/V3)+(L2/V4)+(L3/V5)+(L3/V6))*60=?</t>
  </si>
  <si>
    <t xml:space="preserve">T3   적하시간(MIN)양호0.5,보통0.8,불량1.1 =0.8   </t>
  </si>
  <si>
    <t>t3  '적하시간(MIN)양호0.5,보통0.8,불량1.1'=0.8</t>
  </si>
  <si>
    <t xml:space="preserve">T4   적재대기(MIN)양호0.15,보통0.42,불량0.7  =0.42   </t>
  </si>
  <si>
    <t>t4  '적재대기(MIN)양호0.15,보통0.42,불량0.7 '=0.42</t>
  </si>
  <si>
    <t xml:space="preserve">T5   적재합자동덮개설치및해체(MIN)  =0.5   </t>
  </si>
  <si>
    <t>t5  '적재합자동덮개설치및해체(MIN)' =0.5</t>
  </si>
  <si>
    <t xml:space="preserve">T6   세륜시간 (MIN)  =1.5   </t>
  </si>
  <si>
    <t>t6  '세륜시간 (MIN)' =1.5</t>
  </si>
  <si>
    <t xml:space="preserve">k    백호바켓계수  =1.1   </t>
  </si>
  <si>
    <t>k   '백호바켓계수' =1.1</t>
  </si>
  <si>
    <t xml:space="preserve">ES   작업효율(양호0.9,보통0.75,불량0.6) = 0.75   </t>
  </si>
  <si>
    <t>Es  '작업효율(양호0.9,보통0.75,불량0.6)'= 0.75</t>
  </si>
  <si>
    <t xml:space="preserve">N    덤프트럭 소요 백호 적재회수  =Q1/(0.7*K)= 14.32 </t>
  </si>
  <si>
    <t>n   '덤프트럭 소요 백호 적재회수' =q1/(0.7*k)=?</t>
  </si>
  <si>
    <t xml:space="preserve">CM   1회 싸이클 시간(MIN)  =CMS*N/(60*ES)+T2+T3+T4+T5+T6= 47.442 </t>
  </si>
  <si>
    <t>Cm  '1회 싸이클 시간(MIN)' =Cms*n/(60*Es)+t2+t3+t4+t5+t6=?</t>
  </si>
  <si>
    <t xml:space="preserve">Q    시간당 작업량(M3/HR)  =60*Q1*F*E/CM= 10.043 </t>
  </si>
  <si>
    <t>Q   '시간당 작업량(M3/HR)' =60*q1*f*E/Cm=?</t>
  </si>
  <si>
    <t xml:space="preserve"> 재료비:  39994 / 10.043 = 3982.2 </t>
  </si>
  <si>
    <t>'재료비:' ~00000602015000000.M~ / {Q} =?MA+</t>
  </si>
  <si>
    <t xml:space="preserve"> 노무비:  59020 / 10.043 = 5876.7 </t>
  </si>
  <si>
    <t>'노무비:' ~00000602015000000.L~ / {Q} =?LA+</t>
  </si>
  <si>
    <t xml:space="preserve"> 경  비:  20659 / 10.043 = 2057 </t>
  </si>
  <si>
    <t>'경  비:' ~00000602015000000.E~ / {Q} =?EQ+</t>
  </si>
  <si>
    <t xml:space="preserve">  소계    </t>
  </si>
  <si>
    <t>&gt;'소계'</t>
  </si>
  <si>
    <t xml:space="preserve"> 2.자동덮개시설,덤프15톤용 M3 </t>
  </si>
  <si>
    <t>'2.자동덮개시설,덤프15톤용 M3'</t>
  </si>
  <si>
    <t xml:space="preserve"> 재료비:  0 / 10.043 = 0 </t>
  </si>
  <si>
    <t>'재료비:' ~00000610015000000.M~ / {Q} =?MA+</t>
  </si>
  <si>
    <t xml:space="preserve"> 노무비:  0 / 10.043 = 0 </t>
  </si>
  <si>
    <t>'노무비:' ~00000610015000000.L~ / {Q} =?LA+</t>
  </si>
  <si>
    <t xml:space="preserve"> 경  비:  438 / 10.043 = 43.6 </t>
  </si>
  <si>
    <t>'경  비:' ~00000610015000000.E~ / {Q} =?EQ+</t>
  </si>
  <si>
    <t xml:space="preserve">되메우기/토사, 두께 15cm  보통, 굴삭기 0.7m3+래머 80kg  M3    ( 산근 3 ) </t>
  </si>
  <si>
    <t xml:space="preserve"> 1.굴삭기 (무한궤도)0.7㎥M3  </t>
  </si>
  <si>
    <t>'1.굴삭기 (무한궤도)0.7㎥M3 '</t>
  </si>
  <si>
    <t xml:space="preserve">Q1  바켓용량(M3) = 0.7   </t>
  </si>
  <si>
    <t>q1 '바켓용량(M3)'= 0.7</t>
  </si>
  <si>
    <t xml:space="preserve">k   바켓계수 = 1.1   </t>
  </si>
  <si>
    <t>k  '바켓계수'= 1.1</t>
  </si>
  <si>
    <t xml:space="preserve">L1  흐트러진상태  =1.25   </t>
  </si>
  <si>
    <t>L1 '흐트러진상태' =1.25</t>
  </si>
  <si>
    <t xml:space="preserve">C   다져진상태 =0.875   </t>
  </si>
  <si>
    <t>C  '다져진상태'=0.875</t>
  </si>
  <si>
    <t xml:space="preserve">F   토량환산계(C/L) =C/L1= 0.7 </t>
  </si>
  <si>
    <t>f  '토량환산계(C/L)'=C/L1=?</t>
  </si>
  <si>
    <t xml:space="preserve">E   작업효율(양호0.9,보통0.75,불량0.6) = 0.75   </t>
  </si>
  <si>
    <t>E  '작업효율(양호0.9,보통0.75,불량0.6)'= 0.75</t>
  </si>
  <si>
    <t xml:space="preserve">CM  1회 싸이클시간(90˚SEC) =18   </t>
  </si>
  <si>
    <t>Cm '1회 싸이클시간(90˚sec)'=18</t>
  </si>
  <si>
    <t xml:space="preserve">Q   시간당 작업량 (M3/HR) = 3600*Q1*K*F*E/CM= 80.85 </t>
  </si>
  <si>
    <t xml:space="preserve"> 재료비:  25795 / 80.85 = 319 </t>
  </si>
  <si>
    <t xml:space="preserve"> 노무비:  59020 / 80.85 = 729.9 </t>
  </si>
  <si>
    <t xml:space="preserve"> 경  비:  24554 / 80.85 = 303.6 </t>
  </si>
  <si>
    <t xml:space="preserve"> 2.래머,80kg </t>
  </si>
  <si>
    <t>'2.래머,80kg'</t>
  </si>
  <si>
    <t xml:space="preserve">A   1회당 유호 다짐면적(M2)  =0.28*0.33= 0.0924 </t>
  </si>
  <si>
    <t>A  '1회당 유호 다짐면적(M2)' =0.28*0.33=?</t>
  </si>
  <si>
    <t xml:space="preserve">N   1시간당 타격회수(회/HR)  =36000   </t>
  </si>
  <si>
    <t>N  '1시간당 타격회수(회/HR)' =36000</t>
  </si>
  <si>
    <t xml:space="preserve">H   다짐두께(M)  =0.15   </t>
  </si>
  <si>
    <t>H  '다짐두께(M)' =0.15</t>
  </si>
  <si>
    <t xml:space="preserve">F   토량환산계(L1/L1) =L1/L1= 1 </t>
  </si>
  <si>
    <t>f  '토량환산계(L1/L1)'=L1/L1=?</t>
  </si>
  <si>
    <t xml:space="preserve">E   작업효율(양호0.7,보통0.5,불량0.3) = 0.5   </t>
  </si>
  <si>
    <t>E  '작업효율(양호0.7,보통0.5,불량0.3)'= 0.5</t>
  </si>
  <si>
    <t xml:space="preserve">P   중복 다짐회수(회)  =57   </t>
  </si>
  <si>
    <t>P  '중복 다짐회수(회)' =57</t>
  </si>
  <si>
    <t xml:space="preserve">Q   시간당 작업량(M3/HR)  =A*N*H*F*E/P= 4.377 </t>
  </si>
  <si>
    <t>Q  '시간당 작업량(M3/HR)' =A*N*H*f*E/P=?</t>
  </si>
  <si>
    <t xml:space="preserve"> 재료비:  1406 / 4.377 = 321.2 </t>
  </si>
  <si>
    <t>'재료비:' ~00001630008000000.M~ / {Q} =?MA+</t>
  </si>
  <si>
    <t xml:space="preserve"> 노무비:  36248 / 4.377 = 8281.4 </t>
  </si>
  <si>
    <t>'노무비:' ~00001630008000000.L~ / {Q} =?LA+</t>
  </si>
  <si>
    <t xml:space="preserve"> 경  비:  525 / 4.377 = 119.9 </t>
  </si>
  <si>
    <t>'경  비:' ~00001630008000000.E~ / {Q} =?EQ+</t>
  </si>
  <si>
    <t xml:space="preserve">흙 쌓기/로상 다짐 20cm  보통, 진동롤러 10ton+타이어롤러 8∼15ton+살수  M3    ( 산근 4 ) </t>
  </si>
  <si>
    <t xml:space="preserve"> 1.진동,롤러,10톤 M3   </t>
  </si>
  <si>
    <t>'1.진동,롤러,10톤 M3  '</t>
  </si>
  <si>
    <t xml:space="preserve">V   다짐속도(KM/HR)  =4.0   </t>
  </si>
  <si>
    <t>V  '다짐속도(KM/HR)' =4.0</t>
  </si>
  <si>
    <t xml:space="preserve">W   유효다짐폭(M)  =1.9   </t>
  </si>
  <si>
    <t>W  '유효다짐폭(M)' =1.9</t>
  </si>
  <si>
    <t xml:space="preserve">D   펴는흙의 두께(M)  =0.2   </t>
  </si>
  <si>
    <t>D  '펴는흙의 두께(M)' =0.2</t>
  </si>
  <si>
    <t xml:space="preserve">E   작업효율(양호0.8,보통0.6,불량0.4)  =0.6   </t>
  </si>
  <si>
    <t>E  '작업효율(양호0.8,보통0.6,불량0.4)' =0.6</t>
  </si>
  <si>
    <t xml:space="preserve">f   토량환산계수 =1   </t>
  </si>
  <si>
    <t>f  '토량환산계수'=1</t>
  </si>
  <si>
    <t xml:space="preserve">N   소요다짐회수(회)  =6   </t>
  </si>
  <si>
    <t>N  '소요다짐회수(회)' =6</t>
  </si>
  <si>
    <t xml:space="preserve">Q   시간당 작업량(M3L/HR)  =1000*V*W*D*E*F/N= 152 </t>
  </si>
  <si>
    <t>Q  '시간당 작업량(M3L/HR)' =1000*V*W*D*E*F/N=?</t>
  </si>
  <si>
    <t xml:space="preserve"> 재료비:  34121 / 152 = 224.4 </t>
  </si>
  <si>
    <t>'재료비:' ~00001306010000000.M~ / {Q} =?MA+</t>
  </si>
  <si>
    <t xml:space="preserve"> 노무비:  59020 / 152 = 388.2 </t>
  </si>
  <si>
    <t>'노무비:' ~00001306010000000.L~ / {Q} =?LA+</t>
  </si>
  <si>
    <t xml:space="preserve"> 경  비:  26662 / 152 = 175.4 </t>
  </si>
  <si>
    <t>'경  비:' ~00001306010000000.E~ / {Q} =?EQ+</t>
  </si>
  <si>
    <t xml:space="preserve"> 2.타이어,롤러,8~15톤 M3  </t>
  </si>
  <si>
    <t>'2.타이어,롤러,8~15톤 M3 '</t>
  </si>
  <si>
    <t xml:space="preserve">V   다짐속도(KM/HR)  =2.5   </t>
  </si>
  <si>
    <t>V  '다짐속도(KM/HR)' =2.5</t>
  </si>
  <si>
    <t xml:space="preserve">W   유효다짐폭(M)  =1.8   </t>
  </si>
  <si>
    <t>W  '유효다짐폭(M)' =1.8</t>
  </si>
  <si>
    <t xml:space="preserve">N   소요다짐회수(회)  =4   </t>
  </si>
  <si>
    <t>N  '소요다짐회수(회)' =4</t>
  </si>
  <si>
    <t xml:space="preserve">Q   시간당 작업량(M3L/HR)  =1000*V*W*D*E*F/N= 135 </t>
  </si>
  <si>
    <t xml:space="preserve"> 재료비:  17935 / 135 = 132.8 </t>
  </si>
  <si>
    <t>'재료비:' ~00001406001500000.M~ / {Q} =?MA+</t>
  </si>
  <si>
    <t xml:space="preserve"> 노무비:  59020 / 135 = 437.1 </t>
  </si>
  <si>
    <t>'노무비:' ~00001406001500000.L~ / {Q} =?LA+</t>
  </si>
  <si>
    <t xml:space="preserve"> 경  비:  19136 / 135 = 141.7 </t>
  </si>
  <si>
    <t>'경  비:' ~00001406001500000.E~ / {Q} =?EQ+</t>
  </si>
  <si>
    <t xml:space="preserve"> 3.살수차(물탱크),5500L M3  </t>
  </si>
  <si>
    <t>'3.살수차(물탱크),5500L M3 '</t>
  </si>
  <si>
    <t xml:space="preserve">OMC  최적함수비(%)  =13   </t>
  </si>
  <si>
    <t>OMC '최적함수비(%)' =13</t>
  </si>
  <si>
    <t xml:space="preserve">NMC  자연함수비(%)  =8   </t>
  </si>
  <si>
    <t>NMC '자연함수비(%)' =8</t>
  </si>
  <si>
    <t xml:space="preserve">MC   함수율 (%)  =(OMC-NMC)/100= 0.05 </t>
  </si>
  <si>
    <t>MC  '함수율 (%)' =(OMC-NMC)/100=?</t>
  </si>
  <si>
    <t xml:space="preserve">WS   함수량  =170000/(OMC+100)= 1504.4248 </t>
  </si>
  <si>
    <t>WS  '함수량' =170000/(OMC+100)=?</t>
  </si>
  <si>
    <t xml:space="preserve">QF   소요살수량 (L/M3)  =WS*MC= 75.2212 </t>
  </si>
  <si>
    <t>QF  '소요살수량 (L/M3)' =WS*MC=?</t>
  </si>
  <si>
    <t xml:space="preserve">QQ  탱크용량(L)  =5500   </t>
  </si>
  <si>
    <t>qq '탱크용량(L)' =5500</t>
  </si>
  <si>
    <t xml:space="preserve">E   작업효율  =0.9   </t>
  </si>
  <si>
    <t>E  '작업효율' =0.9</t>
  </si>
  <si>
    <t xml:space="preserve">T1  흡입준비시간(MIN)  =5   </t>
  </si>
  <si>
    <t>t1 '흡입준비시간(MIN)' =5</t>
  </si>
  <si>
    <t xml:space="preserve">T2  흡입급수시간(MIN)  =10   </t>
  </si>
  <si>
    <t>t2 '흡입급수시간(MIN)' =10</t>
  </si>
  <si>
    <t xml:space="preserve">T3  살수대기시간(MIN)  =5   </t>
  </si>
  <si>
    <t>t3 '살수대기시간(MIN)' =5</t>
  </si>
  <si>
    <t xml:space="preserve">T4  살수시간(MIN)  =20   </t>
  </si>
  <si>
    <t>t4 '살수시간(MIN)' =20</t>
  </si>
  <si>
    <t xml:space="preserve">T5  주행시간(MIN)  =(0.5/15)*2*60= 4 </t>
  </si>
  <si>
    <t>t5 '주행시간(MIN)' =(0.5/15)*2*60=?</t>
  </si>
  <si>
    <t xml:space="preserve">D   작업거리 (KM)  =1.0   </t>
  </si>
  <si>
    <t>D  '작업거리 (KM)' =1.0</t>
  </si>
  <si>
    <t xml:space="preserve">V   주행속도(KM/HR)   =15   </t>
  </si>
  <si>
    <t>V  '주행속도(KM/HR) ' =15</t>
  </si>
  <si>
    <t xml:space="preserve">CM  싸이클타임  =(T1+T2+T3+T4+T5)= 44 </t>
  </si>
  <si>
    <t>Cm '싸이클타임' =(t1+t2+t3+t4+t5)=?</t>
  </si>
  <si>
    <t xml:space="preserve">Q   시간당 작업량(TON/HR)  =60*QQ*E/(CM*QF)= 89.735 </t>
  </si>
  <si>
    <t>Q  '시간당 작업량(TON/HR)' =60*qq*E/(Cm*QF)=?</t>
  </si>
  <si>
    <t xml:space="preserve">Q2  공제시간(HR)  =(CM-(T1+T3))/CM= 0.7727 </t>
  </si>
  <si>
    <t>Q2 '공제시간(HR)' =(Cm-(t1+t3))/Cm=?</t>
  </si>
  <si>
    <t xml:space="preserve"> 재료비:  22036 / 89.735*Q2= 189.7 </t>
  </si>
  <si>
    <t>'재료비:' ~00007204005500000.M~ / {Q}*Q2=?MA+</t>
  </si>
  <si>
    <t xml:space="preserve"> 노무비:  49778 / 89.735 = 554.7 </t>
  </si>
  <si>
    <t>'노무비:' ~00007204005500000.L~ / {Q} =?LA+</t>
  </si>
  <si>
    <t xml:space="preserve"> 경  비:  9986 / 89.735 = 111.2 </t>
  </si>
  <si>
    <t>'경  비:' ~00007204005500000.E~ / {Q} =?EQ+</t>
  </si>
  <si>
    <t>공통 8-2-8</t>
  </si>
  <si>
    <t xml:space="preserve">흙 쌓기 장외운반/토사  보통, 덤프 20ton, L=10km  M3  공통 8-2-8  ( 산근 5 ) </t>
  </si>
  <si>
    <t xml:space="preserve"> 덤프트럭, 20톤단지외 L=10KM M3    </t>
  </si>
  <si>
    <t>'덤프트럭, 20톤단지외 L=10KM M3'</t>
  </si>
  <si>
    <t xml:space="preserve"> 차량속도= 15KM/V1,20M/V2,35KM/V3,35KM/V4,15KM/V5,20KM/V6     </t>
  </si>
  <si>
    <t>'차량속도= 15KM/V1,20M/V2,35KM/V3,35KM/V4,15KM/V5,20KM/V6 '</t>
  </si>
  <si>
    <t xml:space="preserve">   ○-----------0------------0----------------○10KM </t>
  </si>
  <si>
    <t xml:space="preserve">  '○-----------0------------0----------------○10KM'</t>
  </si>
  <si>
    <t xml:space="preserve"> 운반거리=토취장L1=0.5KM,시내L2=9.0KM,공사장L3=0.5KM    </t>
  </si>
  <si>
    <t>'운반거리=토취장L1=0.5KM,시내L2=9.0KM,공사장L3=0.5KM'</t>
  </si>
  <si>
    <t xml:space="preserve"> 1.덤프트럭,20톤 </t>
  </si>
  <si>
    <t>'1.덤프트럭,20톤'</t>
  </si>
  <si>
    <t xml:space="preserve">T    적재용량(톤)  =20   </t>
  </si>
  <si>
    <t>T   '적재용량(톤)' =20</t>
  </si>
  <si>
    <t xml:space="preserve">R1   토석의 단위중량(톤)  =1.6   </t>
  </si>
  <si>
    <t>r1  '토석의 단위중량(톤)' =1.6</t>
  </si>
  <si>
    <t xml:space="preserve">Q1   1회 적재량(M3)  =T/R1*L= 15.625 </t>
  </si>
  <si>
    <t xml:space="preserve">F    토량 환산계수(C/L)  =0.875/1.25= 0.7 </t>
  </si>
  <si>
    <t>f   '토량 환산계수(C/L)' =0.875/1.25=?</t>
  </si>
  <si>
    <t xml:space="preserve">V5   토취장적재운반속도(KM/HR)  =15   </t>
  </si>
  <si>
    <t>V5  '토취장적재운반속도(KM/HR)' =15</t>
  </si>
  <si>
    <t xml:space="preserve">V6   토취장공차운반속도(KM/HR)  =20   </t>
  </si>
  <si>
    <t>V6  '토취장공차운반속도(KM/HR)' =20</t>
  </si>
  <si>
    <t xml:space="preserve">L1   토취장비포장(KM)  =0.5   </t>
  </si>
  <si>
    <t>L1  '토취장비포장(KM)' =0.5</t>
  </si>
  <si>
    <t xml:space="preserve">L2   시내외포장(KM)  =9   </t>
  </si>
  <si>
    <t>L2  '시내외포장(KM)' =9</t>
  </si>
  <si>
    <t xml:space="preserve">L3   단지내비포장(KM)  =0.5   </t>
  </si>
  <si>
    <t>L3  '단지내비포장(KM)' =0.5</t>
  </si>
  <si>
    <t xml:space="preserve">T5   적재합인력덮개설치및해체(MIN)  =0.5   </t>
  </si>
  <si>
    <t>t5  '적재합인력덮개설치및해체(MIN)' =0.5</t>
  </si>
  <si>
    <t xml:space="preserve">ES   적재기계의 작업효율(양호0.85,보통0.70,불량0.55)  =0.70   </t>
  </si>
  <si>
    <t>Es  '적재기계의 작업효율(양호0.85,보통0.70,불량0.55)' =0.70</t>
  </si>
  <si>
    <t xml:space="preserve">N    덤프트럭 소요 적재회수  =Q1/(0.7*K)= 20.29 </t>
  </si>
  <si>
    <t>n   '덤프트럭 소요 적재회수' =q1/(0.7*k)=?</t>
  </si>
  <si>
    <t xml:space="preserve">CM   1회 싸이클 시간(MIN)  =CMS*N/(60*ES)+T2+T3+T4+T5+T6= 50.739 </t>
  </si>
  <si>
    <t xml:space="preserve">Q    시간당 작업량(M3/HR)  =60*Q1*F*E/CM= 11.64 </t>
  </si>
  <si>
    <t xml:space="preserve"> 재료비:  50307 / 11.64 = 4321.9 </t>
  </si>
  <si>
    <t>'재료비:' ~00000602020000000.M~ / {Q} =?MA+</t>
  </si>
  <si>
    <t xml:space="preserve"> 노무비:  59020 / 11.64 = 5070.4 </t>
  </si>
  <si>
    <t>'노무비:' ~00000602020000000.L~ / {Q} =?LA+</t>
  </si>
  <si>
    <t xml:space="preserve"> 경  비:  28383 / 11.64 = 2438.4 </t>
  </si>
  <si>
    <t>'경  비:' ~00000602020000000.E~ / {Q} =?EQ+</t>
  </si>
  <si>
    <t xml:space="preserve">  소계     </t>
  </si>
  <si>
    <t xml:space="preserve">&gt;'소계' </t>
  </si>
  <si>
    <t xml:space="preserve"> 2.자동덮개시설,덤프20톤용 M3 </t>
  </si>
  <si>
    <t>'2.자동덮개시설,덤프20톤용 M3'</t>
  </si>
  <si>
    <t xml:space="preserve"> 재료비:  0 / 11.64 = 0 </t>
  </si>
  <si>
    <t>'재료비:' ~00000610020000000.M~ / {Q} =?MA+</t>
  </si>
  <si>
    <t xml:space="preserve"> 노무비:  0 / 11.64 = 0 </t>
  </si>
  <si>
    <t>'노무비:' ~00000610020000000.L~ / {Q} =?LA+</t>
  </si>
  <si>
    <t xml:space="preserve"> 경  비:  473 / 11.64 = 40.6 </t>
  </si>
  <si>
    <t>'경  비:' ~00000610020000000.E~ / {Q} =?EQ+</t>
  </si>
  <si>
    <t>단 가 대 비 표</t>
  </si>
  <si>
    <t>조달청가격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</si>
  <si>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</si>
  <si>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</si>
  <si>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</si>
  <si>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</si>
  <si>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</si>
  <si>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</si>
  <si>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</si>
  <si>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</si>
  <si>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</si>
  <si>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</si>
  <si>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</si>
  <si>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</si>
  <si>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</si>
  <si>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</si>
  <si>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</si>
  <si>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</si>
  <si>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</si>
  <si>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</si>
  <si>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</si>
  <si>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</si>
  <si>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</si>
  <si>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자재 13</t>
  </si>
  <si>
    <t>자재 14</t>
  </si>
  <si>
    <t>자재 15</t>
  </si>
  <si>
    <t>61</t>
  </si>
  <si>
    <t>자재 16</t>
  </si>
  <si>
    <t>63</t>
  </si>
  <si>
    <t>자재 17</t>
  </si>
  <si>
    <t>1451</t>
  </si>
  <si>
    <t>1190</t>
  </si>
  <si>
    <t>자재 18</t>
  </si>
  <si>
    <t>503</t>
  </si>
  <si>
    <t>자재 19</t>
  </si>
  <si>
    <t>1460</t>
  </si>
  <si>
    <t>1182</t>
  </si>
  <si>
    <t>자재 20</t>
  </si>
  <si>
    <t>1189</t>
  </si>
  <si>
    <t>자재 21</t>
  </si>
  <si>
    <t>자재 22</t>
  </si>
  <si>
    <t>자재 23</t>
  </si>
  <si>
    <t>172</t>
  </si>
  <si>
    <t>자재 24</t>
  </si>
  <si>
    <t>55</t>
  </si>
  <si>
    <t>21</t>
  </si>
  <si>
    <t>자재 25</t>
  </si>
  <si>
    <t>자재 26</t>
  </si>
  <si>
    <t>49</t>
  </si>
  <si>
    <t>53</t>
  </si>
  <si>
    <t>자재 30</t>
  </si>
  <si>
    <t>56</t>
  </si>
  <si>
    <t>19</t>
  </si>
  <si>
    <t>자재 31</t>
  </si>
  <si>
    <t>자재 32</t>
  </si>
  <si>
    <t>자재 33</t>
  </si>
  <si>
    <t>58</t>
  </si>
  <si>
    <t>24</t>
  </si>
  <si>
    <t>자재 34</t>
  </si>
  <si>
    <t>자재 35</t>
  </si>
  <si>
    <t>62</t>
  </si>
  <si>
    <t>자재 36</t>
  </si>
  <si>
    <t>자재 37</t>
  </si>
  <si>
    <t>67</t>
  </si>
  <si>
    <t>29</t>
  </si>
  <si>
    <t>자재 38</t>
  </si>
  <si>
    <t>자재 39</t>
  </si>
  <si>
    <t>자재 40</t>
  </si>
  <si>
    <t>자재 41</t>
  </si>
  <si>
    <t>147</t>
  </si>
  <si>
    <t>73</t>
  </si>
  <si>
    <t>자재 42</t>
  </si>
  <si>
    <t>105</t>
  </si>
  <si>
    <t>자재 43</t>
  </si>
  <si>
    <t>자재 47</t>
  </si>
  <si>
    <t>102</t>
  </si>
  <si>
    <t>자재 48</t>
  </si>
  <si>
    <t>64</t>
  </si>
  <si>
    <t>자재 49</t>
  </si>
  <si>
    <t>104</t>
  </si>
  <si>
    <t>자재 50</t>
  </si>
  <si>
    <t>자재 51</t>
  </si>
  <si>
    <t>565</t>
  </si>
  <si>
    <t>373</t>
  </si>
  <si>
    <t>자재 52</t>
  </si>
  <si>
    <t>699</t>
  </si>
  <si>
    <t>393</t>
  </si>
  <si>
    <t>자재 53</t>
  </si>
  <si>
    <t>514</t>
  </si>
  <si>
    <t>자재 54</t>
  </si>
  <si>
    <t>자재 55</t>
  </si>
  <si>
    <t>자재 56</t>
  </si>
  <si>
    <t>자재 57</t>
  </si>
  <si>
    <t>692</t>
  </si>
  <si>
    <t>자재 58</t>
  </si>
  <si>
    <t>704</t>
  </si>
  <si>
    <t>자재 59</t>
  </si>
  <si>
    <t>671</t>
  </si>
  <si>
    <t>408</t>
  </si>
  <si>
    <t>자재 60</t>
  </si>
  <si>
    <t>678</t>
  </si>
  <si>
    <t>자재 61</t>
  </si>
  <si>
    <t>420</t>
  </si>
  <si>
    <t>자재 62</t>
  </si>
  <si>
    <t>90</t>
  </si>
  <si>
    <t>자재 63</t>
  </si>
  <si>
    <t>자재 64</t>
  </si>
  <si>
    <t>자재 65</t>
  </si>
  <si>
    <t>자재 66</t>
  </si>
  <si>
    <t>자재 67</t>
  </si>
  <si>
    <t>자재 68</t>
  </si>
  <si>
    <t>자재 69</t>
  </si>
  <si>
    <t>643물정</t>
  </si>
  <si>
    <t>자재 70</t>
  </si>
  <si>
    <t>자재 71</t>
  </si>
  <si>
    <t>자재 72</t>
  </si>
  <si>
    <t>자재 73</t>
  </si>
  <si>
    <t>656</t>
  </si>
  <si>
    <t>자재 74</t>
  </si>
  <si>
    <t>547</t>
  </si>
  <si>
    <t>자재 75</t>
  </si>
  <si>
    <t>자재 76</t>
  </si>
  <si>
    <t>548</t>
  </si>
  <si>
    <t>자재 77</t>
  </si>
  <si>
    <t>585</t>
  </si>
  <si>
    <t>자재 78</t>
  </si>
  <si>
    <t>자재 79</t>
  </si>
  <si>
    <t>167</t>
  </si>
  <si>
    <t>자재 80</t>
  </si>
  <si>
    <t>자재 81</t>
  </si>
  <si>
    <t>자재 82</t>
  </si>
  <si>
    <t>자재 83</t>
  </si>
  <si>
    <t>자재 84</t>
  </si>
  <si>
    <t>83</t>
  </si>
  <si>
    <t>42</t>
  </si>
  <si>
    <t>자재 85</t>
  </si>
  <si>
    <t>자재 86</t>
  </si>
  <si>
    <t>91</t>
  </si>
  <si>
    <t>자재 87</t>
  </si>
  <si>
    <t>자재 88</t>
  </si>
  <si>
    <t>658</t>
  </si>
  <si>
    <t>자재 89</t>
  </si>
  <si>
    <t>454</t>
  </si>
  <si>
    <t>자재 90</t>
  </si>
  <si>
    <t>457</t>
  </si>
  <si>
    <t>자재 91</t>
  </si>
  <si>
    <t>485</t>
  </si>
  <si>
    <t>자재 92</t>
  </si>
  <si>
    <t>자재 93</t>
  </si>
  <si>
    <t>자재 94</t>
  </si>
  <si>
    <t>146</t>
  </si>
  <si>
    <t>자재 95</t>
  </si>
  <si>
    <t>자재 96</t>
  </si>
  <si>
    <t>618</t>
  </si>
  <si>
    <t>476</t>
  </si>
  <si>
    <t>자재 97</t>
  </si>
  <si>
    <t>자재 98</t>
  </si>
  <si>
    <t>614</t>
  </si>
  <si>
    <t>자재 99</t>
  </si>
  <si>
    <t>615</t>
  </si>
  <si>
    <t>자재 100</t>
  </si>
  <si>
    <t>607</t>
  </si>
  <si>
    <t>자재 101</t>
  </si>
  <si>
    <t>466</t>
  </si>
  <si>
    <t>자재 102</t>
  </si>
  <si>
    <t>623</t>
  </si>
  <si>
    <t>자재 103</t>
  </si>
  <si>
    <t>220</t>
  </si>
  <si>
    <t>자재 104</t>
  </si>
  <si>
    <t>174</t>
  </si>
  <si>
    <t>자재 105</t>
  </si>
  <si>
    <t>793</t>
  </si>
  <si>
    <t>554</t>
  </si>
  <si>
    <t>자재 106</t>
  </si>
  <si>
    <t>자재 107</t>
  </si>
  <si>
    <t>78</t>
  </si>
  <si>
    <t>38</t>
  </si>
  <si>
    <t>자재 108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</si>
  <si>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</si>
  <si>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</si>
  <si>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</si>
  <si>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</si>
  <si>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</si>
  <si>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</si>
  <si>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</si>
  <si>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</si>
  <si>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</si>
  <si>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</si>
  <si>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</si>
  <si>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</si>
  <si>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</si>
  <si>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</si>
  <si>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</si>
  <si>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</si>
  <si>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노임 16</t>
  </si>
  <si>
    <t>노임 17</t>
  </si>
  <si>
    <t>노임 18</t>
  </si>
  <si>
    <t>노임 19</t>
  </si>
  <si>
    <t>노임 20</t>
  </si>
  <si>
    <t>노임 21</t>
  </si>
  <si>
    <t>노임 22</t>
  </si>
  <si>
    <t>노임 23</t>
  </si>
  <si>
    <t>노임 24</t>
  </si>
  <si>
    <t>노임 25</t>
  </si>
  <si>
    <t>자재 109</t>
  </si>
  <si>
    <t>공 사 원 가 계 산 서</t>
  </si>
  <si>
    <t>공사명 : 하동군 옥종면 병천리 228-3번지 제조업소 신축공사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</si>
  <si>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</si>
  <si>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</si>
  <si>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</si>
  <si>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</si>
  <si>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</si>
  <si>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</si>
  <si>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</si>
  <si>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</si>
  <si>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</si>
  <si>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</si>
  <si>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</si>
  <si>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</si>
  <si>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</si>
  <si>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</si>
  <si>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</si>
  <si>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</si>
  <si>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</si>
  <si>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</si>
  <si>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</si>
  <si>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</si>
  <si>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</si>
  <si>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</si>
  <si>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</si>
  <si>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</si>
  <si>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</si>
  <si>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</si>
  <si>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</si>
  <si>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</si>
  <si>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</si>
  <si>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</si>
  <si>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</si>
  <si>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</si>
  <si>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</si>
  <si>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</si>
  <si>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</si>
  <si>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</si>
  <si>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</si>
  <si>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</si>
  <si>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</si>
  <si>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</si>
  <si>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CB</t>
  </si>
  <si>
    <t>노인장기요양보험료</t>
  </si>
  <si>
    <t>건강보험료 * 13.14%</t>
  </si>
  <si>
    <t>CE</t>
  </si>
  <si>
    <t>임금  채권  부담금</t>
  </si>
  <si>
    <t>노무비 * 0.09%</t>
  </si>
  <si>
    <t>CF</t>
  </si>
  <si>
    <t>석  면  분  담  금</t>
  </si>
  <si>
    <t>노무비 * 0.006%</t>
  </si>
  <si>
    <t>CG</t>
  </si>
  <si>
    <t>기   타    경   비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</si>
  <si>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</si>
  <si>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</si>
  <si>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</si>
  <si>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</si>
  <si>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</si>
  <si>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</si>
  <si>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</si>
  <si>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</si>
  <si>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</si>
  <si>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</si>
  <si>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</si>
  <si>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</si>
  <si>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</si>
  <si>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</si>
  <si>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</si>
  <si>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D2</t>
  </si>
  <si>
    <t>이              윤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</si>
  <si>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</si>
  <si>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</si>
  <si>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</si>
  <si>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</si>
  <si>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</si>
  <si>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</si>
  <si>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</si>
  <si>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</si>
  <si>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</si>
  <si>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</si>
  <si>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</si>
  <si>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</si>
  <si>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</si>
  <si>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</si>
  <si>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</si>
  <si>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</si>
  <si>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</si>
  <si>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</si>
  <si>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</si>
  <si>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</si>
  <si>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</si>
  <si>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</si>
  <si>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</si>
  <si>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</si>
  <si>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</si>
  <si>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</si>
  <si>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</si>
  <si>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</si>
  <si>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</si>
  <si>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</si>
  <si>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</si>
  <si>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</si>
  <si>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</si>
  <si>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</si>
  <si>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</si>
  <si>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</si>
  <si>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</si>
  <si>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</si>
  <si>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</si>
  <si>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</si>
  <si>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</si>
  <si>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</si>
  <si>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</si>
  <si>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</si>
  <si>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</si>
  <si>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</si>
  <si>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건설폐기물처리비</t>
  </si>
  <si>
    <t>D4</t>
  </si>
  <si>
    <t>고 재 처 리 비</t>
  </si>
  <si>
    <t>D8</t>
  </si>
  <si>
    <t>도급자관급자재비</t>
  </si>
  <si>
    <t>DK</t>
  </si>
  <si>
    <t>관급자관급자재비</t>
  </si>
  <si>
    <t>DL</t>
  </si>
  <si>
    <t>지정폐기물처리비</t>
  </si>
  <si>
    <t>D5</t>
  </si>
  <si>
    <t>품  질 시 험  비</t>
  </si>
  <si>
    <t>CC</t>
  </si>
  <si>
    <t>재해 예방 기술비</t>
  </si>
  <si>
    <t>DN</t>
  </si>
  <si>
    <t>D</t>
  </si>
  <si>
    <t>비구조요소구조검</t>
  </si>
  <si>
    <t>DP</t>
  </si>
  <si>
    <t>E</t>
  </si>
  <si>
    <t>시공상세도작성비</t>
  </si>
  <si>
    <t>....</t>
  </si>
  <si>
    <t>G</t>
  </si>
  <si>
    <t>H</t>
  </si>
  <si>
    <t>I</t>
  </si>
  <si>
    <t>J</t>
  </si>
  <si>
    <t>도급자 관급자재대</t>
    <phoneticPr fontId="1" type="noConversion"/>
  </si>
  <si>
    <t>관급자관급자재</t>
    <phoneticPr fontId="1" type="noConversion"/>
  </si>
  <si>
    <t>화장실 자재</t>
    <phoneticPr fontId="1" type="noConversion"/>
  </si>
  <si>
    <t>견적서 참고</t>
    <phoneticPr fontId="1" type="noConversion"/>
  </si>
  <si>
    <t>식</t>
    <phoneticPr fontId="1" type="noConversion"/>
  </si>
  <si>
    <t>조달수수료</t>
    <phoneticPr fontId="1" type="noConversion"/>
  </si>
  <si>
    <t>직접노무비 * 15%</t>
    <phoneticPr fontId="1" type="noConversion"/>
  </si>
  <si>
    <t>(재료비+노무비) * 4.5%</t>
    <phoneticPr fontId="1" type="noConversion"/>
  </si>
  <si>
    <t>계 * 7%</t>
    <phoneticPr fontId="1" type="noConversion"/>
  </si>
  <si>
    <t>(노무비+경비+일반관리비) * 13%</t>
    <phoneticPr fontId="1" type="noConversion"/>
  </si>
  <si>
    <t>도급자 자재</t>
    <phoneticPr fontId="1" type="noConversion"/>
  </si>
  <si>
    <t>관급자 자재</t>
    <phoneticPr fontId="1" type="noConversion"/>
  </si>
  <si>
    <t>철근콘크리트용봉강</t>
    <phoneticPr fontId="1" type="noConversion"/>
  </si>
  <si>
    <t>철근콘크리트용봉강, 이형봉강(SD400), HD-13,하치장상차도</t>
    <phoneticPr fontId="1" type="noConversion"/>
  </si>
  <si>
    <t>철근콘크리트용봉강, 이형봉강(SD400), HD-16, 하치장상차도</t>
    <phoneticPr fontId="1" type="noConversion"/>
  </si>
  <si>
    <t>철근콘크리트용봉강, 이형봉강(SD400), HD-19, 하치장상차도</t>
    <phoneticPr fontId="1" type="noConversion"/>
  </si>
  <si>
    <t>자재</t>
    <phoneticPr fontId="1" type="noConversion"/>
  </si>
  <si>
    <t>도급자재</t>
    <phoneticPr fontId="1" type="noConversion"/>
  </si>
  <si>
    <t>관급자자재</t>
    <phoneticPr fontId="1" type="noConversion"/>
  </si>
  <si>
    <t>소계</t>
    <phoneticPr fontId="1" type="noConversion"/>
  </si>
  <si>
    <t>백단위 절삭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</si>
</sst>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3" xfId="0" quotePrefix="1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180" fontId="6" fillId="0" borderId="1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2" xfId="0" quotePrefix="1" applyFont="1" applyBorder="1" applyAlignment="1">
      <alignment vertical="center" wrapText="1"/>
    </xf>
    <xf numFmtId="180" fontId="6" fillId="0" borderId="12" xfId="0" applyNumberFormat="1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181" fontId="0" fillId="0" borderId="5" xfId="0" quotePrefix="1" applyNumberFormat="1" applyBorder="1" applyAlignment="1">
      <alignment vertical="center" wrapText="1"/>
    </xf>
    <xf numFmtId="181" fontId="3" fillId="0" borderId="5" xfId="0" applyNumberFormat="1" applyFont="1" applyBorder="1" applyAlignment="1">
      <alignment vertical="center" wrapText="1"/>
    </xf>
    <xf numFmtId="181" fontId="0" fillId="0" borderId="0" xfId="0" applyNumberFormat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0" fontId="0" fillId="0" borderId="10" xfId="0" quotePrefix="1" applyBorder="1" applyAlignment="1">
      <alignment vertical="center" wrapText="1"/>
    </xf>
    <xf numFmtId="176" fontId="3" fillId="0" borderId="10" xfId="0" applyNumberFormat="1" applyFont="1" applyBorder="1" applyAlignment="1">
      <alignment vertical="center" wrapText="1"/>
    </xf>
    <xf numFmtId="41" fontId="3" fillId="0" borderId="5" xfId="1" applyFont="1" applyBorder="1" applyAlignment="1">
      <alignment vertical="center" wrapText="1"/>
    </xf>
    <xf numFmtId="41" fontId="3" fillId="0" borderId="5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3" fillId="0" borderId="13" xfId="0" quotePrefix="1" applyFont="1" applyBorder="1" applyAlignment="1">
      <alignment horizontal="center" vertical="center" wrapText="1"/>
    </xf>
    <xf numFmtId="0" fontId="3" fillId="0" borderId="14" xfId="0" quotePrefix="1" applyFont="1" applyBorder="1" applyAlignment="1">
      <alignment horizontal="center" vertical="center" wrapText="1"/>
    </xf>
    <xf numFmtId="0" fontId="3" fillId="0" borderId="15" xfId="0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istrator\Downloads\&#45236;&#50669;&#50836;&#52397;\&#45236;&#50669;&#50836;&#52397;\&#44592;&#44228;\&#50725;&#51333;&#47732;%20&#48337;&#52380;&#47532;%20228-3&#48264;&#51648;%20&#51228;&#51312;&#50629;&#49548;%20&#49888;&#52629;%20&#44592;&#44228;&#49444;&#48708;&#44277;&#49324;_&#49688;&#51221;.xlsx" TargetMode="External"/><Relationship Id="rId1" Type="http://schemas.openxmlformats.org/officeDocument/2006/relationships/externalLinkPath" Target="file:///C:\Users\Administrator\Downloads\&#45236;&#50669;&#50836;&#52397;\&#45236;&#50669;&#50836;&#52397;\&#44592;&#44228;\&#50725;&#51333;&#47732;%20&#48337;&#52380;&#47532;%20228-3&#48264;&#51648;%20&#51228;&#51312;&#50629;&#49548;%20&#49888;&#52629;%20&#44592;&#44228;&#49444;&#48708;&#44277;&#49324;_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공종별집계표"/>
      <sheetName val="공종별내역서"/>
      <sheetName val="일위대가목록"/>
      <sheetName val="일위대가"/>
      <sheetName val="단가대비표"/>
      <sheetName val=" 공사설정 "/>
      <sheetName val="Sheet1"/>
    </sheetNames>
    <sheetDataSet>
      <sheetData sheetId="0">
        <row r="28">
          <cell r="F28">
            <v>4247387</v>
          </cell>
          <cell r="H28">
            <v>8410041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5958E-E55D-4803-8E81-CB3079951B6B}">
  <sheetPr>
    <pageSetUpPr fitToPage="1"/>
  </sheetPr>
  <dimension ref="A1:G35"/>
  <sheetViews>
    <sheetView tabSelected="1" topLeftCell="B16" workbookViewId="0">
      <selection activeCell="E34" sqref="E34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45" t="s">
        <v>2179</v>
      </c>
      <c r="C1" s="45"/>
      <c r="D1" s="45"/>
      <c r="E1" s="45"/>
      <c r="F1" s="45"/>
      <c r="G1" s="45"/>
    </row>
    <row r="2" spans="1:7" ht="21.95" customHeight="1" x14ac:dyDescent="0.3">
      <c r="B2" s="46" t="s">
        <v>2180</v>
      </c>
      <c r="C2" s="46"/>
      <c r="D2" s="46"/>
      <c r="E2" s="46"/>
      <c r="F2" s="47"/>
      <c r="G2" s="47"/>
    </row>
    <row r="3" spans="1:7" ht="21.95" customHeight="1" x14ac:dyDescent="0.3">
      <c r="B3" s="48" t="s">
        <v>2181</v>
      </c>
      <c r="C3" s="48"/>
      <c r="D3" s="48"/>
      <c r="E3" s="40" t="s">
        <v>2182</v>
      </c>
      <c r="F3" s="40" t="s">
        <v>2183</v>
      </c>
      <c r="G3" s="40" t="s">
        <v>518</v>
      </c>
    </row>
    <row r="4" spans="1:7" ht="21.95" customHeight="1" x14ac:dyDescent="0.3">
      <c r="A4" s="1" t="s">
        <v>2188</v>
      </c>
      <c r="B4" s="49" t="s">
        <v>2184</v>
      </c>
      <c r="C4" s="49" t="s">
        <v>2185</v>
      </c>
      <c r="D4" s="40" t="s">
        <v>2189</v>
      </c>
      <c r="E4" s="12">
        <f>TRUNC(공종별집계표!F5, 0)</f>
        <v>56951018</v>
      </c>
      <c r="F4" s="10" t="s">
        <v>52</v>
      </c>
      <c r="G4" s="10" t="s">
        <v>52</v>
      </c>
    </row>
    <row r="5" spans="1:7" ht="21.95" customHeight="1" x14ac:dyDescent="0.3">
      <c r="A5" s="1" t="s">
        <v>2190</v>
      </c>
      <c r="B5" s="49"/>
      <c r="C5" s="49"/>
      <c r="D5" s="40" t="s">
        <v>2191</v>
      </c>
      <c r="E5" s="12">
        <v>0</v>
      </c>
      <c r="F5" s="10" t="s">
        <v>52</v>
      </c>
      <c r="G5" s="10" t="s">
        <v>52</v>
      </c>
    </row>
    <row r="6" spans="1:7" ht="21.95" customHeight="1" x14ac:dyDescent="0.3">
      <c r="A6" s="1" t="s">
        <v>2192</v>
      </c>
      <c r="B6" s="49"/>
      <c r="C6" s="49"/>
      <c r="D6" s="40" t="s">
        <v>2193</v>
      </c>
      <c r="E6" s="12">
        <v>0</v>
      </c>
      <c r="F6" s="10" t="s">
        <v>52</v>
      </c>
      <c r="G6" s="10" t="s">
        <v>52</v>
      </c>
    </row>
    <row r="7" spans="1:7" ht="21.95" customHeight="1" x14ac:dyDescent="0.3">
      <c r="A7" s="1" t="s">
        <v>2194</v>
      </c>
      <c r="B7" s="49"/>
      <c r="C7" s="49"/>
      <c r="D7" s="40" t="s">
        <v>2195</v>
      </c>
      <c r="E7" s="12">
        <f>TRUNC(E4+E5-E6, 0)</f>
        <v>56951018</v>
      </c>
      <c r="F7" s="10" t="s">
        <v>52</v>
      </c>
      <c r="G7" s="10" t="s">
        <v>52</v>
      </c>
    </row>
    <row r="8" spans="1:7" ht="21.95" customHeight="1" x14ac:dyDescent="0.3">
      <c r="A8" s="1" t="s">
        <v>2196</v>
      </c>
      <c r="B8" s="49"/>
      <c r="C8" s="49" t="s">
        <v>2186</v>
      </c>
      <c r="D8" s="40" t="s">
        <v>2197</v>
      </c>
      <c r="E8" s="12">
        <f>TRUNC(공종별집계표!H5, 0)</f>
        <v>63558360</v>
      </c>
      <c r="F8" s="10" t="s">
        <v>52</v>
      </c>
      <c r="G8" s="10" t="s">
        <v>52</v>
      </c>
    </row>
    <row r="9" spans="1:7" ht="21.95" customHeight="1" x14ac:dyDescent="0.3">
      <c r="A9" s="1" t="s">
        <v>2198</v>
      </c>
      <c r="B9" s="49"/>
      <c r="C9" s="49"/>
      <c r="D9" s="40" t="s">
        <v>2199</v>
      </c>
      <c r="E9" s="12">
        <f>TRUNC(E8*0.15, 0)</f>
        <v>9533754</v>
      </c>
      <c r="F9" s="10" t="s">
        <v>2325</v>
      </c>
      <c r="G9" s="10" t="s">
        <v>52</v>
      </c>
    </row>
    <row r="10" spans="1:7" ht="21.95" customHeight="1" x14ac:dyDescent="0.3">
      <c r="A10" s="1" t="s">
        <v>2200</v>
      </c>
      <c r="B10" s="49"/>
      <c r="C10" s="49"/>
      <c r="D10" s="40" t="s">
        <v>2195</v>
      </c>
      <c r="E10" s="12">
        <f>TRUNC(E8+E9, 0)</f>
        <v>73092114</v>
      </c>
      <c r="F10" s="10" t="s">
        <v>52</v>
      </c>
      <c r="G10" s="10" t="s">
        <v>52</v>
      </c>
    </row>
    <row r="11" spans="1:7" ht="21.95" customHeight="1" x14ac:dyDescent="0.3">
      <c r="A11" s="1" t="s">
        <v>2201</v>
      </c>
      <c r="B11" s="49"/>
      <c r="C11" s="49" t="s">
        <v>2187</v>
      </c>
      <c r="D11" s="40" t="s">
        <v>2202</v>
      </c>
      <c r="E11" s="12">
        <f>TRUNC(공종별집계표!J5, 0)</f>
        <v>5687513</v>
      </c>
      <c r="F11" s="10" t="s">
        <v>52</v>
      </c>
      <c r="G11" s="10" t="s">
        <v>52</v>
      </c>
    </row>
    <row r="12" spans="1:7" ht="21.95" customHeight="1" x14ac:dyDescent="0.3">
      <c r="A12" s="1" t="s">
        <v>2203</v>
      </c>
      <c r="B12" s="49"/>
      <c r="C12" s="49"/>
      <c r="D12" s="40" t="s">
        <v>2204</v>
      </c>
      <c r="E12" s="12">
        <f>TRUNC(E10*0.0356, 0)</f>
        <v>2602079</v>
      </c>
      <c r="F12" s="10" t="s">
        <v>2205</v>
      </c>
      <c r="G12" s="10" t="s">
        <v>52</v>
      </c>
    </row>
    <row r="13" spans="1:7" ht="21.95" customHeight="1" x14ac:dyDescent="0.3">
      <c r="A13" s="1" t="s">
        <v>2206</v>
      </c>
      <c r="B13" s="49"/>
      <c r="C13" s="49"/>
      <c r="D13" s="40" t="s">
        <v>2207</v>
      </c>
      <c r="E13" s="12">
        <f>TRUNC(E10*0.0101, 0)</f>
        <v>738230</v>
      </c>
      <c r="F13" s="10" t="s">
        <v>2208</v>
      </c>
      <c r="G13" s="10" t="s">
        <v>52</v>
      </c>
    </row>
    <row r="14" spans="1:7" ht="21.95" customHeight="1" x14ac:dyDescent="0.3">
      <c r="A14" s="1" t="s">
        <v>2209</v>
      </c>
      <c r="B14" s="49"/>
      <c r="C14" s="49"/>
      <c r="D14" s="40" t="s">
        <v>2210</v>
      </c>
      <c r="E14" s="12">
        <f>TRUNC(E8*0.03595, 0)</f>
        <v>2284923</v>
      </c>
      <c r="F14" s="10" t="s">
        <v>2211</v>
      </c>
      <c r="G14" s="10" t="s">
        <v>52</v>
      </c>
    </row>
    <row r="15" spans="1:7" ht="21.95" customHeight="1" x14ac:dyDescent="0.3">
      <c r="A15" s="1" t="s">
        <v>2212</v>
      </c>
      <c r="B15" s="49"/>
      <c r="C15" s="49"/>
      <c r="D15" s="40" t="s">
        <v>2213</v>
      </c>
      <c r="E15" s="12">
        <f>TRUNC(E8*0.0475, 0)</f>
        <v>3019022</v>
      </c>
      <c r="F15" s="10" t="s">
        <v>2214</v>
      </c>
      <c r="G15" s="10" t="s">
        <v>52</v>
      </c>
    </row>
    <row r="16" spans="1:7" ht="21.95" customHeight="1" x14ac:dyDescent="0.3">
      <c r="A16" s="1" t="s">
        <v>2215</v>
      </c>
      <c r="B16" s="49"/>
      <c r="C16" s="49"/>
      <c r="D16" s="40" t="s">
        <v>2216</v>
      </c>
      <c r="E16" s="12">
        <f>TRUNC(E8*0.023, 0)</f>
        <v>1461842</v>
      </c>
      <c r="F16" s="10" t="s">
        <v>2217</v>
      </c>
      <c r="G16" s="10" t="s">
        <v>52</v>
      </c>
    </row>
    <row r="17" spans="1:7" ht="21.95" customHeight="1" x14ac:dyDescent="0.3">
      <c r="A17" s="1" t="s">
        <v>2218</v>
      </c>
      <c r="B17" s="49"/>
      <c r="C17" s="49"/>
      <c r="D17" s="40" t="s">
        <v>2219</v>
      </c>
      <c r="E17" s="12">
        <f>TRUNC((E7+E8+(E32/1.1))*0.0311, 0)</f>
        <v>4162857</v>
      </c>
      <c r="F17" s="10" t="s">
        <v>2220</v>
      </c>
      <c r="G17" s="10" t="s">
        <v>52</v>
      </c>
    </row>
    <row r="18" spans="1:7" ht="21.95" customHeight="1" x14ac:dyDescent="0.3">
      <c r="A18" s="1" t="s">
        <v>2221</v>
      </c>
      <c r="B18" s="49"/>
      <c r="C18" s="49"/>
      <c r="D18" s="40" t="s">
        <v>2222</v>
      </c>
      <c r="E18" s="12">
        <f>TRUNC(E14*0.1314, 0)</f>
        <v>300238</v>
      </c>
      <c r="F18" s="10" t="s">
        <v>2223</v>
      </c>
      <c r="G18" s="10" t="s">
        <v>52</v>
      </c>
    </row>
    <row r="19" spans="1:7" ht="21.95" customHeight="1" x14ac:dyDescent="0.3">
      <c r="A19" s="1" t="s">
        <v>2224</v>
      </c>
      <c r="B19" s="49"/>
      <c r="C19" s="49"/>
      <c r="D19" s="40" t="s">
        <v>2225</v>
      </c>
      <c r="E19" s="12">
        <f>TRUNC(E10*0.0009, 0)</f>
        <v>65782</v>
      </c>
      <c r="F19" s="10" t="s">
        <v>2226</v>
      </c>
      <c r="G19" s="10" t="s">
        <v>52</v>
      </c>
    </row>
    <row r="20" spans="1:7" ht="21.95" customHeight="1" x14ac:dyDescent="0.3">
      <c r="A20" s="1" t="s">
        <v>2227</v>
      </c>
      <c r="B20" s="49"/>
      <c r="C20" s="49"/>
      <c r="D20" s="40" t="s">
        <v>2228</v>
      </c>
      <c r="E20" s="12">
        <f>TRUNC(E10*0.00006, 0)</f>
        <v>4385</v>
      </c>
      <c r="F20" s="10" t="s">
        <v>2229</v>
      </c>
      <c r="G20" s="10" t="s">
        <v>52</v>
      </c>
    </row>
    <row r="21" spans="1:7" ht="21.95" customHeight="1" x14ac:dyDescent="0.3">
      <c r="A21" s="1" t="s">
        <v>2230</v>
      </c>
      <c r="B21" s="49"/>
      <c r="C21" s="49"/>
      <c r="D21" s="40" t="s">
        <v>2231</v>
      </c>
      <c r="E21" s="12">
        <f>TRUNC((E7+E10)*0.045, 0)</f>
        <v>5851940</v>
      </c>
      <c r="F21" s="10" t="s">
        <v>2326</v>
      </c>
      <c r="G21" s="10" t="s">
        <v>52</v>
      </c>
    </row>
    <row r="22" spans="1:7" ht="21.95" customHeight="1" x14ac:dyDescent="0.3">
      <c r="A22" s="1" t="s">
        <v>2232</v>
      </c>
      <c r="B22" s="49"/>
      <c r="C22" s="49"/>
      <c r="D22" s="40" t="s">
        <v>2233</v>
      </c>
      <c r="E22" s="12">
        <f>TRUNC((E7+E8+E11)*0.003, 0)</f>
        <v>378590</v>
      </c>
      <c r="F22" s="10" t="s">
        <v>2234</v>
      </c>
      <c r="G22" s="10" t="s">
        <v>52</v>
      </c>
    </row>
    <row r="23" spans="1:7" ht="21.95" customHeight="1" x14ac:dyDescent="0.3">
      <c r="A23" s="1" t="s">
        <v>2235</v>
      </c>
      <c r="B23" s="49"/>
      <c r="C23" s="49"/>
      <c r="D23" s="40" t="s">
        <v>2236</v>
      </c>
      <c r="E23" s="12">
        <f>TRUNC((E7+E8+E11)*0.00081, 0)</f>
        <v>102219</v>
      </c>
      <c r="F23" s="10" t="s">
        <v>2237</v>
      </c>
      <c r="G23" s="10" t="s">
        <v>2238</v>
      </c>
    </row>
    <row r="24" spans="1:7" ht="21.95" customHeight="1" x14ac:dyDescent="0.3">
      <c r="A24" s="1" t="s">
        <v>2239</v>
      </c>
      <c r="B24" s="49"/>
      <c r="C24" s="49"/>
      <c r="D24" s="40" t="s">
        <v>2240</v>
      </c>
      <c r="E24" s="12">
        <f>TRUNC((E7+E8+E11)*0.0007, 0)</f>
        <v>88337</v>
      </c>
      <c r="F24" s="10" t="s">
        <v>2241</v>
      </c>
      <c r="G24" s="10" t="s">
        <v>52</v>
      </c>
    </row>
    <row r="25" spans="1:7" ht="21.95" customHeight="1" x14ac:dyDescent="0.3">
      <c r="A25" s="1" t="s">
        <v>2242</v>
      </c>
      <c r="B25" s="49"/>
      <c r="C25" s="49"/>
      <c r="D25" s="40" t="s">
        <v>2195</v>
      </c>
      <c r="E25" s="12">
        <f>TRUNC(E11+E12+E13+E14+E15+E16+E17+E18+E19+E20+E21+E22+E23+E24, 0)</f>
        <v>26747957</v>
      </c>
      <c r="F25" s="10" t="s">
        <v>52</v>
      </c>
      <c r="G25" s="10" t="s">
        <v>52</v>
      </c>
    </row>
    <row r="26" spans="1:7" ht="21.95" customHeight="1" x14ac:dyDescent="0.3">
      <c r="A26" s="1" t="s">
        <v>2243</v>
      </c>
      <c r="B26" s="48" t="s">
        <v>2244</v>
      </c>
      <c r="C26" s="48"/>
      <c r="D26" s="48"/>
      <c r="E26" s="12">
        <f>TRUNC(E7+E10+E25, 0)</f>
        <v>156791089</v>
      </c>
      <c r="F26" s="10" t="s">
        <v>52</v>
      </c>
      <c r="G26" s="10" t="s">
        <v>52</v>
      </c>
    </row>
    <row r="27" spans="1:7" ht="21.95" customHeight="1" x14ac:dyDescent="0.3">
      <c r="A27" s="1" t="s">
        <v>2245</v>
      </c>
      <c r="B27" s="48" t="s">
        <v>2246</v>
      </c>
      <c r="C27" s="48"/>
      <c r="D27" s="48"/>
      <c r="E27" s="12">
        <f>TRUNC(E26*0.07, 0)</f>
        <v>10975376</v>
      </c>
      <c r="F27" s="10" t="s">
        <v>2327</v>
      </c>
      <c r="G27" s="10" t="s">
        <v>52</v>
      </c>
    </row>
    <row r="28" spans="1:7" ht="21.95" customHeight="1" x14ac:dyDescent="0.3">
      <c r="A28" s="1" t="s">
        <v>2247</v>
      </c>
      <c r="B28" s="48" t="s">
        <v>2248</v>
      </c>
      <c r="C28" s="48"/>
      <c r="D28" s="48"/>
      <c r="E28" s="12">
        <f>TRUNC((E10+E25+E27)*0.13, 0)</f>
        <v>14406008</v>
      </c>
      <c r="F28" s="10" t="s">
        <v>2328</v>
      </c>
      <c r="G28" s="10" t="s">
        <v>52</v>
      </c>
    </row>
    <row r="29" spans="1:7" ht="21.95" customHeight="1" x14ac:dyDescent="0.3">
      <c r="A29" s="1" t="s">
        <v>2249</v>
      </c>
      <c r="B29" s="48" t="s">
        <v>2250</v>
      </c>
      <c r="C29" s="48"/>
      <c r="D29" s="48"/>
      <c r="E29" s="12">
        <f>TRUNC(INT((E26+E27+E28)/10000)*10000, 0)</f>
        <v>182170000</v>
      </c>
      <c r="F29" s="10" t="s">
        <v>52</v>
      </c>
      <c r="G29" s="10" t="s">
        <v>52</v>
      </c>
    </row>
    <row r="30" spans="1:7" ht="21.95" customHeight="1" x14ac:dyDescent="0.3">
      <c r="A30" s="1" t="s">
        <v>2251</v>
      </c>
      <c r="B30" s="48" t="s">
        <v>2252</v>
      </c>
      <c r="C30" s="48"/>
      <c r="D30" s="48"/>
      <c r="E30" s="12">
        <f>TRUNC(E29*0.1, 0)</f>
        <v>18217000</v>
      </c>
      <c r="F30" s="10" t="s">
        <v>2253</v>
      </c>
      <c r="G30" s="10" t="s">
        <v>52</v>
      </c>
    </row>
    <row r="31" spans="1:7" ht="21.95" customHeight="1" x14ac:dyDescent="0.3">
      <c r="A31" s="1" t="s">
        <v>2254</v>
      </c>
      <c r="B31" s="48" t="s">
        <v>2255</v>
      </c>
      <c r="C31" s="48"/>
      <c r="D31" s="48"/>
      <c r="E31" s="12">
        <f>TRUNC(E29+E30, 0)</f>
        <v>200387000</v>
      </c>
      <c r="F31" s="10" t="s">
        <v>52</v>
      </c>
      <c r="G31" s="10" t="s">
        <v>52</v>
      </c>
    </row>
    <row r="32" spans="1:7" ht="21.95" customHeight="1" x14ac:dyDescent="0.3">
      <c r="A32" s="1"/>
      <c r="B32" s="50" t="s">
        <v>2329</v>
      </c>
      <c r="C32" s="51"/>
      <c r="D32" s="52"/>
      <c r="E32" s="42">
        <f>공종별집계표!L22-986</f>
        <v>14679000</v>
      </c>
      <c r="F32" s="19"/>
      <c r="G32" s="19" t="s">
        <v>2339</v>
      </c>
    </row>
    <row r="33" spans="1:7" ht="21.95" customHeight="1" x14ac:dyDescent="0.3">
      <c r="A33" s="1"/>
      <c r="B33" s="50" t="s">
        <v>2330</v>
      </c>
      <c r="C33" s="51"/>
      <c r="D33" s="52"/>
      <c r="E33" s="42">
        <f>공종별집계표!L23</f>
        <v>3322000</v>
      </c>
      <c r="F33" s="19"/>
      <c r="G33" s="19"/>
    </row>
    <row r="34" spans="1:7" ht="21.95" customHeight="1" x14ac:dyDescent="0.3">
      <c r="A34" s="1" t="s">
        <v>2256</v>
      </c>
      <c r="B34" s="48" t="s">
        <v>2257</v>
      </c>
      <c r="C34" s="48"/>
      <c r="D34" s="48"/>
      <c r="E34" s="12">
        <f>TRUNC(E31+E32+E33, 0)</f>
        <v>218388000</v>
      </c>
      <c r="F34" s="10" t="s">
        <v>52</v>
      </c>
      <c r="G34" s="10" t="s">
        <v>52</v>
      </c>
    </row>
    <row r="35" spans="1:7" x14ac:dyDescent="0.3">
      <c r="F35" s="8"/>
    </row>
  </sheetData>
  <mergeCells count="17">
    <mergeCell ref="B34:D34"/>
    <mergeCell ref="B26:D26"/>
    <mergeCell ref="B27:D27"/>
    <mergeCell ref="B28:D28"/>
    <mergeCell ref="B29:D29"/>
    <mergeCell ref="B30:D30"/>
    <mergeCell ref="B31:D31"/>
    <mergeCell ref="B33:D33"/>
    <mergeCell ref="B32:D32"/>
    <mergeCell ref="B1:G1"/>
    <mergeCell ref="B2:E2"/>
    <mergeCell ref="F2:G2"/>
    <mergeCell ref="B3:D3"/>
    <mergeCell ref="B4:B25"/>
    <mergeCell ref="C4:C7"/>
    <mergeCell ref="C8:C10"/>
    <mergeCell ref="C11:C25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56C44-25D3-4765-9610-6F9BC7658F16}">
  <sheetPr>
    <pageSetUpPr fitToPage="1"/>
  </sheetPr>
  <dimension ref="A1:T27"/>
  <sheetViews>
    <sheetView workbookViewId="0">
      <selection activeCell="L24" sqref="L2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53" t="s">
        <v>2</v>
      </c>
      <c r="B3" s="53" t="s">
        <v>3</v>
      </c>
      <c r="C3" s="53" t="s">
        <v>4</v>
      </c>
      <c r="D3" s="53" t="s">
        <v>5</v>
      </c>
      <c r="E3" s="53" t="s">
        <v>6</v>
      </c>
      <c r="F3" s="53"/>
      <c r="G3" s="53" t="s">
        <v>9</v>
      </c>
      <c r="H3" s="53"/>
      <c r="I3" s="53" t="s">
        <v>10</v>
      </c>
      <c r="J3" s="53"/>
      <c r="K3" s="53" t="s">
        <v>11</v>
      </c>
      <c r="L3" s="53"/>
      <c r="M3" s="53" t="s">
        <v>12</v>
      </c>
      <c r="N3" s="46" t="s">
        <v>13</v>
      </c>
      <c r="O3" s="46" t="s">
        <v>14</v>
      </c>
      <c r="P3" s="46" t="s">
        <v>15</v>
      </c>
      <c r="Q3" s="46" t="s">
        <v>16</v>
      </c>
      <c r="R3" s="46" t="s">
        <v>17</v>
      </c>
      <c r="S3" s="46" t="s">
        <v>18</v>
      </c>
      <c r="T3" s="46" t="s">
        <v>19</v>
      </c>
    </row>
    <row r="4" spans="1:20" ht="30" customHeight="1" x14ac:dyDescent="0.3">
      <c r="A4" s="54"/>
      <c r="B4" s="54"/>
      <c r="C4" s="54"/>
      <c r="D4" s="54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54"/>
      <c r="N4" s="46"/>
      <c r="O4" s="46"/>
      <c r="P4" s="46"/>
      <c r="Q4" s="46"/>
      <c r="R4" s="46"/>
      <c r="S4" s="46"/>
      <c r="T4" s="46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F6+F20</f>
        <v>56951018</v>
      </c>
      <c r="F5" s="12">
        <f t="shared" ref="F5:F20" si="0">E5*D5</f>
        <v>56951018</v>
      </c>
      <c r="G5" s="12">
        <f>H6+H20</f>
        <v>63558360</v>
      </c>
      <c r="H5" s="12">
        <f t="shared" ref="H5:H20" si="1">G5*D5</f>
        <v>63558360</v>
      </c>
      <c r="I5" s="12">
        <f>J6+J20</f>
        <v>5687513</v>
      </c>
      <c r="J5" s="12">
        <f t="shared" ref="J5:J20" si="2">I5*D5</f>
        <v>5687513</v>
      </c>
      <c r="K5" s="12">
        <f t="shared" ref="K5:K20" si="3">E5+G5+I5</f>
        <v>126196891</v>
      </c>
      <c r="L5" s="12">
        <f t="shared" ref="L5:L20" si="4">F5+H5+J5</f>
        <v>126196891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F7+F8+F9+F10+F11+F12+F13+F14+F15+F16+F17+F18+F19</f>
        <v>52703631</v>
      </c>
      <c r="F6" s="12">
        <f t="shared" si="0"/>
        <v>52703631</v>
      </c>
      <c r="G6" s="12">
        <f>H7+H8+H9+H10+H11+H12+H13+H14+H15+H16+H17+H18+H19</f>
        <v>55148319</v>
      </c>
      <c r="H6" s="12">
        <f t="shared" si="1"/>
        <v>55148319</v>
      </c>
      <c r="I6" s="12">
        <f>J7+J8+J9+J10+J11+J12+J13+J14+J15+J16+J17+J18+J19</f>
        <v>5599469</v>
      </c>
      <c r="J6" s="12">
        <f t="shared" si="2"/>
        <v>5599469</v>
      </c>
      <c r="K6" s="12">
        <f t="shared" si="3"/>
        <v>113451419</v>
      </c>
      <c r="L6" s="12">
        <f t="shared" si="4"/>
        <v>113451419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>
        <f>공종별내역서!F27</f>
        <v>169393</v>
      </c>
      <c r="F7" s="12">
        <f t="shared" si="0"/>
        <v>169393</v>
      </c>
      <c r="G7" s="12">
        <f>공종별내역서!H27</f>
        <v>4540106</v>
      </c>
      <c r="H7" s="12">
        <f t="shared" si="1"/>
        <v>4540106</v>
      </c>
      <c r="I7" s="12">
        <f>공종별내역서!J27</f>
        <v>0</v>
      </c>
      <c r="J7" s="12">
        <f t="shared" si="2"/>
        <v>0</v>
      </c>
      <c r="K7" s="12">
        <f t="shared" si="3"/>
        <v>4709499</v>
      </c>
      <c r="L7" s="12">
        <f t="shared" si="4"/>
        <v>4709499</v>
      </c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92</v>
      </c>
      <c r="B8" s="10" t="s">
        <v>52</v>
      </c>
      <c r="C8" s="10" t="s">
        <v>52</v>
      </c>
      <c r="D8" s="11">
        <v>1</v>
      </c>
      <c r="E8" s="12">
        <f>공종별내역서!F51</f>
        <v>3384435</v>
      </c>
      <c r="F8" s="12">
        <f t="shared" si="0"/>
        <v>3384435</v>
      </c>
      <c r="G8" s="12">
        <f>공종별내역서!H51</f>
        <v>4008004</v>
      </c>
      <c r="H8" s="12">
        <f t="shared" si="1"/>
        <v>4008004</v>
      </c>
      <c r="I8" s="12">
        <f>공종별내역서!J51</f>
        <v>1476636</v>
      </c>
      <c r="J8" s="12">
        <f t="shared" si="2"/>
        <v>1476636</v>
      </c>
      <c r="K8" s="12">
        <f t="shared" si="3"/>
        <v>8869075</v>
      </c>
      <c r="L8" s="12">
        <f t="shared" si="4"/>
        <v>8869075</v>
      </c>
      <c r="M8" s="10" t="s">
        <v>52</v>
      </c>
      <c r="N8" s="1" t="s">
        <v>93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0" t="s">
        <v>130</v>
      </c>
      <c r="B9" s="10" t="s">
        <v>52</v>
      </c>
      <c r="C9" s="10" t="s">
        <v>52</v>
      </c>
      <c r="D9" s="11">
        <v>1</v>
      </c>
      <c r="E9" s="12">
        <f>공종별내역서!F75</f>
        <v>601999</v>
      </c>
      <c r="F9" s="12">
        <f t="shared" si="0"/>
        <v>601999</v>
      </c>
      <c r="G9" s="12">
        <f>공종별내역서!H75</f>
        <v>8150855</v>
      </c>
      <c r="H9" s="12">
        <f t="shared" si="1"/>
        <v>8150855</v>
      </c>
      <c r="I9" s="12">
        <f>공종별내역서!J75</f>
        <v>1031832</v>
      </c>
      <c r="J9" s="12">
        <f t="shared" si="2"/>
        <v>1031832</v>
      </c>
      <c r="K9" s="12">
        <f t="shared" si="3"/>
        <v>9784686</v>
      </c>
      <c r="L9" s="12">
        <f t="shared" si="4"/>
        <v>9784686</v>
      </c>
      <c r="M9" s="10" t="s">
        <v>52</v>
      </c>
      <c r="N9" s="1" t="s">
        <v>131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0" t="s">
        <v>171</v>
      </c>
      <c r="B10" s="10" t="s">
        <v>52</v>
      </c>
      <c r="C10" s="10" t="s">
        <v>52</v>
      </c>
      <c r="D10" s="11">
        <v>1</v>
      </c>
      <c r="E10" s="12">
        <f>공종별내역서!F99</f>
        <v>12427969</v>
      </c>
      <c r="F10" s="12">
        <f t="shared" si="0"/>
        <v>12427969</v>
      </c>
      <c r="G10" s="12">
        <f>공종별내역서!H99</f>
        <v>6874750</v>
      </c>
      <c r="H10" s="12">
        <f t="shared" si="1"/>
        <v>6874750</v>
      </c>
      <c r="I10" s="12">
        <f>공종별내역서!J99</f>
        <v>2191294</v>
      </c>
      <c r="J10" s="12">
        <f t="shared" si="2"/>
        <v>2191294</v>
      </c>
      <c r="K10" s="12">
        <f t="shared" si="3"/>
        <v>21494013</v>
      </c>
      <c r="L10" s="12">
        <f t="shared" si="4"/>
        <v>21494013</v>
      </c>
      <c r="M10" s="10" t="s">
        <v>52</v>
      </c>
      <c r="N10" s="1" t="s">
        <v>172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 x14ac:dyDescent="0.3">
      <c r="A11" s="10" t="s">
        <v>246</v>
      </c>
      <c r="B11" s="10" t="s">
        <v>52</v>
      </c>
      <c r="C11" s="10" t="s">
        <v>52</v>
      </c>
      <c r="D11" s="11">
        <v>1</v>
      </c>
      <c r="E11" s="12">
        <f>공종별내역서!F123</f>
        <v>622991</v>
      </c>
      <c r="F11" s="12">
        <f t="shared" si="0"/>
        <v>622991</v>
      </c>
      <c r="G11" s="12">
        <f>공종별내역서!H123</f>
        <v>1543611</v>
      </c>
      <c r="H11" s="12">
        <f t="shared" si="1"/>
        <v>1543611</v>
      </c>
      <c r="I11" s="12">
        <f>공종별내역서!J123</f>
        <v>38476</v>
      </c>
      <c r="J11" s="12">
        <f t="shared" si="2"/>
        <v>38476</v>
      </c>
      <c r="K11" s="12">
        <f t="shared" si="3"/>
        <v>2205078</v>
      </c>
      <c r="L11" s="12">
        <f t="shared" si="4"/>
        <v>2205078</v>
      </c>
      <c r="M11" s="10" t="s">
        <v>52</v>
      </c>
      <c r="N11" s="1" t="s">
        <v>247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 x14ac:dyDescent="0.3">
      <c r="A12" s="10" t="s">
        <v>259</v>
      </c>
      <c r="B12" s="10" t="s">
        <v>52</v>
      </c>
      <c r="C12" s="10" t="s">
        <v>52</v>
      </c>
      <c r="D12" s="11">
        <v>1</v>
      </c>
      <c r="E12" s="12">
        <f>공종별내역서!F147</f>
        <v>17224149</v>
      </c>
      <c r="F12" s="12">
        <f t="shared" si="0"/>
        <v>17224149</v>
      </c>
      <c r="G12" s="12">
        <f>공종별내역서!H147</f>
        <v>9787976</v>
      </c>
      <c r="H12" s="12">
        <f t="shared" si="1"/>
        <v>9787976</v>
      </c>
      <c r="I12" s="12">
        <f>공종별내역서!J147</f>
        <v>198687</v>
      </c>
      <c r="J12" s="12">
        <f t="shared" si="2"/>
        <v>198687</v>
      </c>
      <c r="K12" s="12">
        <f t="shared" si="3"/>
        <v>27210812</v>
      </c>
      <c r="L12" s="12">
        <f t="shared" si="4"/>
        <v>27210812</v>
      </c>
      <c r="M12" s="10" t="s">
        <v>52</v>
      </c>
      <c r="N12" s="1" t="s">
        <v>260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30" customHeight="1" x14ac:dyDescent="0.3">
      <c r="A13" s="10" t="s">
        <v>311</v>
      </c>
      <c r="B13" s="10" t="s">
        <v>52</v>
      </c>
      <c r="C13" s="10" t="s">
        <v>52</v>
      </c>
      <c r="D13" s="11">
        <v>1</v>
      </c>
      <c r="E13" s="12">
        <f>공종별내역서!F171</f>
        <v>156184</v>
      </c>
      <c r="F13" s="12">
        <f t="shared" si="0"/>
        <v>156184</v>
      </c>
      <c r="G13" s="12">
        <f>공종별내역서!H171</f>
        <v>1171477</v>
      </c>
      <c r="H13" s="12">
        <f t="shared" si="1"/>
        <v>1171477</v>
      </c>
      <c r="I13" s="12">
        <f>공종별내역서!J171</f>
        <v>11925</v>
      </c>
      <c r="J13" s="12">
        <f t="shared" si="2"/>
        <v>11925</v>
      </c>
      <c r="K13" s="12">
        <f t="shared" si="3"/>
        <v>1339586</v>
      </c>
      <c r="L13" s="12">
        <f t="shared" si="4"/>
        <v>1339586</v>
      </c>
      <c r="M13" s="10" t="s">
        <v>52</v>
      </c>
      <c r="N13" s="1" t="s">
        <v>312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8"/>
    </row>
    <row r="14" spans="1:20" ht="30" customHeight="1" x14ac:dyDescent="0.3">
      <c r="A14" s="10" t="s">
        <v>327</v>
      </c>
      <c r="B14" s="10" t="s">
        <v>52</v>
      </c>
      <c r="C14" s="10" t="s">
        <v>52</v>
      </c>
      <c r="D14" s="11">
        <v>1</v>
      </c>
      <c r="E14" s="12">
        <f>공종별내역서!F195</f>
        <v>1838819</v>
      </c>
      <c r="F14" s="12">
        <f t="shared" si="0"/>
        <v>1838819</v>
      </c>
      <c r="G14" s="12">
        <f>공종별내역서!H195</f>
        <v>1763940</v>
      </c>
      <c r="H14" s="12">
        <f t="shared" si="1"/>
        <v>1763940</v>
      </c>
      <c r="I14" s="12">
        <f>공종별내역서!J195</f>
        <v>62809</v>
      </c>
      <c r="J14" s="12">
        <f t="shared" si="2"/>
        <v>62809</v>
      </c>
      <c r="K14" s="12">
        <f t="shared" si="3"/>
        <v>3665568</v>
      </c>
      <c r="L14" s="12">
        <f t="shared" si="4"/>
        <v>3665568</v>
      </c>
      <c r="M14" s="10" t="s">
        <v>52</v>
      </c>
      <c r="N14" s="1" t="s">
        <v>328</v>
      </c>
      <c r="O14" s="1" t="s">
        <v>52</v>
      </c>
      <c r="P14" s="1" t="s">
        <v>55</v>
      </c>
      <c r="Q14" s="1" t="s">
        <v>52</v>
      </c>
      <c r="R14">
        <v>3</v>
      </c>
      <c r="S14" s="1" t="s">
        <v>52</v>
      </c>
      <c r="T14" s="8"/>
    </row>
    <row r="15" spans="1:20" ht="30" customHeight="1" x14ac:dyDescent="0.3">
      <c r="A15" s="10" t="s">
        <v>360</v>
      </c>
      <c r="B15" s="10" t="s">
        <v>52</v>
      </c>
      <c r="C15" s="10" t="s">
        <v>52</v>
      </c>
      <c r="D15" s="11">
        <v>1</v>
      </c>
      <c r="E15" s="12">
        <f>공종별내역서!F219</f>
        <v>167937</v>
      </c>
      <c r="F15" s="12">
        <f t="shared" si="0"/>
        <v>167937</v>
      </c>
      <c r="G15" s="12">
        <f>공종별내역서!H219</f>
        <v>239239</v>
      </c>
      <c r="H15" s="12">
        <f t="shared" si="1"/>
        <v>239239</v>
      </c>
      <c r="I15" s="12">
        <f>공종별내역서!J219</f>
        <v>12071</v>
      </c>
      <c r="J15" s="12">
        <f t="shared" si="2"/>
        <v>12071</v>
      </c>
      <c r="K15" s="12">
        <f t="shared" si="3"/>
        <v>419247</v>
      </c>
      <c r="L15" s="12">
        <f t="shared" si="4"/>
        <v>419247</v>
      </c>
      <c r="M15" s="10" t="s">
        <v>52</v>
      </c>
      <c r="N15" s="1" t="s">
        <v>361</v>
      </c>
      <c r="O15" s="1" t="s">
        <v>52</v>
      </c>
      <c r="P15" s="1" t="s">
        <v>55</v>
      </c>
      <c r="Q15" s="1" t="s">
        <v>52</v>
      </c>
      <c r="R15">
        <v>3</v>
      </c>
      <c r="S15" s="1" t="s">
        <v>52</v>
      </c>
      <c r="T15" s="8"/>
    </row>
    <row r="16" spans="1:20" ht="30" customHeight="1" x14ac:dyDescent="0.3">
      <c r="A16" s="10" t="s">
        <v>376</v>
      </c>
      <c r="B16" s="10" t="s">
        <v>52</v>
      </c>
      <c r="C16" s="10" t="s">
        <v>52</v>
      </c>
      <c r="D16" s="11">
        <v>1</v>
      </c>
      <c r="E16" s="12">
        <f>공종별내역서!F243</f>
        <v>1190797</v>
      </c>
      <c r="F16" s="12">
        <f t="shared" si="0"/>
        <v>1190797</v>
      </c>
      <c r="G16" s="12">
        <f>공종별내역서!H243</f>
        <v>3693821</v>
      </c>
      <c r="H16" s="12">
        <f t="shared" si="1"/>
        <v>3693821</v>
      </c>
      <c r="I16" s="12">
        <f>공종별내역서!J243</f>
        <v>47969</v>
      </c>
      <c r="J16" s="12">
        <f t="shared" si="2"/>
        <v>47969</v>
      </c>
      <c r="K16" s="12">
        <f t="shared" si="3"/>
        <v>4932587</v>
      </c>
      <c r="L16" s="12">
        <f t="shared" si="4"/>
        <v>4932587</v>
      </c>
      <c r="M16" s="10" t="s">
        <v>52</v>
      </c>
      <c r="N16" s="1" t="s">
        <v>377</v>
      </c>
      <c r="O16" s="1" t="s">
        <v>52</v>
      </c>
      <c r="P16" s="1" t="s">
        <v>55</v>
      </c>
      <c r="Q16" s="1" t="s">
        <v>52</v>
      </c>
      <c r="R16">
        <v>3</v>
      </c>
      <c r="S16" s="1" t="s">
        <v>52</v>
      </c>
      <c r="T16" s="8"/>
    </row>
    <row r="17" spans="1:20" ht="30" customHeight="1" x14ac:dyDescent="0.3">
      <c r="A17" s="10" t="s">
        <v>401</v>
      </c>
      <c r="B17" s="10" t="s">
        <v>52</v>
      </c>
      <c r="C17" s="10" t="s">
        <v>52</v>
      </c>
      <c r="D17" s="11">
        <v>1</v>
      </c>
      <c r="E17" s="12">
        <f>공종별내역서!F267</f>
        <v>8397986</v>
      </c>
      <c r="F17" s="12">
        <f t="shared" si="0"/>
        <v>8397986</v>
      </c>
      <c r="G17" s="12">
        <f>공종별내역서!H267</f>
        <v>2182398</v>
      </c>
      <c r="H17" s="12">
        <f t="shared" si="1"/>
        <v>2182398</v>
      </c>
      <c r="I17" s="12">
        <f>공종별내역서!J267</f>
        <v>46734</v>
      </c>
      <c r="J17" s="12">
        <f t="shared" si="2"/>
        <v>46734</v>
      </c>
      <c r="K17" s="12">
        <f t="shared" si="3"/>
        <v>10627118</v>
      </c>
      <c r="L17" s="12">
        <f t="shared" si="4"/>
        <v>10627118</v>
      </c>
      <c r="M17" s="10" t="s">
        <v>52</v>
      </c>
      <c r="N17" s="1" t="s">
        <v>402</v>
      </c>
      <c r="O17" s="1" t="s">
        <v>52</v>
      </c>
      <c r="P17" s="1" t="s">
        <v>55</v>
      </c>
      <c r="Q17" s="1" t="s">
        <v>52</v>
      </c>
      <c r="R17">
        <v>3</v>
      </c>
      <c r="S17" s="1" t="s">
        <v>52</v>
      </c>
      <c r="T17" s="8"/>
    </row>
    <row r="18" spans="1:20" ht="30" customHeight="1" x14ac:dyDescent="0.3">
      <c r="A18" s="10" t="s">
        <v>454</v>
      </c>
      <c r="B18" s="10" t="s">
        <v>52</v>
      </c>
      <c r="C18" s="10" t="s">
        <v>52</v>
      </c>
      <c r="D18" s="11">
        <v>1</v>
      </c>
      <c r="E18" s="12">
        <f>공종별내역서!F291</f>
        <v>2759533</v>
      </c>
      <c r="F18" s="12">
        <f t="shared" si="0"/>
        <v>2759533</v>
      </c>
      <c r="G18" s="12">
        <f>공종별내역서!H291</f>
        <v>8472747</v>
      </c>
      <c r="H18" s="12">
        <f t="shared" si="1"/>
        <v>8472747</v>
      </c>
      <c r="I18" s="12">
        <f>공종별내역서!J291</f>
        <v>0</v>
      </c>
      <c r="J18" s="12">
        <f t="shared" si="2"/>
        <v>0</v>
      </c>
      <c r="K18" s="12">
        <f t="shared" si="3"/>
        <v>11232280</v>
      </c>
      <c r="L18" s="12">
        <f t="shared" si="4"/>
        <v>11232280</v>
      </c>
      <c r="M18" s="10" t="s">
        <v>52</v>
      </c>
      <c r="N18" s="1" t="s">
        <v>455</v>
      </c>
      <c r="O18" s="1" t="s">
        <v>52</v>
      </c>
      <c r="P18" s="1" t="s">
        <v>55</v>
      </c>
      <c r="Q18" s="1" t="s">
        <v>52</v>
      </c>
      <c r="R18">
        <v>3</v>
      </c>
      <c r="S18" s="1" t="s">
        <v>52</v>
      </c>
      <c r="T18" s="8"/>
    </row>
    <row r="19" spans="1:20" ht="30" customHeight="1" x14ac:dyDescent="0.3">
      <c r="A19" s="10" t="s">
        <v>471</v>
      </c>
      <c r="B19" s="10" t="s">
        <v>52</v>
      </c>
      <c r="C19" s="10" t="s">
        <v>52</v>
      </c>
      <c r="D19" s="11">
        <v>1</v>
      </c>
      <c r="E19" s="12">
        <f>공종별내역서!F315</f>
        <v>3761439</v>
      </c>
      <c r="F19" s="12">
        <f t="shared" si="0"/>
        <v>3761439</v>
      </c>
      <c r="G19" s="12">
        <f>공종별내역서!H315</f>
        <v>2719395</v>
      </c>
      <c r="H19" s="12">
        <f t="shared" si="1"/>
        <v>2719395</v>
      </c>
      <c r="I19" s="12">
        <f>공종별내역서!J315</f>
        <v>481036</v>
      </c>
      <c r="J19" s="12">
        <f t="shared" si="2"/>
        <v>481036</v>
      </c>
      <c r="K19" s="12">
        <f t="shared" si="3"/>
        <v>6961870</v>
      </c>
      <c r="L19" s="12">
        <f t="shared" si="4"/>
        <v>6961870</v>
      </c>
      <c r="M19" s="10" t="s">
        <v>52</v>
      </c>
      <c r="N19" s="1" t="s">
        <v>472</v>
      </c>
      <c r="O19" s="1" t="s">
        <v>52</v>
      </c>
      <c r="P19" s="1" t="s">
        <v>55</v>
      </c>
      <c r="Q19" s="1" t="s">
        <v>52</v>
      </c>
      <c r="R19">
        <v>3</v>
      </c>
      <c r="S19" s="1" t="s">
        <v>52</v>
      </c>
      <c r="T19" s="8"/>
    </row>
    <row r="20" spans="1:20" ht="30" customHeight="1" x14ac:dyDescent="0.3">
      <c r="A20" s="10" t="s">
        <v>504</v>
      </c>
      <c r="B20" s="10" t="s">
        <v>52</v>
      </c>
      <c r="C20" s="10" t="s">
        <v>52</v>
      </c>
      <c r="D20" s="11">
        <v>1</v>
      </c>
      <c r="E20" s="12">
        <f>공종별내역서!F339</f>
        <v>4247387</v>
      </c>
      <c r="F20" s="12">
        <f t="shared" si="0"/>
        <v>4247387</v>
      </c>
      <c r="G20" s="12">
        <f>공종별내역서!H339</f>
        <v>8410041</v>
      </c>
      <c r="H20" s="12">
        <f t="shared" si="1"/>
        <v>8410041</v>
      </c>
      <c r="I20" s="12">
        <f>공종별내역서!J339</f>
        <v>88044</v>
      </c>
      <c r="J20" s="12">
        <f t="shared" si="2"/>
        <v>88044</v>
      </c>
      <c r="K20" s="12">
        <f t="shared" si="3"/>
        <v>12745472</v>
      </c>
      <c r="L20" s="12">
        <f t="shared" si="4"/>
        <v>12745472</v>
      </c>
      <c r="M20" s="10" t="s">
        <v>52</v>
      </c>
      <c r="N20" s="1" t="s">
        <v>505</v>
      </c>
      <c r="O20" s="1" t="s">
        <v>52</v>
      </c>
      <c r="P20" s="1" t="s">
        <v>53</v>
      </c>
      <c r="Q20" s="1" t="s">
        <v>52</v>
      </c>
      <c r="R20">
        <v>2</v>
      </c>
      <c r="S20" s="1" t="s">
        <v>52</v>
      </c>
      <c r="T20" s="8"/>
    </row>
    <row r="21" spans="1:20" ht="30" customHeight="1" x14ac:dyDescent="0.3">
      <c r="A21" s="11" t="s">
        <v>2335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 t="s">
        <v>2336</v>
      </c>
      <c r="B22" s="11"/>
      <c r="C22" s="11"/>
      <c r="D22" s="11">
        <v>1</v>
      </c>
      <c r="E22" s="43">
        <f>TRUNC(공종별내역서!L348,0)</f>
        <v>14679986</v>
      </c>
      <c r="F22" s="44">
        <f>E22*D22</f>
        <v>14679986</v>
      </c>
      <c r="G22" s="11"/>
      <c r="H22" s="11"/>
      <c r="I22" s="11"/>
      <c r="J22" s="11"/>
      <c r="K22" s="11"/>
      <c r="L22" s="44">
        <f>F22</f>
        <v>14679986</v>
      </c>
      <c r="M22" s="11"/>
      <c r="T22" s="8"/>
    </row>
    <row r="23" spans="1:20" ht="30" customHeight="1" x14ac:dyDescent="0.3">
      <c r="A23" s="11" t="s">
        <v>2337</v>
      </c>
      <c r="B23" s="11"/>
      <c r="C23" s="11"/>
      <c r="D23" s="11">
        <v>1</v>
      </c>
      <c r="E23" s="43">
        <f>공종별내역서!L350</f>
        <v>3322000</v>
      </c>
      <c r="F23" s="44">
        <f>E23*D23</f>
        <v>3322000</v>
      </c>
      <c r="G23" s="11"/>
      <c r="H23" s="11"/>
      <c r="I23" s="11"/>
      <c r="J23" s="11"/>
      <c r="K23" s="11"/>
      <c r="L23" s="44">
        <f>F23</f>
        <v>3322000</v>
      </c>
      <c r="M23" s="11"/>
      <c r="T23" s="8"/>
    </row>
    <row r="24" spans="1:20" ht="30" customHeight="1" x14ac:dyDescent="0.3">
      <c r="A24" s="11" t="s">
        <v>2337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90</v>
      </c>
      <c r="B27" s="11"/>
      <c r="C27" s="11"/>
      <c r="D27" s="11"/>
      <c r="E27" s="11"/>
      <c r="F27" s="12">
        <f>F5</f>
        <v>56951018</v>
      </c>
      <c r="G27" s="11"/>
      <c r="H27" s="12">
        <f>H5</f>
        <v>63558360</v>
      </c>
      <c r="I27" s="11"/>
      <c r="J27" s="12">
        <f>J5</f>
        <v>5687513</v>
      </c>
      <c r="K27" s="11"/>
      <c r="L27" s="12">
        <f>L5</f>
        <v>126196891</v>
      </c>
      <c r="M27" s="11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949D7-1B08-4926-8BFF-B28F366A245C}">
  <sheetPr>
    <pageSetUpPr fitToPage="1"/>
  </sheetPr>
  <dimension ref="A1:AV362"/>
  <sheetViews>
    <sheetView topLeftCell="A311" zoomScaleNormal="100" workbookViewId="0">
      <selection activeCell="E317" sqref="E31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53" t="s">
        <v>2</v>
      </c>
      <c r="B2" s="53" t="s">
        <v>3</v>
      </c>
      <c r="C2" s="53" t="s">
        <v>4</v>
      </c>
      <c r="D2" s="53" t="s">
        <v>5</v>
      </c>
      <c r="E2" s="53" t="s">
        <v>6</v>
      </c>
      <c r="F2" s="53"/>
      <c r="G2" s="53" t="s">
        <v>9</v>
      </c>
      <c r="H2" s="53"/>
      <c r="I2" s="53" t="s">
        <v>10</v>
      </c>
      <c r="J2" s="53"/>
      <c r="K2" s="53" t="s">
        <v>11</v>
      </c>
      <c r="L2" s="53"/>
      <c r="M2" s="53" t="s">
        <v>12</v>
      </c>
      <c r="N2" s="46" t="s">
        <v>20</v>
      </c>
      <c r="O2" s="46" t="s">
        <v>14</v>
      </c>
      <c r="P2" s="46" t="s">
        <v>21</v>
      </c>
      <c r="Q2" s="46" t="s">
        <v>13</v>
      </c>
      <c r="R2" s="46" t="s">
        <v>22</v>
      </c>
      <c r="S2" s="46" t="s">
        <v>23</v>
      </c>
      <c r="T2" s="46" t="s">
        <v>24</v>
      </c>
      <c r="U2" s="46" t="s">
        <v>25</v>
      </c>
      <c r="V2" s="46" t="s">
        <v>26</v>
      </c>
      <c r="W2" s="46" t="s">
        <v>27</v>
      </c>
      <c r="X2" s="46" t="s">
        <v>28</v>
      </c>
      <c r="Y2" s="46" t="s">
        <v>29</v>
      </c>
      <c r="Z2" s="46" t="s">
        <v>30</v>
      </c>
      <c r="AA2" s="46" t="s">
        <v>31</v>
      </c>
      <c r="AB2" s="46" t="s">
        <v>32</v>
      </c>
      <c r="AC2" s="46" t="s">
        <v>33</v>
      </c>
      <c r="AD2" s="46" t="s">
        <v>34</v>
      </c>
      <c r="AE2" s="46" t="s">
        <v>35</v>
      </c>
      <c r="AF2" s="46" t="s">
        <v>36</v>
      </c>
      <c r="AG2" s="46" t="s">
        <v>37</v>
      </c>
      <c r="AH2" s="46" t="s">
        <v>38</v>
      </c>
      <c r="AI2" s="46" t="s">
        <v>39</v>
      </c>
      <c r="AJ2" s="46" t="s">
        <v>40</v>
      </c>
      <c r="AK2" s="46" t="s">
        <v>41</v>
      </c>
      <c r="AL2" s="46" t="s">
        <v>42</v>
      </c>
      <c r="AM2" s="46" t="s">
        <v>43</v>
      </c>
      <c r="AN2" s="46" t="s">
        <v>44</v>
      </c>
      <c r="AO2" s="46" t="s">
        <v>45</v>
      </c>
      <c r="AP2" s="46" t="s">
        <v>46</v>
      </c>
      <c r="AQ2" s="46" t="s">
        <v>47</v>
      </c>
      <c r="AR2" s="46" t="s">
        <v>48</v>
      </c>
      <c r="AS2" s="46" t="s">
        <v>16</v>
      </c>
      <c r="AT2" s="46" t="s">
        <v>17</v>
      </c>
      <c r="AU2" s="46" t="s">
        <v>49</v>
      </c>
      <c r="AV2" s="46" t="s">
        <v>50</v>
      </c>
    </row>
    <row r="3" spans="1:48" ht="30" customHeight="1" x14ac:dyDescent="0.3">
      <c r="A3" s="53"/>
      <c r="B3" s="53"/>
      <c r="C3" s="53"/>
      <c r="D3" s="53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53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</row>
    <row r="4" spans="1:48" ht="30" customHeight="1" x14ac:dyDescent="0.3">
      <c r="A4" s="13" t="s">
        <v>56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3">
      <c r="A5" s="13" t="s">
        <v>58</v>
      </c>
      <c r="B5" s="13" t="s">
        <v>59</v>
      </c>
      <c r="C5" s="13" t="s">
        <v>60</v>
      </c>
      <c r="D5" s="11">
        <v>1</v>
      </c>
      <c r="E5" s="12">
        <f>TRUNC(일위대가목록!E4,0)</f>
        <v>39087</v>
      </c>
      <c r="F5" s="12">
        <f t="shared" ref="F5:F10" si="0">TRUNC(E5*D5, 0)</f>
        <v>39087</v>
      </c>
      <c r="G5" s="12">
        <f>TRUNC(일위대가목록!F4,0)</f>
        <v>86062</v>
      </c>
      <c r="H5" s="12">
        <f t="shared" ref="H5:H10" si="1">TRUNC(G5*D5, 0)</f>
        <v>86062</v>
      </c>
      <c r="I5" s="12">
        <f>TRUNC(일위대가목록!G4,0)</f>
        <v>0</v>
      </c>
      <c r="J5" s="12">
        <f t="shared" ref="J5:J10" si="2">TRUNC(I5*D5, 0)</f>
        <v>0</v>
      </c>
      <c r="K5" s="12">
        <f t="shared" ref="K5:L10" si="3">TRUNC(E5+G5+I5, 0)</f>
        <v>125149</v>
      </c>
      <c r="L5" s="12">
        <f t="shared" si="3"/>
        <v>125149</v>
      </c>
      <c r="M5" s="13" t="s">
        <v>61</v>
      </c>
      <c r="N5" s="1" t="s">
        <v>62</v>
      </c>
      <c r="O5" s="1" t="s">
        <v>52</v>
      </c>
      <c r="P5" s="1" t="s">
        <v>52</v>
      </c>
      <c r="Q5" s="1" t="s">
        <v>57</v>
      </c>
      <c r="R5" s="1" t="s">
        <v>63</v>
      </c>
      <c r="S5" s="1" t="s">
        <v>64</v>
      </c>
      <c r="T5" s="1" t="s">
        <v>64</v>
      </c>
      <c r="AR5" s="1" t="s">
        <v>52</v>
      </c>
      <c r="AS5" s="1" t="s">
        <v>52</v>
      </c>
      <c r="AU5" s="1" t="s">
        <v>65</v>
      </c>
      <c r="AV5">
        <v>4</v>
      </c>
    </row>
    <row r="6" spans="1:48" ht="30" customHeight="1" x14ac:dyDescent="0.3">
      <c r="A6" s="13" t="s">
        <v>66</v>
      </c>
      <c r="B6" s="13" t="s">
        <v>52</v>
      </c>
      <c r="C6" s="13" t="s">
        <v>67</v>
      </c>
      <c r="D6" s="11">
        <v>10</v>
      </c>
      <c r="E6" s="12">
        <f>TRUNC(일위대가목록!E5,0)</f>
        <v>8001</v>
      </c>
      <c r="F6" s="12">
        <f t="shared" si="0"/>
        <v>80010</v>
      </c>
      <c r="G6" s="12">
        <f>TRUNC(일위대가목록!F5,0)</f>
        <v>84872</v>
      </c>
      <c r="H6" s="12">
        <f t="shared" si="1"/>
        <v>848720</v>
      </c>
      <c r="I6" s="12">
        <f>TRUNC(일위대가목록!G5,0)</f>
        <v>0</v>
      </c>
      <c r="J6" s="12">
        <f t="shared" si="2"/>
        <v>0</v>
      </c>
      <c r="K6" s="12">
        <f t="shared" si="3"/>
        <v>92873</v>
      </c>
      <c r="L6" s="12">
        <f t="shared" si="3"/>
        <v>928730</v>
      </c>
      <c r="M6" s="13" t="s">
        <v>68</v>
      </c>
      <c r="N6" s="1" t="s">
        <v>69</v>
      </c>
      <c r="O6" s="1" t="s">
        <v>52</v>
      </c>
      <c r="P6" s="1" t="s">
        <v>52</v>
      </c>
      <c r="Q6" s="1" t="s">
        <v>57</v>
      </c>
      <c r="R6" s="1" t="s">
        <v>63</v>
      </c>
      <c r="S6" s="1" t="s">
        <v>64</v>
      </c>
      <c r="T6" s="1" t="s">
        <v>64</v>
      </c>
      <c r="AR6" s="1" t="s">
        <v>52</v>
      </c>
      <c r="AS6" s="1" t="s">
        <v>52</v>
      </c>
      <c r="AU6" s="1" t="s">
        <v>70</v>
      </c>
      <c r="AV6">
        <v>5</v>
      </c>
    </row>
    <row r="7" spans="1:48" ht="30" customHeight="1" x14ac:dyDescent="0.3">
      <c r="A7" s="13" t="s">
        <v>71</v>
      </c>
      <c r="B7" s="13" t="s">
        <v>52</v>
      </c>
      <c r="C7" s="13" t="s">
        <v>67</v>
      </c>
      <c r="D7" s="11">
        <v>4</v>
      </c>
      <c r="E7" s="12">
        <f>TRUNC(일위대가목록!E6,0)</f>
        <v>12574</v>
      </c>
      <c r="F7" s="12">
        <f t="shared" si="0"/>
        <v>50296</v>
      </c>
      <c r="G7" s="12">
        <f>TRUNC(일위대가목록!F6,0)</f>
        <v>146258</v>
      </c>
      <c r="H7" s="12">
        <f t="shared" si="1"/>
        <v>585032</v>
      </c>
      <c r="I7" s="12">
        <f>TRUNC(일위대가목록!G6,0)</f>
        <v>0</v>
      </c>
      <c r="J7" s="12">
        <f t="shared" si="2"/>
        <v>0</v>
      </c>
      <c r="K7" s="12">
        <f t="shared" si="3"/>
        <v>158832</v>
      </c>
      <c r="L7" s="12">
        <f t="shared" si="3"/>
        <v>635328</v>
      </c>
      <c r="M7" s="13" t="s">
        <v>72</v>
      </c>
      <c r="N7" s="1" t="s">
        <v>73</v>
      </c>
      <c r="O7" s="1" t="s">
        <v>52</v>
      </c>
      <c r="P7" s="1" t="s">
        <v>52</v>
      </c>
      <c r="Q7" s="1" t="s">
        <v>57</v>
      </c>
      <c r="R7" s="1" t="s">
        <v>63</v>
      </c>
      <c r="S7" s="1" t="s">
        <v>64</v>
      </c>
      <c r="T7" s="1" t="s">
        <v>64</v>
      </c>
      <c r="AR7" s="1" t="s">
        <v>52</v>
      </c>
      <c r="AS7" s="1" t="s">
        <v>52</v>
      </c>
      <c r="AU7" s="1" t="s">
        <v>74</v>
      </c>
      <c r="AV7">
        <v>6</v>
      </c>
    </row>
    <row r="8" spans="1:48" ht="30" customHeight="1" x14ac:dyDescent="0.3">
      <c r="A8" s="13" t="s">
        <v>75</v>
      </c>
      <c r="B8" s="13" t="s">
        <v>76</v>
      </c>
      <c r="C8" s="13" t="s">
        <v>77</v>
      </c>
      <c r="D8" s="11">
        <v>198</v>
      </c>
      <c r="E8" s="12">
        <f>TRUNC(일위대가목록!E7,0)</f>
        <v>0</v>
      </c>
      <c r="F8" s="12">
        <f t="shared" si="0"/>
        <v>0</v>
      </c>
      <c r="G8" s="12">
        <f>TRUNC(일위대가목록!F7,0)</f>
        <v>7829</v>
      </c>
      <c r="H8" s="12">
        <f t="shared" si="1"/>
        <v>1550142</v>
      </c>
      <c r="I8" s="12">
        <f>TRUNC(일위대가목록!G7,0)</f>
        <v>0</v>
      </c>
      <c r="J8" s="12">
        <f t="shared" si="2"/>
        <v>0</v>
      </c>
      <c r="K8" s="12">
        <f t="shared" si="3"/>
        <v>7829</v>
      </c>
      <c r="L8" s="12">
        <f t="shared" si="3"/>
        <v>1550142</v>
      </c>
      <c r="M8" s="13" t="s">
        <v>78</v>
      </c>
      <c r="N8" s="1" t="s">
        <v>79</v>
      </c>
      <c r="O8" s="1" t="s">
        <v>52</v>
      </c>
      <c r="P8" s="1" t="s">
        <v>52</v>
      </c>
      <c r="Q8" s="1" t="s">
        <v>57</v>
      </c>
      <c r="R8" s="1" t="s">
        <v>63</v>
      </c>
      <c r="S8" s="1" t="s">
        <v>64</v>
      </c>
      <c r="T8" s="1" t="s">
        <v>64</v>
      </c>
      <c r="AR8" s="1" t="s">
        <v>52</v>
      </c>
      <c r="AS8" s="1" t="s">
        <v>52</v>
      </c>
      <c r="AU8" s="1" t="s">
        <v>80</v>
      </c>
      <c r="AV8">
        <v>7</v>
      </c>
    </row>
    <row r="9" spans="1:48" ht="30" customHeight="1" x14ac:dyDescent="0.3">
      <c r="A9" s="13" t="s">
        <v>81</v>
      </c>
      <c r="B9" s="13" t="s">
        <v>82</v>
      </c>
      <c r="C9" s="13" t="s">
        <v>77</v>
      </c>
      <c r="D9" s="11">
        <v>198</v>
      </c>
      <c r="E9" s="12">
        <f>TRUNC(일위대가목록!E8,0)</f>
        <v>0</v>
      </c>
      <c r="F9" s="12">
        <f t="shared" si="0"/>
        <v>0</v>
      </c>
      <c r="G9" s="12">
        <f>TRUNC(일위대가목록!F8,0)</f>
        <v>4294</v>
      </c>
      <c r="H9" s="12">
        <f t="shared" si="1"/>
        <v>850212</v>
      </c>
      <c r="I9" s="12">
        <f>TRUNC(일위대가목록!G8,0)</f>
        <v>0</v>
      </c>
      <c r="J9" s="12">
        <f t="shared" si="2"/>
        <v>0</v>
      </c>
      <c r="K9" s="12">
        <f t="shared" si="3"/>
        <v>4294</v>
      </c>
      <c r="L9" s="12">
        <f t="shared" si="3"/>
        <v>850212</v>
      </c>
      <c r="M9" s="13" t="s">
        <v>83</v>
      </c>
      <c r="N9" s="1" t="s">
        <v>84</v>
      </c>
      <c r="O9" s="1" t="s">
        <v>52</v>
      </c>
      <c r="P9" s="1" t="s">
        <v>52</v>
      </c>
      <c r="Q9" s="1" t="s">
        <v>57</v>
      </c>
      <c r="R9" s="1" t="s">
        <v>63</v>
      </c>
      <c r="S9" s="1" t="s">
        <v>64</v>
      </c>
      <c r="T9" s="1" t="s">
        <v>64</v>
      </c>
      <c r="AR9" s="1" t="s">
        <v>52</v>
      </c>
      <c r="AS9" s="1" t="s">
        <v>52</v>
      </c>
      <c r="AU9" s="1" t="s">
        <v>85</v>
      </c>
      <c r="AV9">
        <v>8</v>
      </c>
    </row>
    <row r="10" spans="1:48" ht="30" customHeight="1" x14ac:dyDescent="0.3">
      <c r="A10" s="13" t="s">
        <v>86</v>
      </c>
      <c r="B10" s="13" t="s">
        <v>52</v>
      </c>
      <c r="C10" s="13" t="s">
        <v>77</v>
      </c>
      <c r="D10" s="11">
        <v>198</v>
      </c>
      <c r="E10" s="12">
        <f>TRUNC(일위대가목록!E9,0)</f>
        <v>0</v>
      </c>
      <c r="F10" s="12">
        <f t="shared" si="0"/>
        <v>0</v>
      </c>
      <c r="G10" s="12">
        <f>TRUNC(일위대가목록!F9,0)</f>
        <v>3131</v>
      </c>
      <c r="H10" s="12">
        <f t="shared" si="1"/>
        <v>619938</v>
      </c>
      <c r="I10" s="12">
        <f>TRUNC(일위대가목록!G9,0)</f>
        <v>0</v>
      </c>
      <c r="J10" s="12">
        <f t="shared" si="2"/>
        <v>0</v>
      </c>
      <c r="K10" s="12">
        <f t="shared" si="3"/>
        <v>3131</v>
      </c>
      <c r="L10" s="12">
        <f t="shared" si="3"/>
        <v>619938</v>
      </c>
      <c r="M10" s="13" t="s">
        <v>87</v>
      </c>
      <c r="N10" s="1" t="s">
        <v>88</v>
      </c>
      <c r="O10" s="1" t="s">
        <v>52</v>
      </c>
      <c r="P10" s="1" t="s">
        <v>52</v>
      </c>
      <c r="Q10" s="1" t="s">
        <v>57</v>
      </c>
      <c r="R10" s="1" t="s">
        <v>63</v>
      </c>
      <c r="S10" s="1" t="s">
        <v>64</v>
      </c>
      <c r="T10" s="1" t="s">
        <v>64</v>
      </c>
      <c r="AR10" s="1" t="s">
        <v>52</v>
      </c>
      <c r="AS10" s="1" t="s">
        <v>52</v>
      </c>
      <c r="AU10" s="1" t="s">
        <v>89</v>
      </c>
      <c r="AV10">
        <v>9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57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57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57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57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57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57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57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57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57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57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57</v>
      </c>
    </row>
    <row r="27" spans="1:48" ht="30" customHeight="1" x14ac:dyDescent="0.3">
      <c r="A27" s="13" t="s">
        <v>90</v>
      </c>
      <c r="B27" s="11"/>
      <c r="C27" s="11"/>
      <c r="D27" s="11"/>
      <c r="E27" s="12"/>
      <c r="F27" s="12">
        <f>SUMIF(Q5:Q26,"010101",F5:F26)</f>
        <v>169393</v>
      </c>
      <c r="G27" s="12"/>
      <c r="H27" s="12">
        <f>SUMIF(Q5:Q26,"010101",H5:H26)</f>
        <v>4540106</v>
      </c>
      <c r="I27" s="12"/>
      <c r="J27" s="12">
        <f>SUMIF(Q5:Q26,"010101",J5:J26)</f>
        <v>0</v>
      </c>
      <c r="K27" s="12"/>
      <c r="L27" s="12">
        <f>SUMIF(Q5:Q26,"010101",L5:L26)</f>
        <v>4709499</v>
      </c>
      <c r="M27" s="11"/>
      <c r="N27" t="s">
        <v>91</v>
      </c>
    </row>
    <row r="28" spans="1:48" ht="30" customHeight="1" x14ac:dyDescent="0.3">
      <c r="A28" s="13" t="s">
        <v>92</v>
      </c>
      <c r="B28" s="13" t="s">
        <v>52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93</v>
      </c>
    </row>
    <row r="29" spans="1:48" ht="30" customHeight="1" x14ac:dyDescent="0.3">
      <c r="A29" s="13" t="s">
        <v>94</v>
      </c>
      <c r="B29" s="13" t="s">
        <v>95</v>
      </c>
      <c r="C29" s="13" t="s">
        <v>96</v>
      </c>
      <c r="D29" s="11">
        <v>33.6</v>
      </c>
      <c r="E29" s="12">
        <f>TRUNC(일위대가목록!E10,0)</f>
        <v>23961</v>
      </c>
      <c r="F29" s="12">
        <f t="shared" ref="F29:F35" si="4">TRUNC(E29*D29, 0)</f>
        <v>805089</v>
      </c>
      <c r="G29" s="12">
        <f>TRUNC(일위대가목록!F10,0)</f>
        <v>6596</v>
      </c>
      <c r="H29" s="12">
        <f t="shared" ref="H29:H35" si="5">TRUNC(G29*D29, 0)</f>
        <v>221625</v>
      </c>
      <c r="I29" s="12">
        <f>TRUNC(일위대가목록!G10,0)</f>
        <v>1140</v>
      </c>
      <c r="J29" s="12">
        <f t="shared" ref="J29:J35" si="6">TRUNC(I29*D29, 0)</f>
        <v>38304</v>
      </c>
      <c r="K29" s="12">
        <f t="shared" ref="K29:L35" si="7">TRUNC(E29+G29+I29, 0)</f>
        <v>31697</v>
      </c>
      <c r="L29" s="12">
        <f t="shared" si="7"/>
        <v>1065018</v>
      </c>
      <c r="M29" s="13" t="s">
        <v>97</v>
      </c>
      <c r="N29" s="1" t="s">
        <v>98</v>
      </c>
      <c r="O29" s="1" t="s">
        <v>52</v>
      </c>
      <c r="P29" s="1" t="s">
        <v>52</v>
      </c>
      <c r="Q29" s="1" t="s">
        <v>93</v>
      </c>
      <c r="R29" s="1" t="s">
        <v>63</v>
      </c>
      <c r="S29" s="1" t="s">
        <v>64</v>
      </c>
      <c r="T29" s="1" t="s">
        <v>64</v>
      </c>
      <c r="AR29" s="1" t="s">
        <v>52</v>
      </c>
      <c r="AS29" s="1" t="s">
        <v>52</v>
      </c>
      <c r="AU29" s="1" t="s">
        <v>99</v>
      </c>
      <c r="AV29">
        <v>11</v>
      </c>
    </row>
    <row r="30" spans="1:48" ht="30" customHeight="1" x14ac:dyDescent="0.3">
      <c r="A30" s="13" t="s">
        <v>100</v>
      </c>
      <c r="B30" s="13" t="s">
        <v>101</v>
      </c>
      <c r="C30" s="13" t="s">
        <v>77</v>
      </c>
      <c r="D30" s="11">
        <v>215.1</v>
      </c>
      <c r="E30" s="12">
        <f>TRUNC(일위대가목록!E11,0)</f>
        <v>708</v>
      </c>
      <c r="F30" s="12">
        <f t="shared" si="4"/>
        <v>152290</v>
      </c>
      <c r="G30" s="12">
        <f>TRUNC(일위대가목록!F11,0)</f>
        <v>1324</v>
      </c>
      <c r="H30" s="12">
        <f t="shared" si="5"/>
        <v>284792</v>
      </c>
      <c r="I30" s="12">
        <f>TRUNC(일위대가목록!G11,0)</f>
        <v>0</v>
      </c>
      <c r="J30" s="12">
        <f t="shared" si="6"/>
        <v>0</v>
      </c>
      <c r="K30" s="12">
        <f t="shared" si="7"/>
        <v>2032</v>
      </c>
      <c r="L30" s="12">
        <f t="shared" si="7"/>
        <v>437082</v>
      </c>
      <c r="M30" s="13" t="s">
        <v>102</v>
      </c>
      <c r="N30" s="1" t="s">
        <v>103</v>
      </c>
      <c r="O30" s="1" t="s">
        <v>52</v>
      </c>
      <c r="P30" s="1" t="s">
        <v>52</v>
      </c>
      <c r="Q30" s="1" t="s">
        <v>93</v>
      </c>
      <c r="R30" s="1" t="s">
        <v>63</v>
      </c>
      <c r="S30" s="1" t="s">
        <v>64</v>
      </c>
      <c r="T30" s="1" t="s">
        <v>64</v>
      </c>
      <c r="AR30" s="1" t="s">
        <v>52</v>
      </c>
      <c r="AS30" s="1" t="s">
        <v>52</v>
      </c>
      <c r="AU30" s="1" t="s">
        <v>104</v>
      </c>
      <c r="AV30">
        <v>12</v>
      </c>
    </row>
    <row r="31" spans="1:48" ht="30" customHeight="1" x14ac:dyDescent="0.3">
      <c r="A31" s="13" t="s">
        <v>105</v>
      </c>
      <c r="B31" s="13" t="s">
        <v>106</v>
      </c>
      <c r="C31" s="13" t="s">
        <v>96</v>
      </c>
      <c r="D31" s="11">
        <v>140.1</v>
      </c>
      <c r="E31" s="12">
        <f>TRUNC(단가산출목록!E4,0)</f>
        <v>437</v>
      </c>
      <c r="F31" s="12">
        <f t="shared" si="4"/>
        <v>61223</v>
      </c>
      <c r="G31" s="12">
        <f>TRUNC(단가산출목록!F4,0)</f>
        <v>1000</v>
      </c>
      <c r="H31" s="12">
        <f t="shared" si="5"/>
        <v>140100</v>
      </c>
      <c r="I31" s="12">
        <f>TRUNC(단가산출목록!G4,0)</f>
        <v>416</v>
      </c>
      <c r="J31" s="12">
        <f t="shared" si="6"/>
        <v>58281</v>
      </c>
      <c r="K31" s="12">
        <f t="shared" si="7"/>
        <v>1853</v>
      </c>
      <c r="L31" s="12">
        <f t="shared" si="7"/>
        <v>259604</v>
      </c>
      <c r="M31" s="13" t="s">
        <v>107</v>
      </c>
      <c r="N31" s="1" t="s">
        <v>108</v>
      </c>
      <c r="O31" s="1" t="s">
        <v>52</v>
      </c>
      <c r="P31" s="1" t="s">
        <v>52</v>
      </c>
      <c r="Q31" s="1" t="s">
        <v>93</v>
      </c>
      <c r="R31" s="1" t="s">
        <v>64</v>
      </c>
      <c r="S31" s="1" t="s">
        <v>63</v>
      </c>
      <c r="T31" s="1" t="s">
        <v>64</v>
      </c>
      <c r="AR31" s="1" t="s">
        <v>52</v>
      </c>
      <c r="AS31" s="1" t="s">
        <v>52</v>
      </c>
      <c r="AU31" s="1" t="s">
        <v>109</v>
      </c>
      <c r="AV31">
        <v>13</v>
      </c>
    </row>
    <row r="32" spans="1:48" ht="30" customHeight="1" x14ac:dyDescent="0.3">
      <c r="A32" s="13" t="s">
        <v>110</v>
      </c>
      <c r="B32" s="13" t="s">
        <v>111</v>
      </c>
      <c r="C32" s="13" t="s">
        <v>96</v>
      </c>
      <c r="D32" s="11">
        <v>121.4</v>
      </c>
      <c r="E32" s="12">
        <f>TRUNC(단가산출목록!E5,0)</f>
        <v>3982</v>
      </c>
      <c r="F32" s="12">
        <f t="shared" si="4"/>
        <v>483414</v>
      </c>
      <c r="G32" s="12">
        <f>TRUNC(단가산출목록!F5,0)</f>
        <v>5876</v>
      </c>
      <c r="H32" s="12">
        <f t="shared" si="5"/>
        <v>713346</v>
      </c>
      <c r="I32" s="12">
        <f>TRUNC(단가산출목록!G5,0)</f>
        <v>2100</v>
      </c>
      <c r="J32" s="12">
        <f t="shared" si="6"/>
        <v>254940</v>
      </c>
      <c r="K32" s="12">
        <f t="shared" si="7"/>
        <v>11958</v>
      </c>
      <c r="L32" s="12">
        <f t="shared" si="7"/>
        <v>1451700</v>
      </c>
      <c r="M32" s="13" t="s">
        <v>112</v>
      </c>
      <c r="N32" s="1" t="s">
        <v>113</v>
      </c>
      <c r="O32" s="1" t="s">
        <v>52</v>
      </c>
      <c r="P32" s="1" t="s">
        <v>52</v>
      </c>
      <c r="Q32" s="1" t="s">
        <v>93</v>
      </c>
      <c r="R32" s="1" t="s">
        <v>64</v>
      </c>
      <c r="S32" s="1" t="s">
        <v>63</v>
      </c>
      <c r="T32" s="1" t="s">
        <v>64</v>
      </c>
      <c r="AR32" s="1" t="s">
        <v>52</v>
      </c>
      <c r="AS32" s="1" t="s">
        <v>52</v>
      </c>
      <c r="AU32" s="1" t="s">
        <v>114</v>
      </c>
      <c r="AV32">
        <v>14</v>
      </c>
    </row>
    <row r="33" spans="1:48" ht="30" customHeight="1" x14ac:dyDescent="0.3">
      <c r="A33" s="13" t="s">
        <v>115</v>
      </c>
      <c r="B33" s="13" t="s">
        <v>116</v>
      </c>
      <c r="C33" s="13" t="s">
        <v>96</v>
      </c>
      <c r="D33" s="11">
        <v>18.8</v>
      </c>
      <c r="E33" s="12">
        <f>TRUNC(단가산출목록!E6,0)</f>
        <v>640</v>
      </c>
      <c r="F33" s="12">
        <f t="shared" si="4"/>
        <v>12032</v>
      </c>
      <c r="G33" s="12">
        <f>TRUNC(단가산출목록!F6,0)</f>
        <v>9011</v>
      </c>
      <c r="H33" s="12">
        <f t="shared" si="5"/>
        <v>169406</v>
      </c>
      <c r="I33" s="12">
        <f>TRUNC(단가산출목록!G6,0)</f>
        <v>423</v>
      </c>
      <c r="J33" s="12">
        <f t="shared" si="6"/>
        <v>7952</v>
      </c>
      <c r="K33" s="12">
        <f t="shared" si="7"/>
        <v>10074</v>
      </c>
      <c r="L33" s="12">
        <f t="shared" si="7"/>
        <v>189390</v>
      </c>
      <c r="M33" s="13" t="s">
        <v>117</v>
      </c>
      <c r="N33" s="1" t="s">
        <v>118</v>
      </c>
      <c r="O33" s="1" t="s">
        <v>52</v>
      </c>
      <c r="P33" s="1" t="s">
        <v>52</v>
      </c>
      <c r="Q33" s="1" t="s">
        <v>93</v>
      </c>
      <c r="R33" s="1" t="s">
        <v>64</v>
      </c>
      <c r="S33" s="1" t="s">
        <v>63</v>
      </c>
      <c r="T33" s="1" t="s">
        <v>64</v>
      </c>
      <c r="AR33" s="1" t="s">
        <v>52</v>
      </c>
      <c r="AS33" s="1" t="s">
        <v>52</v>
      </c>
      <c r="AU33" s="1" t="s">
        <v>119</v>
      </c>
      <c r="AV33">
        <v>15</v>
      </c>
    </row>
    <row r="34" spans="1:48" ht="30" customHeight="1" x14ac:dyDescent="0.3">
      <c r="A34" s="13" t="s">
        <v>120</v>
      </c>
      <c r="B34" s="13" t="s">
        <v>121</v>
      </c>
      <c r="C34" s="13" t="s">
        <v>96</v>
      </c>
      <c r="D34" s="11">
        <v>384.3</v>
      </c>
      <c r="E34" s="12">
        <f>TRUNC(단가산출목록!E7,0)</f>
        <v>546</v>
      </c>
      <c r="F34" s="12">
        <f t="shared" si="4"/>
        <v>209827</v>
      </c>
      <c r="G34" s="12">
        <f>TRUNC(단가산출목록!F7,0)</f>
        <v>1380</v>
      </c>
      <c r="H34" s="12">
        <f t="shared" si="5"/>
        <v>530334</v>
      </c>
      <c r="I34" s="12">
        <f>TRUNC(단가산출목록!G7,0)</f>
        <v>428</v>
      </c>
      <c r="J34" s="12">
        <f t="shared" si="6"/>
        <v>164480</v>
      </c>
      <c r="K34" s="12">
        <f t="shared" si="7"/>
        <v>2354</v>
      </c>
      <c r="L34" s="12">
        <f t="shared" si="7"/>
        <v>904641</v>
      </c>
      <c r="M34" s="13" t="s">
        <v>122</v>
      </c>
      <c r="N34" s="1" t="s">
        <v>123</v>
      </c>
      <c r="O34" s="1" t="s">
        <v>52</v>
      </c>
      <c r="P34" s="1" t="s">
        <v>52</v>
      </c>
      <c r="Q34" s="1" t="s">
        <v>93</v>
      </c>
      <c r="R34" s="1" t="s">
        <v>64</v>
      </c>
      <c r="S34" s="1" t="s">
        <v>63</v>
      </c>
      <c r="T34" s="1" t="s">
        <v>64</v>
      </c>
      <c r="AR34" s="1" t="s">
        <v>52</v>
      </c>
      <c r="AS34" s="1" t="s">
        <v>52</v>
      </c>
      <c r="AU34" s="1" t="s">
        <v>124</v>
      </c>
      <c r="AV34">
        <v>16</v>
      </c>
    </row>
    <row r="35" spans="1:48" ht="30" customHeight="1" x14ac:dyDescent="0.3">
      <c r="A35" s="13" t="s">
        <v>125</v>
      </c>
      <c r="B35" s="13" t="s">
        <v>126</v>
      </c>
      <c r="C35" s="13" t="s">
        <v>96</v>
      </c>
      <c r="D35" s="11">
        <v>384.3</v>
      </c>
      <c r="E35" s="12">
        <f>TRUNC(단가산출목록!E8,0)</f>
        <v>4321</v>
      </c>
      <c r="F35" s="12">
        <f t="shared" si="4"/>
        <v>1660560</v>
      </c>
      <c r="G35" s="12">
        <f>TRUNC(단가산출목록!F8,0)</f>
        <v>5070</v>
      </c>
      <c r="H35" s="12">
        <f t="shared" si="5"/>
        <v>1948401</v>
      </c>
      <c r="I35" s="12">
        <f>TRUNC(단가산출목록!G8,0)</f>
        <v>2479</v>
      </c>
      <c r="J35" s="12">
        <f t="shared" si="6"/>
        <v>952679</v>
      </c>
      <c r="K35" s="12">
        <f t="shared" si="7"/>
        <v>11870</v>
      </c>
      <c r="L35" s="12">
        <f t="shared" si="7"/>
        <v>4561640</v>
      </c>
      <c r="M35" s="13" t="s">
        <v>127</v>
      </c>
      <c r="N35" s="1" t="s">
        <v>128</v>
      </c>
      <c r="O35" s="1" t="s">
        <v>52</v>
      </c>
      <c r="P35" s="1" t="s">
        <v>52</v>
      </c>
      <c r="Q35" s="1" t="s">
        <v>93</v>
      </c>
      <c r="R35" s="1" t="s">
        <v>64</v>
      </c>
      <c r="S35" s="1" t="s">
        <v>63</v>
      </c>
      <c r="T35" s="1" t="s">
        <v>64</v>
      </c>
      <c r="AR35" s="1" t="s">
        <v>52</v>
      </c>
      <c r="AS35" s="1" t="s">
        <v>52</v>
      </c>
      <c r="AU35" s="1" t="s">
        <v>129</v>
      </c>
      <c r="AV35">
        <v>105</v>
      </c>
    </row>
    <row r="36" spans="1:48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93</v>
      </c>
    </row>
    <row r="37" spans="1:48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93</v>
      </c>
    </row>
    <row r="38" spans="1:48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93</v>
      </c>
    </row>
    <row r="39" spans="1:48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93</v>
      </c>
    </row>
    <row r="40" spans="1:48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93</v>
      </c>
    </row>
    <row r="41" spans="1:48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93</v>
      </c>
    </row>
    <row r="42" spans="1:48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93</v>
      </c>
    </row>
    <row r="43" spans="1:48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93</v>
      </c>
    </row>
    <row r="44" spans="1:48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93</v>
      </c>
    </row>
    <row r="45" spans="1:48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93</v>
      </c>
    </row>
    <row r="46" spans="1:48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93</v>
      </c>
    </row>
    <row r="47" spans="1:48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93</v>
      </c>
    </row>
    <row r="48" spans="1:48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93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93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93</v>
      </c>
    </row>
    <row r="51" spans="1:48" ht="30" customHeight="1" x14ac:dyDescent="0.3">
      <c r="A51" s="13" t="s">
        <v>90</v>
      </c>
      <c r="B51" s="11"/>
      <c r="C51" s="11"/>
      <c r="D51" s="11"/>
      <c r="E51" s="12"/>
      <c r="F51" s="12">
        <f>SUMIF(Q29:Q50,"010102",F29:F50)</f>
        <v>3384435</v>
      </c>
      <c r="G51" s="12"/>
      <c r="H51" s="12">
        <f>SUMIF(Q29:Q50,"010102",H29:H50)</f>
        <v>4008004</v>
      </c>
      <c r="I51" s="12"/>
      <c r="J51" s="12">
        <f>SUMIF(Q29:Q50,"010102",J29:J50)</f>
        <v>1476636</v>
      </c>
      <c r="K51" s="12"/>
      <c r="L51" s="12">
        <f>SUMIF(Q29:Q50,"010102",L29:L50)</f>
        <v>8869075</v>
      </c>
      <c r="M51" s="11"/>
      <c r="N51" t="s">
        <v>91</v>
      </c>
    </row>
    <row r="52" spans="1:48" ht="30" customHeight="1" x14ac:dyDescent="0.3">
      <c r="A52" s="13" t="s">
        <v>130</v>
      </c>
      <c r="B52" s="13" t="s">
        <v>52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131</v>
      </c>
    </row>
    <row r="53" spans="1:48" ht="30" customHeight="1" x14ac:dyDescent="0.3">
      <c r="A53" s="13" t="s">
        <v>132</v>
      </c>
      <c r="B53" s="13" t="s">
        <v>133</v>
      </c>
      <c r="C53" s="13" t="s">
        <v>134</v>
      </c>
      <c r="D53" s="11">
        <v>3.9</v>
      </c>
      <c r="E53" s="12"/>
      <c r="F53" s="12"/>
      <c r="G53" s="12"/>
      <c r="H53" s="12"/>
      <c r="I53" s="12"/>
      <c r="J53" s="12"/>
      <c r="K53" s="12"/>
      <c r="L53" s="12"/>
      <c r="M53" s="13" t="s">
        <v>52</v>
      </c>
      <c r="N53" s="1" t="s">
        <v>135</v>
      </c>
      <c r="O53" s="1" t="s">
        <v>52</v>
      </c>
      <c r="P53" s="1" t="s">
        <v>52</v>
      </c>
      <c r="Q53" s="1" t="s">
        <v>131</v>
      </c>
      <c r="R53" s="1" t="s">
        <v>64</v>
      </c>
      <c r="S53" s="1" t="s">
        <v>64</v>
      </c>
      <c r="T53" s="1" t="s">
        <v>63</v>
      </c>
      <c r="AR53" s="1" t="s">
        <v>52</v>
      </c>
      <c r="AS53" s="1" t="s">
        <v>52</v>
      </c>
      <c r="AU53" s="1" t="s">
        <v>136</v>
      </c>
      <c r="AV53">
        <v>19</v>
      </c>
    </row>
    <row r="54" spans="1:48" ht="30" customHeight="1" x14ac:dyDescent="0.3">
      <c r="A54" s="13" t="s">
        <v>132</v>
      </c>
      <c r="B54" s="13" t="s">
        <v>137</v>
      </c>
      <c r="C54" s="13" t="s">
        <v>134</v>
      </c>
      <c r="D54" s="11">
        <v>1.4</v>
      </c>
      <c r="E54" s="12"/>
      <c r="F54" s="12"/>
      <c r="G54" s="12"/>
      <c r="H54" s="12"/>
      <c r="I54" s="12"/>
      <c r="J54" s="12"/>
      <c r="K54" s="12"/>
      <c r="L54" s="12"/>
      <c r="M54" s="13" t="s">
        <v>52</v>
      </c>
      <c r="N54" s="1" t="s">
        <v>138</v>
      </c>
      <c r="O54" s="1" t="s">
        <v>52</v>
      </c>
      <c r="P54" s="1" t="s">
        <v>52</v>
      </c>
      <c r="Q54" s="1" t="s">
        <v>131</v>
      </c>
      <c r="R54" s="1" t="s">
        <v>64</v>
      </c>
      <c r="S54" s="1" t="s">
        <v>64</v>
      </c>
      <c r="T54" s="1" t="s">
        <v>63</v>
      </c>
      <c r="AR54" s="1" t="s">
        <v>52</v>
      </c>
      <c r="AS54" s="1" t="s">
        <v>52</v>
      </c>
      <c r="AU54" s="1" t="s">
        <v>139</v>
      </c>
      <c r="AV54">
        <v>20</v>
      </c>
    </row>
    <row r="55" spans="1:48" ht="30" customHeight="1" x14ac:dyDescent="0.3">
      <c r="A55" s="13" t="s">
        <v>132</v>
      </c>
      <c r="B55" s="13" t="s">
        <v>140</v>
      </c>
      <c r="C55" s="13" t="s">
        <v>134</v>
      </c>
      <c r="D55" s="11">
        <v>1.9</v>
      </c>
      <c r="E55" s="12"/>
      <c r="F55" s="12"/>
      <c r="G55" s="12"/>
      <c r="H55" s="12"/>
      <c r="I55" s="12"/>
      <c r="J55" s="12"/>
      <c r="K55" s="12"/>
      <c r="L55" s="12"/>
      <c r="M55" s="13" t="s">
        <v>52</v>
      </c>
      <c r="N55" s="1" t="s">
        <v>141</v>
      </c>
      <c r="O55" s="1" t="s">
        <v>52</v>
      </c>
      <c r="P55" s="1" t="s">
        <v>52</v>
      </c>
      <c r="Q55" s="1" t="s">
        <v>131</v>
      </c>
      <c r="R55" s="1" t="s">
        <v>64</v>
      </c>
      <c r="S55" s="1" t="s">
        <v>64</v>
      </c>
      <c r="T55" s="1" t="s">
        <v>63</v>
      </c>
      <c r="AR55" s="1" t="s">
        <v>52</v>
      </c>
      <c r="AS55" s="1" t="s">
        <v>52</v>
      </c>
      <c r="AU55" s="1" t="s">
        <v>142</v>
      </c>
      <c r="AV55">
        <v>21</v>
      </c>
    </row>
    <row r="56" spans="1:48" ht="30" customHeight="1" x14ac:dyDescent="0.3">
      <c r="A56" s="13" t="s">
        <v>143</v>
      </c>
      <c r="B56" s="13" t="s">
        <v>144</v>
      </c>
      <c r="C56" s="13" t="s">
        <v>96</v>
      </c>
      <c r="D56" s="11">
        <v>11</v>
      </c>
      <c r="E56" s="12"/>
      <c r="F56" s="12"/>
      <c r="G56" s="12"/>
      <c r="H56" s="12"/>
      <c r="I56" s="12"/>
      <c r="J56" s="12"/>
      <c r="K56" s="12"/>
      <c r="L56" s="12"/>
      <c r="M56" s="13" t="s">
        <v>52</v>
      </c>
      <c r="N56" s="1" t="s">
        <v>145</v>
      </c>
      <c r="O56" s="1" t="s">
        <v>52</v>
      </c>
      <c r="P56" s="1" t="s">
        <v>52</v>
      </c>
      <c r="Q56" s="1" t="s">
        <v>131</v>
      </c>
      <c r="R56" s="1" t="s">
        <v>64</v>
      </c>
      <c r="S56" s="1" t="s">
        <v>64</v>
      </c>
      <c r="T56" s="1" t="s">
        <v>63</v>
      </c>
      <c r="AR56" s="1" t="s">
        <v>52</v>
      </c>
      <c r="AS56" s="1" t="s">
        <v>52</v>
      </c>
      <c r="AU56" s="1" t="s">
        <v>146</v>
      </c>
      <c r="AV56">
        <v>22</v>
      </c>
    </row>
    <row r="57" spans="1:48" ht="30" customHeight="1" x14ac:dyDescent="0.3">
      <c r="A57" s="13" t="s">
        <v>143</v>
      </c>
      <c r="B57" s="13" t="s">
        <v>147</v>
      </c>
      <c r="C57" s="13" t="s">
        <v>96</v>
      </c>
      <c r="D57" s="11">
        <v>67.5</v>
      </c>
      <c r="E57" s="12"/>
      <c r="F57" s="12"/>
      <c r="G57" s="12"/>
      <c r="H57" s="12"/>
      <c r="I57" s="12"/>
      <c r="J57" s="12"/>
      <c r="K57" s="12"/>
      <c r="L57" s="12"/>
      <c r="M57" s="13" t="s">
        <v>52</v>
      </c>
      <c r="N57" s="1" t="s">
        <v>148</v>
      </c>
      <c r="O57" s="1" t="s">
        <v>52</v>
      </c>
      <c r="P57" s="1" t="s">
        <v>52</v>
      </c>
      <c r="Q57" s="1" t="s">
        <v>131</v>
      </c>
      <c r="R57" s="1" t="s">
        <v>64</v>
      </c>
      <c r="S57" s="1" t="s">
        <v>64</v>
      </c>
      <c r="T57" s="1" t="s">
        <v>63</v>
      </c>
      <c r="AR57" s="1" t="s">
        <v>52</v>
      </c>
      <c r="AS57" s="1" t="s">
        <v>52</v>
      </c>
      <c r="AU57" s="1" t="s">
        <v>149</v>
      </c>
      <c r="AV57">
        <v>23</v>
      </c>
    </row>
    <row r="58" spans="1:48" ht="30" customHeight="1" x14ac:dyDescent="0.3">
      <c r="A58" s="13" t="s">
        <v>150</v>
      </c>
      <c r="B58" s="13" t="s">
        <v>151</v>
      </c>
      <c r="C58" s="13" t="s">
        <v>77</v>
      </c>
      <c r="D58" s="11">
        <v>23.9</v>
      </c>
      <c r="E58" s="12">
        <f>TRUNC(일위대가목록!E12,0)</f>
        <v>3967</v>
      </c>
      <c r="F58" s="12">
        <f t="shared" ref="F58:F61" si="8">TRUNC(E58*D58, 0)</f>
        <v>94811</v>
      </c>
      <c r="G58" s="12">
        <f>TRUNC(일위대가목록!F12,0)</f>
        <v>29010</v>
      </c>
      <c r="H58" s="12">
        <f t="shared" ref="H58:H61" si="9">TRUNC(G58*D58, 0)</f>
        <v>693339</v>
      </c>
      <c r="I58" s="12">
        <f>TRUNC(일위대가목록!G12,0)</f>
        <v>870</v>
      </c>
      <c r="J58" s="12">
        <f t="shared" ref="J58:J61" si="10">TRUNC(I58*D58, 0)</f>
        <v>20793</v>
      </c>
      <c r="K58" s="12">
        <f t="shared" ref="K58:K61" si="11">TRUNC(E58+G58+I58, 0)</f>
        <v>33847</v>
      </c>
      <c r="L58" s="12">
        <f t="shared" ref="L58:L61" si="12">TRUNC(F58+H58+J58, 0)</f>
        <v>808943</v>
      </c>
      <c r="M58" s="13" t="s">
        <v>152</v>
      </c>
      <c r="N58" s="1" t="s">
        <v>153</v>
      </c>
      <c r="O58" s="1" t="s">
        <v>52</v>
      </c>
      <c r="P58" s="1" t="s">
        <v>52</v>
      </c>
      <c r="Q58" s="1" t="s">
        <v>131</v>
      </c>
      <c r="R58" s="1" t="s">
        <v>63</v>
      </c>
      <c r="S58" s="1" t="s">
        <v>64</v>
      </c>
      <c r="T58" s="1" t="s">
        <v>64</v>
      </c>
      <c r="AR58" s="1" t="s">
        <v>52</v>
      </c>
      <c r="AS58" s="1" t="s">
        <v>52</v>
      </c>
      <c r="AU58" s="1" t="s">
        <v>154</v>
      </c>
      <c r="AV58">
        <v>24</v>
      </c>
    </row>
    <row r="59" spans="1:48" ht="30" customHeight="1" x14ac:dyDescent="0.3">
      <c r="A59" s="13" t="s">
        <v>155</v>
      </c>
      <c r="B59" s="13" t="s">
        <v>156</v>
      </c>
      <c r="C59" s="13" t="s">
        <v>134</v>
      </c>
      <c r="D59" s="11">
        <v>6.8</v>
      </c>
      <c r="E59" s="12">
        <f>TRUNC(일위대가목록!E13,0)</f>
        <v>12432</v>
      </c>
      <c r="F59" s="12">
        <f t="shared" si="8"/>
        <v>84537</v>
      </c>
      <c r="G59" s="12">
        <f>TRUNC(일위대가목록!F13,0)</f>
        <v>815192</v>
      </c>
      <c r="H59" s="12">
        <f t="shared" si="9"/>
        <v>5543305</v>
      </c>
      <c r="I59" s="12">
        <f>TRUNC(일위대가목록!G13,0)</f>
        <v>31856</v>
      </c>
      <c r="J59" s="12">
        <f t="shared" si="10"/>
        <v>216620</v>
      </c>
      <c r="K59" s="12">
        <f t="shared" si="11"/>
        <v>859480</v>
      </c>
      <c r="L59" s="12">
        <f t="shared" si="12"/>
        <v>5844462</v>
      </c>
      <c r="M59" s="13" t="s">
        <v>157</v>
      </c>
      <c r="N59" s="1" t="s">
        <v>158</v>
      </c>
      <c r="O59" s="1" t="s">
        <v>52</v>
      </c>
      <c r="P59" s="1" t="s">
        <v>52</v>
      </c>
      <c r="Q59" s="1" t="s">
        <v>131</v>
      </c>
      <c r="R59" s="1" t="s">
        <v>63</v>
      </c>
      <c r="S59" s="1" t="s">
        <v>64</v>
      </c>
      <c r="T59" s="1" t="s">
        <v>64</v>
      </c>
      <c r="AR59" s="1" t="s">
        <v>52</v>
      </c>
      <c r="AS59" s="1" t="s">
        <v>52</v>
      </c>
      <c r="AU59" s="1" t="s">
        <v>159</v>
      </c>
      <c r="AV59">
        <v>25</v>
      </c>
    </row>
    <row r="60" spans="1:48" ht="30" customHeight="1" x14ac:dyDescent="0.3">
      <c r="A60" s="13" t="s">
        <v>160</v>
      </c>
      <c r="B60" s="13" t="s">
        <v>161</v>
      </c>
      <c r="C60" s="13" t="s">
        <v>162</v>
      </c>
      <c r="D60" s="11">
        <v>1</v>
      </c>
      <c r="E60" s="12">
        <f>TRUNC(일위대가목록!E14,0)</f>
        <v>208214</v>
      </c>
      <c r="F60" s="12">
        <f t="shared" si="8"/>
        <v>208214</v>
      </c>
      <c r="G60" s="12">
        <f>TRUNC(일위대가목록!F14,0)</f>
        <v>894875</v>
      </c>
      <c r="H60" s="12">
        <f t="shared" si="9"/>
        <v>894875</v>
      </c>
      <c r="I60" s="12">
        <f>TRUNC(일위대가목록!G14,0)</f>
        <v>394098</v>
      </c>
      <c r="J60" s="12">
        <f t="shared" si="10"/>
        <v>394098</v>
      </c>
      <c r="K60" s="12">
        <f t="shared" si="11"/>
        <v>1497187</v>
      </c>
      <c r="L60" s="12">
        <f t="shared" si="12"/>
        <v>1497187</v>
      </c>
      <c r="M60" s="13" t="s">
        <v>163</v>
      </c>
      <c r="N60" s="1" t="s">
        <v>164</v>
      </c>
      <c r="O60" s="1" t="s">
        <v>52</v>
      </c>
      <c r="P60" s="1" t="s">
        <v>52</v>
      </c>
      <c r="Q60" s="1" t="s">
        <v>131</v>
      </c>
      <c r="R60" s="1" t="s">
        <v>63</v>
      </c>
      <c r="S60" s="1" t="s">
        <v>64</v>
      </c>
      <c r="T60" s="1" t="s">
        <v>64</v>
      </c>
      <c r="AR60" s="1" t="s">
        <v>52</v>
      </c>
      <c r="AS60" s="1" t="s">
        <v>52</v>
      </c>
      <c r="AU60" s="1" t="s">
        <v>165</v>
      </c>
      <c r="AV60">
        <v>26</v>
      </c>
    </row>
    <row r="61" spans="1:48" ht="30" customHeight="1" x14ac:dyDescent="0.3">
      <c r="A61" s="13" t="s">
        <v>166</v>
      </c>
      <c r="B61" s="13" t="s">
        <v>167</v>
      </c>
      <c r="C61" s="13" t="s">
        <v>162</v>
      </c>
      <c r="D61" s="11">
        <v>1</v>
      </c>
      <c r="E61" s="12">
        <f>TRUNC(일위대가목록!E15,0)</f>
        <v>214437</v>
      </c>
      <c r="F61" s="12">
        <f t="shared" si="8"/>
        <v>214437</v>
      </c>
      <c r="G61" s="12">
        <f>TRUNC(일위대가목록!F15,0)</f>
        <v>1019336</v>
      </c>
      <c r="H61" s="12">
        <f t="shared" si="9"/>
        <v>1019336</v>
      </c>
      <c r="I61" s="12">
        <f>TRUNC(일위대가목록!G15,0)</f>
        <v>400321</v>
      </c>
      <c r="J61" s="12">
        <f t="shared" si="10"/>
        <v>400321</v>
      </c>
      <c r="K61" s="12">
        <f t="shared" si="11"/>
        <v>1634094</v>
      </c>
      <c r="L61" s="12">
        <f t="shared" si="12"/>
        <v>1634094</v>
      </c>
      <c r="M61" s="13" t="s">
        <v>168</v>
      </c>
      <c r="N61" s="1" t="s">
        <v>169</v>
      </c>
      <c r="O61" s="1" t="s">
        <v>52</v>
      </c>
      <c r="P61" s="1" t="s">
        <v>52</v>
      </c>
      <c r="Q61" s="1" t="s">
        <v>131</v>
      </c>
      <c r="R61" s="1" t="s">
        <v>63</v>
      </c>
      <c r="S61" s="1" t="s">
        <v>64</v>
      </c>
      <c r="T61" s="1" t="s">
        <v>64</v>
      </c>
      <c r="AR61" s="1" t="s">
        <v>52</v>
      </c>
      <c r="AS61" s="1" t="s">
        <v>52</v>
      </c>
      <c r="AU61" s="1" t="s">
        <v>170</v>
      </c>
      <c r="AV61">
        <v>27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131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131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131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131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131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131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131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131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131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131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131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131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131</v>
      </c>
    </row>
    <row r="75" spans="1:48" ht="30" customHeight="1" x14ac:dyDescent="0.3">
      <c r="A75" s="13" t="s">
        <v>90</v>
      </c>
      <c r="B75" s="11"/>
      <c r="C75" s="11"/>
      <c r="D75" s="11"/>
      <c r="E75" s="12"/>
      <c r="F75" s="12">
        <f>SUMIF(Q53:Q74,"010103",F53:F74)</f>
        <v>601999</v>
      </c>
      <c r="G75" s="12"/>
      <c r="H75" s="12">
        <f>SUMIF(Q53:Q74,"010103",H53:H74)</f>
        <v>8150855</v>
      </c>
      <c r="I75" s="12"/>
      <c r="J75" s="12">
        <f>SUMIF(Q53:Q74,"010103",J53:J74)</f>
        <v>1031832</v>
      </c>
      <c r="K75" s="12"/>
      <c r="L75" s="12">
        <f>SUMIF(Q53:Q74,"010103",L53:L74)</f>
        <v>9784686</v>
      </c>
      <c r="M75" s="11"/>
      <c r="N75" t="s">
        <v>91</v>
      </c>
    </row>
    <row r="76" spans="1:48" ht="30" customHeight="1" x14ac:dyDescent="0.3">
      <c r="A76" s="13" t="s">
        <v>171</v>
      </c>
      <c r="B76" s="13" t="s">
        <v>52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172</v>
      </c>
    </row>
    <row r="77" spans="1:48" ht="30" customHeight="1" x14ac:dyDescent="0.3">
      <c r="A77" s="13" t="s">
        <v>173</v>
      </c>
      <c r="B77" s="13" t="s">
        <v>174</v>
      </c>
      <c r="C77" s="13" t="s">
        <v>175</v>
      </c>
      <c r="D77" s="11">
        <v>1212.5999999999999</v>
      </c>
      <c r="E77" s="12">
        <f>TRUNC(단가대비표!O30,0)</f>
        <v>1080</v>
      </c>
      <c r="F77" s="12">
        <f t="shared" ref="F77:F93" si="13">TRUNC(E77*D77, 0)</f>
        <v>1309608</v>
      </c>
      <c r="G77" s="12">
        <f>TRUNC(단가대비표!P30,0)</f>
        <v>0</v>
      </c>
      <c r="H77" s="12">
        <f t="shared" ref="H77:H93" si="14">TRUNC(G77*D77, 0)</f>
        <v>0</v>
      </c>
      <c r="I77" s="12">
        <f>TRUNC(단가대비표!V30,0)</f>
        <v>0</v>
      </c>
      <c r="J77" s="12">
        <f t="shared" ref="J77:J93" si="15">TRUNC(I77*D77, 0)</f>
        <v>0</v>
      </c>
      <c r="K77" s="12">
        <f t="shared" ref="K77:K93" si="16">TRUNC(E77+G77+I77, 0)</f>
        <v>1080</v>
      </c>
      <c r="L77" s="12">
        <f t="shared" ref="L77:L93" si="17">TRUNC(F77+H77+J77, 0)</f>
        <v>1309608</v>
      </c>
      <c r="M77" s="13" t="s">
        <v>52</v>
      </c>
      <c r="N77" s="1" t="s">
        <v>176</v>
      </c>
      <c r="O77" s="1" t="s">
        <v>52</v>
      </c>
      <c r="P77" s="1" t="s">
        <v>52</v>
      </c>
      <c r="Q77" s="1" t="s">
        <v>172</v>
      </c>
      <c r="R77" s="1" t="s">
        <v>64</v>
      </c>
      <c r="S77" s="1" t="s">
        <v>64</v>
      </c>
      <c r="T77" s="1" t="s">
        <v>63</v>
      </c>
      <c r="AR77" s="1" t="s">
        <v>52</v>
      </c>
      <c r="AS77" s="1" t="s">
        <v>52</v>
      </c>
      <c r="AU77" s="1" t="s">
        <v>177</v>
      </c>
      <c r="AV77">
        <v>29</v>
      </c>
    </row>
    <row r="78" spans="1:48" ht="30" customHeight="1" x14ac:dyDescent="0.3">
      <c r="A78" s="13" t="s">
        <v>178</v>
      </c>
      <c r="B78" s="13" t="s">
        <v>179</v>
      </c>
      <c r="C78" s="13" t="s">
        <v>134</v>
      </c>
      <c r="D78" s="11">
        <v>1.4</v>
      </c>
      <c r="E78" s="12">
        <f>TRUNC(단가대비표!O32,0)</f>
        <v>1240000</v>
      </c>
      <c r="F78" s="12">
        <f t="shared" si="13"/>
        <v>1736000</v>
      </c>
      <c r="G78" s="12">
        <f>TRUNC(단가대비표!P32,0)</f>
        <v>0</v>
      </c>
      <c r="H78" s="12">
        <f t="shared" si="14"/>
        <v>0</v>
      </c>
      <c r="I78" s="12">
        <f>TRUNC(단가대비표!V32,0)</f>
        <v>0</v>
      </c>
      <c r="J78" s="12">
        <f t="shared" si="15"/>
        <v>0</v>
      </c>
      <c r="K78" s="12">
        <f t="shared" si="16"/>
        <v>1240000</v>
      </c>
      <c r="L78" s="12">
        <f t="shared" si="17"/>
        <v>1736000</v>
      </c>
      <c r="M78" s="13" t="s">
        <v>180</v>
      </c>
      <c r="N78" s="1" t="s">
        <v>181</v>
      </c>
      <c r="O78" s="1" t="s">
        <v>52</v>
      </c>
      <c r="P78" s="1" t="s">
        <v>52</v>
      </c>
      <c r="Q78" s="1" t="s">
        <v>172</v>
      </c>
      <c r="R78" s="1" t="s">
        <v>64</v>
      </c>
      <c r="S78" s="1" t="s">
        <v>64</v>
      </c>
      <c r="T78" s="1" t="s">
        <v>63</v>
      </c>
      <c r="AR78" s="1" t="s">
        <v>52</v>
      </c>
      <c r="AS78" s="1" t="s">
        <v>52</v>
      </c>
      <c r="AU78" s="1" t="s">
        <v>182</v>
      </c>
      <c r="AV78">
        <v>30</v>
      </c>
    </row>
    <row r="79" spans="1:48" ht="30" customHeight="1" x14ac:dyDescent="0.3">
      <c r="A79" s="13" t="s">
        <v>178</v>
      </c>
      <c r="B79" s="13" t="s">
        <v>183</v>
      </c>
      <c r="C79" s="13" t="s">
        <v>134</v>
      </c>
      <c r="D79" s="11">
        <v>0.7</v>
      </c>
      <c r="E79" s="12">
        <f>TRUNC(단가대비표!O33,0)</f>
        <v>1240000</v>
      </c>
      <c r="F79" s="12">
        <f t="shared" si="13"/>
        <v>868000</v>
      </c>
      <c r="G79" s="12">
        <f>TRUNC(단가대비표!P33,0)</f>
        <v>0</v>
      </c>
      <c r="H79" s="12">
        <f t="shared" si="14"/>
        <v>0</v>
      </c>
      <c r="I79" s="12">
        <f>TRUNC(단가대비표!V33,0)</f>
        <v>0</v>
      </c>
      <c r="J79" s="12">
        <f t="shared" si="15"/>
        <v>0</v>
      </c>
      <c r="K79" s="12">
        <f t="shared" si="16"/>
        <v>1240000</v>
      </c>
      <c r="L79" s="12">
        <f t="shared" si="17"/>
        <v>868000</v>
      </c>
      <c r="M79" s="13" t="s">
        <v>184</v>
      </c>
      <c r="N79" s="1" t="s">
        <v>185</v>
      </c>
      <c r="O79" s="1" t="s">
        <v>52</v>
      </c>
      <c r="P79" s="1" t="s">
        <v>52</v>
      </c>
      <c r="Q79" s="1" t="s">
        <v>172</v>
      </c>
      <c r="R79" s="1" t="s">
        <v>64</v>
      </c>
      <c r="S79" s="1" t="s">
        <v>64</v>
      </c>
      <c r="T79" s="1" t="s">
        <v>63</v>
      </c>
      <c r="AR79" s="1" t="s">
        <v>52</v>
      </c>
      <c r="AS79" s="1" t="s">
        <v>52</v>
      </c>
      <c r="AU79" s="1" t="s">
        <v>186</v>
      </c>
      <c r="AV79">
        <v>31</v>
      </c>
    </row>
    <row r="80" spans="1:48" ht="30" customHeight="1" x14ac:dyDescent="0.3">
      <c r="A80" s="13" t="s">
        <v>178</v>
      </c>
      <c r="B80" s="13" t="s">
        <v>187</v>
      </c>
      <c r="C80" s="13" t="s">
        <v>134</v>
      </c>
      <c r="D80" s="11">
        <v>3.5</v>
      </c>
      <c r="E80" s="12">
        <f>TRUNC(단가대비표!O34,0)</f>
        <v>1240000</v>
      </c>
      <c r="F80" s="12">
        <f t="shared" si="13"/>
        <v>4340000</v>
      </c>
      <c r="G80" s="12">
        <f>TRUNC(단가대비표!P34,0)</f>
        <v>0</v>
      </c>
      <c r="H80" s="12">
        <f t="shared" si="14"/>
        <v>0</v>
      </c>
      <c r="I80" s="12">
        <f>TRUNC(단가대비표!V34,0)</f>
        <v>0</v>
      </c>
      <c r="J80" s="12">
        <f t="shared" si="15"/>
        <v>0</v>
      </c>
      <c r="K80" s="12">
        <f t="shared" si="16"/>
        <v>1240000</v>
      </c>
      <c r="L80" s="12">
        <f t="shared" si="17"/>
        <v>4340000</v>
      </c>
      <c r="M80" s="13" t="s">
        <v>188</v>
      </c>
      <c r="N80" s="1" t="s">
        <v>189</v>
      </c>
      <c r="O80" s="1" t="s">
        <v>52</v>
      </c>
      <c r="P80" s="1" t="s">
        <v>52</v>
      </c>
      <c r="Q80" s="1" t="s">
        <v>172</v>
      </c>
      <c r="R80" s="1" t="s">
        <v>64</v>
      </c>
      <c r="S80" s="1" t="s">
        <v>64</v>
      </c>
      <c r="T80" s="1" t="s">
        <v>63</v>
      </c>
      <c r="AR80" s="1" t="s">
        <v>52</v>
      </c>
      <c r="AS80" s="1" t="s">
        <v>52</v>
      </c>
      <c r="AU80" s="1" t="s">
        <v>190</v>
      </c>
      <c r="AV80">
        <v>32</v>
      </c>
    </row>
    <row r="81" spans="1:48" ht="30" customHeight="1" x14ac:dyDescent="0.3">
      <c r="A81" s="13" t="s">
        <v>191</v>
      </c>
      <c r="B81" s="13" t="s">
        <v>192</v>
      </c>
      <c r="C81" s="13" t="s">
        <v>134</v>
      </c>
      <c r="D81" s="11">
        <v>0.4</v>
      </c>
      <c r="E81" s="12">
        <f>TRUNC(단가대비표!O35,0)</f>
        <v>1010000</v>
      </c>
      <c r="F81" s="12">
        <f t="shared" si="13"/>
        <v>404000</v>
      </c>
      <c r="G81" s="12">
        <f>TRUNC(단가대비표!P35,0)</f>
        <v>0</v>
      </c>
      <c r="H81" s="12">
        <f t="shared" si="14"/>
        <v>0</v>
      </c>
      <c r="I81" s="12">
        <f>TRUNC(단가대비표!V35,0)</f>
        <v>0</v>
      </c>
      <c r="J81" s="12">
        <f t="shared" si="15"/>
        <v>0</v>
      </c>
      <c r="K81" s="12">
        <f t="shared" si="16"/>
        <v>1010000</v>
      </c>
      <c r="L81" s="12">
        <f t="shared" si="17"/>
        <v>404000</v>
      </c>
      <c r="M81" s="13" t="s">
        <v>52</v>
      </c>
      <c r="N81" s="1" t="s">
        <v>193</v>
      </c>
      <c r="O81" s="1" t="s">
        <v>52</v>
      </c>
      <c r="P81" s="1" t="s">
        <v>52</v>
      </c>
      <c r="Q81" s="1" t="s">
        <v>172</v>
      </c>
      <c r="R81" s="1" t="s">
        <v>64</v>
      </c>
      <c r="S81" s="1" t="s">
        <v>64</v>
      </c>
      <c r="T81" s="1" t="s">
        <v>63</v>
      </c>
      <c r="AR81" s="1" t="s">
        <v>52</v>
      </c>
      <c r="AS81" s="1" t="s">
        <v>52</v>
      </c>
      <c r="AU81" s="1" t="s">
        <v>194</v>
      </c>
      <c r="AV81">
        <v>33</v>
      </c>
    </row>
    <row r="82" spans="1:48" ht="30" customHeight="1" x14ac:dyDescent="0.3">
      <c r="A82" s="13" t="s">
        <v>191</v>
      </c>
      <c r="B82" s="13" t="s">
        <v>195</v>
      </c>
      <c r="C82" s="13" t="s">
        <v>134</v>
      </c>
      <c r="D82" s="11">
        <v>2</v>
      </c>
      <c r="E82" s="12">
        <f>TRUNC(단가대비표!O36,0)</f>
        <v>1010000</v>
      </c>
      <c r="F82" s="12">
        <f t="shared" si="13"/>
        <v>2020000</v>
      </c>
      <c r="G82" s="12">
        <f>TRUNC(단가대비표!P36,0)</f>
        <v>0</v>
      </c>
      <c r="H82" s="12">
        <f t="shared" si="14"/>
        <v>0</v>
      </c>
      <c r="I82" s="12">
        <f>TRUNC(단가대비표!V36,0)</f>
        <v>0</v>
      </c>
      <c r="J82" s="12">
        <f t="shared" si="15"/>
        <v>0</v>
      </c>
      <c r="K82" s="12">
        <f t="shared" si="16"/>
        <v>1010000</v>
      </c>
      <c r="L82" s="12">
        <f t="shared" si="17"/>
        <v>2020000</v>
      </c>
      <c r="M82" s="13" t="s">
        <v>52</v>
      </c>
      <c r="N82" s="1" t="s">
        <v>196</v>
      </c>
      <c r="O82" s="1" t="s">
        <v>52</v>
      </c>
      <c r="P82" s="1" t="s">
        <v>52</v>
      </c>
      <c r="Q82" s="1" t="s">
        <v>172</v>
      </c>
      <c r="R82" s="1" t="s">
        <v>64</v>
      </c>
      <c r="S82" s="1" t="s">
        <v>64</v>
      </c>
      <c r="T82" s="1" t="s">
        <v>63</v>
      </c>
      <c r="AR82" s="1" t="s">
        <v>52</v>
      </c>
      <c r="AS82" s="1" t="s">
        <v>52</v>
      </c>
      <c r="AU82" s="1" t="s">
        <v>197</v>
      </c>
      <c r="AV82">
        <v>34</v>
      </c>
    </row>
    <row r="83" spans="1:48" ht="30" customHeight="1" x14ac:dyDescent="0.3">
      <c r="A83" s="13" t="s">
        <v>198</v>
      </c>
      <c r="B83" s="13" t="s">
        <v>199</v>
      </c>
      <c r="C83" s="13" t="s">
        <v>134</v>
      </c>
      <c r="D83" s="11">
        <v>0.1</v>
      </c>
      <c r="E83" s="12">
        <f>TRUNC(단가대비표!O37,0)</f>
        <v>1092465</v>
      </c>
      <c r="F83" s="12">
        <f t="shared" si="13"/>
        <v>109246</v>
      </c>
      <c r="G83" s="12">
        <f>TRUNC(단가대비표!P37,0)</f>
        <v>0</v>
      </c>
      <c r="H83" s="12">
        <f t="shared" si="14"/>
        <v>0</v>
      </c>
      <c r="I83" s="12">
        <f>TRUNC(단가대비표!V37,0)</f>
        <v>0</v>
      </c>
      <c r="J83" s="12">
        <f t="shared" si="15"/>
        <v>0</v>
      </c>
      <c r="K83" s="12">
        <f t="shared" si="16"/>
        <v>1092465</v>
      </c>
      <c r="L83" s="12">
        <f t="shared" si="17"/>
        <v>109246</v>
      </c>
      <c r="M83" s="13" t="s">
        <v>52</v>
      </c>
      <c r="N83" s="1" t="s">
        <v>200</v>
      </c>
      <c r="O83" s="1" t="s">
        <v>52</v>
      </c>
      <c r="P83" s="1" t="s">
        <v>52</v>
      </c>
      <c r="Q83" s="1" t="s">
        <v>172</v>
      </c>
      <c r="R83" s="1" t="s">
        <v>64</v>
      </c>
      <c r="S83" s="1" t="s">
        <v>64</v>
      </c>
      <c r="T83" s="1" t="s">
        <v>63</v>
      </c>
      <c r="AR83" s="1" t="s">
        <v>52</v>
      </c>
      <c r="AS83" s="1" t="s">
        <v>52</v>
      </c>
      <c r="AU83" s="1" t="s">
        <v>201</v>
      </c>
      <c r="AV83">
        <v>35</v>
      </c>
    </row>
    <row r="84" spans="1:48" ht="30" customHeight="1" x14ac:dyDescent="0.3">
      <c r="A84" s="13" t="s">
        <v>198</v>
      </c>
      <c r="B84" s="13" t="s">
        <v>202</v>
      </c>
      <c r="C84" s="13" t="s">
        <v>134</v>
      </c>
      <c r="D84" s="11">
        <v>0.1</v>
      </c>
      <c r="E84" s="12">
        <f>TRUNC(단가대비표!O38,0)</f>
        <v>990000</v>
      </c>
      <c r="F84" s="12">
        <f t="shared" si="13"/>
        <v>99000</v>
      </c>
      <c r="G84" s="12">
        <f>TRUNC(단가대비표!P38,0)</f>
        <v>0</v>
      </c>
      <c r="H84" s="12">
        <f t="shared" si="14"/>
        <v>0</v>
      </c>
      <c r="I84" s="12">
        <f>TRUNC(단가대비표!V38,0)</f>
        <v>0</v>
      </c>
      <c r="J84" s="12">
        <f t="shared" si="15"/>
        <v>0</v>
      </c>
      <c r="K84" s="12">
        <f t="shared" si="16"/>
        <v>990000</v>
      </c>
      <c r="L84" s="12">
        <f t="shared" si="17"/>
        <v>99000</v>
      </c>
      <c r="M84" s="13" t="s">
        <v>52</v>
      </c>
      <c r="N84" s="1" t="s">
        <v>203</v>
      </c>
      <c r="O84" s="1" t="s">
        <v>52</v>
      </c>
      <c r="P84" s="1" t="s">
        <v>52</v>
      </c>
      <c r="Q84" s="1" t="s">
        <v>172</v>
      </c>
      <c r="R84" s="1" t="s">
        <v>64</v>
      </c>
      <c r="S84" s="1" t="s">
        <v>64</v>
      </c>
      <c r="T84" s="1" t="s">
        <v>63</v>
      </c>
      <c r="AR84" s="1" t="s">
        <v>52</v>
      </c>
      <c r="AS84" s="1" t="s">
        <v>52</v>
      </c>
      <c r="AU84" s="1" t="s">
        <v>204</v>
      </c>
      <c r="AV84">
        <v>36</v>
      </c>
    </row>
    <row r="85" spans="1:48" ht="30" customHeight="1" x14ac:dyDescent="0.3">
      <c r="A85" s="13" t="s">
        <v>198</v>
      </c>
      <c r="B85" s="13" t="s">
        <v>205</v>
      </c>
      <c r="C85" s="13" t="s">
        <v>134</v>
      </c>
      <c r="D85" s="11">
        <v>0.3</v>
      </c>
      <c r="E85" s="12">
        <f>TRUNC(단가대비표!O41,0)</f>
        <v>1040094</v>
      </c>
      <c r="F85" s="12">
        <f t="shared" si="13"/>
        <v>312028</v>
      </c>
      <c r="G85" s="12">
        <f>TRUNC(단가대비표!P41,0)</f>
        <v>0</v>
      </c>
      <c r="H85" s="12">
        <f t="shared" si="14"/>
        <v>0</v>
      </c>
      <c r="I85" s="12">
        <f>TRUNC(단가대비표!V41,0)</f>
        <v>0</v>
      </c>
      <c r="J85" s="12">
        <f t="shared" si="15"/>
        <v>0</v>
      </c>
      <c r="K85" s="12">
        <f t="shared" si="16"/>
        <v>1040094</v>
      </c>
      <c r="L85" s="12">
        <f t="shared" si="17"/>
        <v>312028</v>
      </c>
      <c r="M85" s="13" t="s">
        <v>52</v>
      </c>
      <c r="N85" s="1" t="s">
        <v>206</v>
      </c>
      <c r="O85" s="1" t="s">
        <v>52</v>
      </c>
      <c r="P85" s="1" t="s">
        <v>52</v>
      </c>
      <c r="Q85" s="1" t="s">
        <v>172</v>
      </c>
      <c r="R85" s="1" t="s">
        <v>64</v>
      </c>
      <c r="S85" s="1" t="s">
        <v>64</v>
      </c>
      <c r="T85" s="1" t="s">
        <v>63</v>
      </c>
      <c r="AR85" s="1" t="s">
        <v>52</v>
      </c>
      <c r="AS85" s="1" t="s">
        <v>52</v>
      </c>
      <c r="AU85" s="1" t="s">
        <v>207</v>
      </c>
      <c r="AV85">
        <v>37</v>
      </c>
    </row>
    <row r="86" spans="1:48" ht="30" customHeight="1" x14ac:dyDescent="0.3">
      <c r="A86" s="13" t="s">
        <v>198</v>
      </c>
      <c r="B86" s="13" t="s">
        <v>208</v>
      </c>
      <c r="C86" s="13" t="s">
        <v>134</v>
      </c>
      <c r="D86" s="11">
        <v>0.1</v>
      </c>
      <c r="E86" s="12">
        <f>TRUNC(단가대비표!O42,0)</f>
        <v>990000</v>
      </c>
      <c r="F86" s="12">
        <f t="shared" si="13"/>
        <v>99000</v>
      </c>
      <c r="G86" s="12">
        <f>TRUNC(단가대비표!P42,0)</f>
        <v>0</v>
      </c>
      <c r="H86" s="12">
        <f t="shared" si="14"/>
        <v>0</v>
      </c>
      <c r="I86" s="12">
        <f>TRUNC(단가대비표!V42,0)</f>
        <v>0</v>
      </c>
      <c r="J86" s="12">
        <f t="shared" si="15"/>
        <v>0</v>
      </c>
      <c r="K86" s="12">
        <f t="shared" si="16"/>
        <v>990000</v>
      </c>
      <c r="L86" s="12">
        <f t="shared" si="17"/>
        <v>99000</v>
      </c>
      <c r="M86" s="13" t="s">
        <v>52</v>
      </c>
      <c r="N86" s="1" t="s">
        <v>209</v>
      </c>
      <c r="O86" s="1" t="s">
        <v>52</v>
      </c>
      <c r="P86" s="1" t="s">
        <v>52</v>
      </c>
      <c r="Q86" s="1" t="s">
        <v>172</v>
      </c>
      <c r="R86" s="1" t="s">
        <v>64</v>
      </c>
      <c r="S86" s="1" t="s">
        <v>64</v>
      </c>
      <c r="T86" s="1" t="s">
        <v>63</v>
      </c>
      <c r="AR86" s="1" t="s">
        <v>52</v>
      </c>
      <c r="AS86" s="1" t="s">
        <v>52</v>
      </c>
      <c r="AU86" s="1" t="s">
        <v>210</v>
      </c>
      <c r="AV86">
        <v>38</v>
      </c>
    </row>
    <row r="87" spans="1:48" ht="30" customHeight="1" x14ac:dyDescent="0.3">
      <c r="A87" s="13" t="s">
        <v>211</v>
      </c>
      <c r="B87" s="13" t="s">
        <v>212</v>
      </c>
      <c r="C87" s="13" t="s">
        <v>213</v>
      </c>
      <c r="D87" s="11">
        <v>392</v>
      </c>
      <c r="E87" s="12">
        <f>TRUNC(단가대비표!O85,0)</f>
        <v>931</v>
      </c>
      <c r="F87" s="12">
        <f t="shared" si="13"/>
        <v>364952</v>
      </c>
      <c r="G87" s="12">
        <f>TRUNC(단가대비표!P85,0)</f>
        <v>0</v>
      </c>
      <c r="H87" s="12">
        <f t="shared" si="14"/>
        <v>0</v>
      </c>
      <c r="I87" s="12">
        <f>TRUNC(단가대비표!V85,0)</f>
        <v>0</v>
      </c>
      <c r="J87" s="12">
        <f t="shared" si="15"/>
        <v>0</v>
      </c>
      <c r="K87" s="12">
        <f t="shared" si="16"/>
        <v>931</v>
      </c>
      <c r="L87" s="12">
        <f t="shared" si="17"/>
        <v>364952</v>
      </c>
      <c r="M87" s="13" t="s">
        <v>52</v>
      </c>
      <c r="N87" s="1" t="s">
        <v>214</v>
      </c>
      <c r="O87" s="1" t="s">
        <v>52</v>
      </c>
      <c r="P87" s="1" t="s">
        <v>52</v>
      </c>
      <c r="Q87" s="1" t="s">
        <v>172</v>
      </c>
      <c r="R87" s="1" t="s">
        <v>64</v>
      </c>
      <c r="S87" s="1" t="s">
        <v>64</v>
      </c>
      <c r="T87" s="1" t="s">
        <v>63</v>
      </c>
      <c r="AR87" s="1" t="s">
        <v>52</v>
      </c>
      <c r="AS87" s="1" t="s">
        <v>52</v>
      </c>
      <c r="AU87" s="1" t="s">
        <v>215</v>
      </c>
      <c r="AV87">
        <v>39</v>
      </c>
    </row>
    <row r="88" spans="1:48" ht="30" customHeight="1" x14ac:dyDescent="0.3">
      <c r="A88" s="13" t="s">
        <v>216</v>
      </c>
      <c r="B88" s="13" t="s">
        <v>217</v>
      </c>
      <c r="C88" s="13" t="s">
        <v>134</v>
      </c>
      <c r="D88" s="11">
        <v>8.8000000000000007</v>
      </c>
      <c r="E88" s="12">
        <f>TRUNC(일위대가목록!E16,0)</f>
        <v>19247</v>
      </c>
      <c r="F88" s="12">
        <f t="shared" si="13"/>
        <v>169373</v>
      </c>
      <c r="G88" s="12">
        <f>TRUNC(일위대가목록!F16,0)</f>
        <v>36238</v>
      </c>
      <c r="H88" s="12">
        <f t="shared" si="14"/>
        <v>318894</v>
      </c>
      <c r="I88" s="12">
        <f>TRUNC(일위대가목록!G16,0)</f>
        <v>25061</v>
      </c>
      <c r="J88" s="12">
        <f t="shared" si="15"/>
        <v>220536</v>
      </c>
      <c r="K88" s="12">
        <f t="shared" si="16"/>
        <v>80546</v>
      </c>
      <c r="L88" s="12">
        <f t="shared" si="17"/>
        <v>708803</v>
      </c>
      <c r="M88" s="13" t="s">
        <v>218</v>
      </c>
      <c r="N88" s="1" t="s">
        <v>219</v>
      </c>
      <c r="O88" s="1" t="s">
        <v>52</v>
      </c>
      <c r="P88" s="1" t="s">
        <v>52</v>
      </c>
      <c r="Q88" s="1" t="s">
        <v>172</v>
      </c>
      <c r="R88" s="1" t="s">
        <v>63</v>
      </c>
      <c r="S88" s="1" t="s">
        <v>64</v>
      </c>
      <c r="T88" s="1" t="s">
        <v>64</v>
      </c>
      <c r="AR88" s="1" t="s">
        <v>52</v>
      </c>
      <c r="AS88" s="1" t="s">
        <v>52</v>
      </c>
      <c r="AU88" s="1" t="s">
        <v>220</v>
      </c>
      <c r="AV88">
        <v>40</v>
      </c>
    </row>
    <row r="89" spans="1:48" ht="30" customHeight="1" x14ac:dyDescent="0.3">
      <c r="A89" s="13" t="s">
        <v>221</v>
      </c>
      <c r="B89" s="13" t="s">
        <v>222</v>
      </c>
      <c r="C89" s="13" t="s">
        <v>223</v>
      </c>
      <c r="D89" s="11">
        <v>48</v>
      </c>
      <c r="E89" s="12">
        <f>TRUNC(일위대가목록!E17,0)</f>
        <v>6600</v>
      </c>
      <c r="F89" s="12">
        <f t="shared" si="13"/>
        <v>316800</v>
      </c>
      <c r="G89" s="12">
        <f>TRUNC(일위대가목록!F17,0)</f>
        <v>24565</v>
      </c>
      <c r="H89" s="12">
        <f t="shared" si="14"/>
        <v>1179120</v>
      </c>
      <c r="I89" s="12">
        <f>TRUNC(일위대가목록!G17,0)</f>
        <v>491</v>
      </c>
      <c r="J89" s="12">
        <f t="shared" si="15"/>
        <v>23568</v>
      </c>
      <c r="K89" s="12">
        <f t="shared" si="16"/>
        <v>31656</v>
      </c>
      <c r="L89" s="12">
        <f t="shared" si="17"/>
        <v>1519488</v>
      </c>
      <c r="M89" s="13" t="s">
        <v>224</v>
      </c>
      <c r="N89" s="1" t="s">
        <v>225</v>
      </c>
      <c r="O89" s="1" t="s">
        <v>52</v>
      </c>
      <c r="P89" s="1" t="s">
        <v>52</v>
      </c>
      <c r="Q89" s="1" t="s">
        <v>172</v>
      </c>
      <c r="R89" s="1" t="s">
        <v>63</v>
      </c>
      <c r="S89" s="1" t="s">
        <v>64</v>
      </c>
      <c r="T89" s="1" t="s">
        <v>64</v>
      </c>
      <c r="AR89" s="1" t="s">
        <v>52</v>
      </c>
      <c r="AS89" s="1" t="s">
        <v>52</v>
      </c>
      <c r="AU89" s="1" t="s">
        <v>226</v>
      </c>
      <c r="AV89">
        <v>41</v>
      </c>
    </row>
    <row r="90" spans="1:48" ht="30" customHeight="1" x14ac:dyDescent="0.3">
      <c r="A90" s="13" t="s">
        <v>227</v>
      </c>
      <c r="B90" s="13" t="s">
        <v>228</v>
      </c>
      <c r="C90" s="13" t="s">
        <v>134</v>
      </c>
      <c r="D90" s="11">
        <v>6.6</v>
      </c>
      <c r="E90" s="12">
        <f>TRUNC(일위대가목록!E18,0)</f>
        <v>17488</v>
      </c>
      <c r="F90" s="12">
        <f t="shared" si="13"/>
        <v>115420</v>
      </c>
      <c r="G90" s="12">
        <f>TRUNC(일위대가목록!F18,0)</f>
        <v>354212</v>
      </c>
      <c r="H90" s="12">
        <f t="shared" si="14"/>
        <v>2337799</v>
      </c>
      <c r="I90" s="12">
        <f>TRUNC(일위대가목록!G18,0)</f>
        <v>212527</v>
      </c>
      <c r="J90" s="12">
        <f t="shared" si="15"/>
        <v>1402678</v>
      </c>
      <c r="K90" s="12">
        <f t="shared" si="16"/>
        <v>584227</v>
      </c>
      <c r="L90" s="12">
        <f t="shared" si="17"/>
        <v>3855897</v>
      </c>
      <c r="M90" s="13" t="s">
        <v>229</v>
      </c>
      <c r="N90" s="1" t="s">
        <v>230</v>
      </c>
      <c r="O90" s="1" t="s">
        <v>52</v>
      </c>
      <c r="P90" s="1" t="s">
        <v>52</v>
      </c>
      <c r="Q90" s="1" t="s">
        <v>172</v>
      </c>
      <c r="R90" s="1" t="s">
        <v>63</v>
      </c>
      <c r="S90" s="1" t="s">
        <v>64</v>
      </c>
      <c r="T90" s="1" t="s">
        <v>64</v>
      </c>
      <c r="AR90" s="1" t="s">
        <v>52</v>
      </c>
      <c r="AS90" s="1" t="s">
        <v>52</v>
      </c>
      <c r="AU90" s="1" t="s">
        <v>231</v>
      </c>
      <c r="AV90">
        <v>42</v>
      </c>
    </row>
    <row r="91" spans="1:48" ht="30" customHeight="1" x14ac:dyDescent="0.3">
      <c r="A91" s="13" t="s">
        <v>232</v>
      </c>
      <c r="B91" s="13" t="s">
        <v>52</v>
      </c>
      <c r="C91" s="13" t="s">
        <v>134</v>
      </c>
      <c r="D91" s="11">
        <v>2.2999999999999998</v>
      </c>
      <c r="E91" s="12">
        <f>TRUNC(일위대가목록!E19,0)</f>
        <v>71540</v>
      </c>
      <c r="F91" s="12">
        <f t="shared" si="13"/>
        <v>164542</v>
      </c>
      <c r="G91" s="12">
        <f>TRUNC(일위대가목록!F19,0)</f>
        <v>604632</v>
      </c>
      <c r="H91" s="12">
        <f t="shared" si="14"/>
        <v>1390653</v>
      </c>
      <c r="I91" s="12">
        <f>TRUNC(일위대가목록!G19,0)</f>
        <v>226110</v>
      </c>
      <c r="J91" s="12">
        <f t="shared" si="15"/>
        <v>520053</v>
      </c>
      <c r="K91" s="12">
        <f t="shared" si="16"/>
        <v>902282</v>
      </c>
      <c r="L91" s="12">
        <f t="shared" si="17"/>
        <v>2075248</v>
      </c>
      <c r="M91" s="13" t="s">
        <v>233</v>
      </c>
      <c r="N91" s="1" t="s">
        <v>234</v>
      </c>
      <c r="O91" s="1" t="s">
        <v>52</v>
      </c>
      <c r="P91" s="1" t="s">
        <v>52</v>
      </c>
      <c r="Q91" s="1" t="s">
        <v>172</v>
      </c>
      <c r="R91" s="1" t="s">
        <v>63</v>
      </c>
      <c r="S91" s="1" t="s">
        <v>64</v>
      </c>
      <c r="T91" s="1" t="s">
        <v>64</v>
      </c>
      <c r="AR91" s="1" t="s">
        <v>52</v>
      </c>
      <c r="AS91" s="1" t="s">
        <v>52</v>
      </c>
      <c r="AU91" s="1" t="s">
        <v>235</v>
      </c>
      <c r="AV91">
        <v>43</v>
      </c>
    </row>
    <row r="92" spans="1:48" ht="30" customHeight="1" x14ac:dyDescent="0.3">
      <c r="A92" s="13" t="s">
        <v>236</v>
      </c>
      <c r="B92" s="13" t="s">
        <v>237</v>
      </c>
      <c r="C92" s="13" t="s">
        <v>134</v>
      </c>
      <c r="D92" s="11">
        <v>6.6</v>
      </c>
      <c r="E92" s="12">
        <f>TRUNC(일위대가목록!E20,0)</f>
        <v>0</v>
      </c>
      <c r="F92" s="12">
        <f t="shared" si="13"/>
        <v>0</v>
      </c>
      <c r="G92" s="12">
        <f>TRUNC(일위대가목록!F20,0)</f>
        <v>126190</v>
      </c>
      <c r="H92" s="12">
        <f t="shared" si="14"/>
        <v>832854</v>
      </c>
      <c r="I92" s="12">
        <f>TRUNC(일위대가목록!G20,0)</f>
        <v>0</v>
      </c>
      <c r="J92" s="12">
        <f t="shared" si="15"/>
        <v>0</v>
      </c>
      <c r="K92" s="12">
        <f t="shared" si="16"/>
        <v>126190</v>
      </c>
      <c r="L92" s="12">
        <f t="shared" si="17"/>
        <v>832854</v>
      </c>
      <c r="M92" s="13" t="s">
        <v>238</v>
      </c>
      <c r="N92" s="1" t="s">
        <v>239</v>
      </c>
      <c r="O92" s="1" t="s">
        <v>52</v>
      </c>
      <c r="P92" s="1" t="s">
        <v>52</v>
      </c>
      <c r="Q92" s="1" t="s">
        <v>172</v>
      </c>
      <c r="R92" s="1" t="s">
        <v>63</v>
      </c>
      <c r="S92" s="1" t="s">
        <v>64</v>
      </c>
      <c r="T92" s="1" t="s">
        <v>64</v>
      </c>
      <c r="AR92" s="1" t="s">
        <v>52</v>
      </c>
      <c r="AS92" s="1" t="s">
        <v>52</v>
      </c>
      <c r="AU92" s="1" t="s">
        <v>240</v>
      </c>
      <c r="AV92">
        <v>44</v>
      </c>
    </row>
    <row r="93" spans="1:48" ht="30" customHeight="1" x14ac:dyDescent="0.3">
      <c r="A93" s="13" t="s">
        <v>241</v>
      </c>
      <c r="B93" s="13" t="s">
        <v>242</v>
      </c>
      <c r="C93" s="13" t="s">
        <v>134</v>
      </c>
      <c r="D93" s="11">
        <v>6.6</v>
      </c>
      <c r="E93" s="12">
        <f>TRUNC(일위대가목록!E21,0)</f>
        <v>0</v>
      </c>
      <c r="F93" s="12">
        <f t="shared" si="13"/>
        <v>0</v>
      </c>
      <c r="G93" s="12">
        <f>TRUNC(일위대가목록!F21,0)</f>
        <v>123550</v>
      </c>
      <c r="H93" s="12">
        <f t="shared" si="14"/>
        <v>815430</v>
      </c>
      <c r="I93" s="12">
        <f>TRUNC(일위대가목록!G21,0)</f>
        <v>3706</v>
      </c>
      <c r="J93" s="12">
        <f t="shared" si="15"/>
        <v>24459</v>
      </c>
      <c r="K93" s="12">
        <f t="shared" si="16"/>
        <v>127256</v>
      </c>
      <c r="L93" s="12">
        <f t="shared" si="17"/>
        <v>839889</v>
      </c>
      <c r="M93" s="13" t="s">
        <v>243</v>
      </c>
      <c r="N93" s="1" t="s">
        <v>244</v>
      </c>
      <c r="O93" s="1" t="s">
        <v>52</v>
      </c>
      <c r="P93" s="1" t="s">
        <v>52</v>
      </c>
      <c r="Q93" s="1" t="s">
        <v>172</v>
      </c>
      <c r="R93" s="1" t="s">
        <v>63</v>
      </c>
      <c r="S93" s="1" t="s">
        <v>64</v>
      </c>
      <c r="T93" s="1" t="s">
        <v>64</v>
      </c>
      <c r="AR93" s="1" t="s">
        <v>52</v>
      </c>
      <c r="AS93" s="1" t="s">
        <v>52</v>
      </c>
      <c r="AU93" s="1" t="s">
        <v>245</v>
      </c>
      <c r="AV93">
        <v>45</v>
      </c>
    </row>
    <row r="94" spans="1:48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172</v>
      </c>
    </row>
    <row r="95" spans="1:48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172</v>
      </c>
    </row>
    <row r="96" spans="1:48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172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172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172</v>
      </c>
    </row>
    <row r="99" spans="1:48" ht="30" customHeight="1" x14ac:dyDescent="0.3">
      <c r="A99" s="13" t="s">
        <v>90</v>
      </c>
      <c r="B99" s="11"/>
      <c r="C99" s="11"/>
      <c r="D99" s="11"/>
      <c r="E99" s="12"/>
      <c r="F99" s="12">
        <f>SUMIF(Q77:Q98,"010104",F77:F98)</f>
        <v>12427969</v>
      </c>
      <c r="G99" s="12"/>
      <c r="H99" s="12">
        <f>SUMIF(Q77:Q98,"010104",H77:H98)</f>
        <v>6874750</v>
      </c>
      <c r="I99" s="12"/>
      <c r="J99" s="12">
        <f>SUMIF(Q77:Q98,"010104",J77:J98)</f>
        <v>2191294</v>
      </c>
      <c r="K99" s="12"/>
      <c r="L99" s="12">
        <f>SUMIF(Q77:Q98,"010104",L77:L98)</f>
        <v>21494013</v>
      </c>
      <c r="M99" s="11"/>
      <c r="N99" t="s">
        <v>91</v>
      </c>
    </row>
    <row r="100" spans="1:48" ht="30" customHeight="1" x14ac:dyDescent="0.3">
      <c r="A100" s="13" t="s">
        <v>246</v>
      </c>
      <c r="B100" s="13" t="s">
        <v>52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247</v>
      </c>
    </row>
    <row r="101" spans="1:48" ht="30" customHeight="1" x14ac:dyDescent="0.3">
      <c r="A101" s="13" t="s">
        <v>248</v>
      </c>
      <c r="B101" s="13" t="s">
        <v>249</v>
      </c>
      <c r="C101" s="13" t="s">
        <v>250</v>
      </c>
      <c r="D101" s="11">
        <v>30.1</v>
      </c>
      <c r="E101" s="12">
        <f>TRUNC(일위대가목록!E22,0)</f>
        <v>16343</v>
      </c>
      <c r="F101" s="12">
        <f>TRUNC(E101*D101, 0)</f>
        <v>491924</v>
      </c>
      <c r="G101" s="12">
        <f>TRUNC(일위대가목록!F22,0)</f>
        <v>31294</v>
      </c>
      <c r="H101" s="12">
        <f>TRUNC(G101*D101, 0)</f>
        <v>941949</v>
      </c>
      <c r="I101" s="12">
        <f>TRUNC(일위대가목록!G22,0)</f>
        <v>823</v>
      </c>
      <c r="J101" s="12">
        <f>TRUNC(I101*D101, 0)</f>
        <v>24772</v>
      </c>
      <c r="K101" s="12">
        <f>TRUNC(E101+G101+I101, 0)</f>
        <v>48460</v>
      </c>
      <c r="L101" s="12">
        <f>TRUNC(F101+H101+J101, 0)</f>
        <v>1458645</v>
      </c>
      <c r="M101" s="13" t="s">
        <v>251</v>
      </c>
      <c r="N101" s="1" t="s">
        <v>252</v>
      </c>
      <c r="O101" s="1" t="s">
        <v>52</v>
      </c>
      <c r="P101" s="1" t="s">
        <v>52</v>
      </c>
      <c r="Q101" s="1" t="s">
        <v>247</v>
      </c>
      <c r="R101" s="1" t="s">
        <v>63</v>
      </c>
      <c r="S101" s="1" t="s">
        <v>64</v>
      </c>
      <c r="T101" s="1" t="s">
        <v>64</v>
      </c>
      <c r="AR101" s="1" t="s">
        <v>52</v>
      </c>
      <c r="AS101" s="1" t="s">
        <v>52</v>
      </c>
      <c r="AU101" s="1" t="s">
        <v>253</v>
      </c>
      <c r="AV101">
        <v>47</v>
      </c>
    </row>
    <row r="102" spans="1:48" ht="30" customHeight="1" x14ac:dyDescent="0.3">
      <c r="A102" s="13" t="s">
        <v>254</v>
      </c>
      <c r="B102" s="13" t="s">
        <v>255</v>
      </c>
      <c r="C102" s="13" t="s">
        <v>162</v>
      </c>
      <c r="D102" s="11">
        <v>1</v>
      </c>
      <c r="E102" s="12">
        <f>TRUNC(일위대가목록!E23,0)</f>
        <v>131067</v>
      </c>
      <c r="F102" s="12">
        <f>TRUNC(E102*D102, 0)</f>
        <v>131067</v>
      </c>
      <c r="G102" s="12">
        <f>TRUNC(일위대가목록!F23,0)</f>
        <v>601662</v>
      </c>
      <c r="H102" s="12">
        <f>TRUNC(G102*D102, 0)</f>
        <v>601662</v>
      </c>
      <c r="I102" s="12">
        <f>TRUNC(일위대가목록!G23,0)</f>
        <v>13704</v>
      </c>
      <c r="J102" s="12">
        <f>TRUNC(I102*D102, 0)</f>
        <v>13704</v>
      </c>
      <c r="K102" s="12">
        <f>TRUNC(E102+G102+I102, 0)</f>
        <v>746433</v>
      </c>
      <c r="L102" s="12">
        <f>TRUNC(F102+H102+J102, 0)</f>
        <v>746433</v>
      </c>
      <c r="M102" s="13" t="s">
        <v>256</v>
      </c>
      <c r="N102" s="1" t="s">
        <v>257</v>
      </c>
      <c r="O102" s="1" t="s">
        <v>52</v>
      </c>
      <c r="P102" s="1" t="s">
        <v>52</v>
      </c>
      <c r="Q102" s="1" t="s">
        <v>247</v>
      </c>
      <c r="R102" s="1" t="s">
        <v>63</v>
      </c>
      <c r="S102" s="1" t="s">
        <v>64</v>
      </c>
      <c r="T102" s="1" t="s">
        <v>64</v>
      </c>
      <c r="AR102" s="1" t="s">
        <v>52</v>
      </c>
      <c r="AS102" s="1" t="s">
        <v>52</v>
      </c>
      <c r="AU102" s="1" t="s">
        <v>258</v>
      </c>
      <c r="AV102">
        <v>48</v>
      </c>
    </row>
    <row r="103" spans="1:48" ht="30" customHeight="1" x14ac:dyDescent="0.3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247</v>
      </c>
    </row>
    <row r="104" spans="1:48" ht="30" customHeight="1" x14ac:dyDescent="0.3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247</v>
      </c>
    </row>
    <row r="105" spans="1:48" ht="30" customHeight="1" x14ac:dyDescent="0.3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247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247</v>
      </c>
    </row>
    <row r="107" spans="1:48" ht="30" customHeight="1" x14ac:dyDescent="0.3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247</v>
      </c>
    </row>
    <row r="108" spans="1:48" ht="30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247</v>
      </c>
    </row>
    <row r="109" spans="1:48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247</v>
      </c>
    </row>
    <row r="110" spans="1:48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247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247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247</v>
      </c>
    </row>
    <row r="113" spans="1:48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247</v>
      </c>
    </row>
    <row r="114" spans="1:48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247</v>
      </c>
    </row>
    <row r="115" spans="1:48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247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247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247</v>
      </c>
    </row>
    <row r="118" spans="1:48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247</v>
      </c>
    </row>
    <row r="119" spans="1:48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247</v>
      </c>
    </row>
    <row r="120" spans="1:48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247</v>
      </c>
    </row>
    <row r="121" spans="1:48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247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247</v>
      </c>
    </row>
    <row r="123" spans="1:48" ht="30" customHeight="1" x14ac:dyDescent="0.3">
      <c r="A123" s="13" t="s">
        <v>90</v>
      </c>
      <c r="B123" s="11"/>
      <c r="C123" s="11"/>
      <c r="D123" s="11"/>
      <c r="E123" s="12"/>
      <c r="F123" s="12">
        <f>SUMIF(Q101:Q122,"010105",F101:F122)</f>
        <v>622991</v>
      </c>
      <c r="G123" s="12"/>
      <c r="H123" s="12">
        <f>SUMIF(Q101:Q122,"010105",H101:H122)</f>
        <v>1543611</v>
      </c>
      <c r="I123" s="12"/>
      <c r="J123" s="12">
        <f>SUMIF(Q101:Q122,"010105",J101:J122)</f>
        <v>38476</v>
      </c>
      <c r="K123" s="12"/>
      <c r="L123" s="12">
        <f>SUMIF(Q101:Q122,"010105",L101:L122)</f>
        <v>2205078</v>
      </c>
      <c r="M123" s="11"/>
      <c r="N123" t="s">
        <v>91</v>
      </c>
    </row>
    <row r="124" spans="1:48" ht="30" customHeight="1" x14ac:dyDescent="0.3">
      <c r="A124" s="13" t="s">
        <v>259</v>
      </c>
      <c r="B124" s="13" t="s">
        <v>52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260</v>
      </c>
    </row>
    <row r="125" spans="1:48" ht="30" customHeight="1" x14ac:dyDescent="0.3">
      <c r="A125" s="13" t="s">
        <v>261</v>
      </c>
      <c r="B125" s="13" t="s">
        <v>262</v>
      </c>
      <c r="C125" s="13" t="s">
        <v>77</v>
      </c>
      <c r="D125" s="11">
        <v>6.2</v>
      </c>
      <c r="E125" s="12">
        <f>TRUNC(단가대비표!O59,0)</f>
        <v>67000</v>
      </c>
      <c r="F125" s="12">
        <f t="shared" ref="F125:F134" si="18">TRUNC(E125*D125, 0)</f>
        <v>415400</v>
      </c>
      <c r="G125" s="12">
        <f>TRUNC(단가대비표!P59,0)</f>
        <v>0</v>
      </c>
      <c r="H125" s="12">
        <f t="shared" ref="H125:H134" si="19">TRUNC(G125*D125, 0)</f>
        <v>0</v>
      </c>
      <c r="I125" s="12">
        <f>TRUNC(단가대비표!V59,0)</f>
        <v>0</v>
      </c>
      <c r="J125" s="12">
        <f t="shared" ref="J125:J134" si="20">TRUNC(I125*D125, 0)</f>
        <v>0</v>
      </c>
      <c r="K125" s="12">
        <f t="shared" ref="K125:K134" si="21">TRUNC(E125+G125+I125, 0)</f>
        <v>67000</v>
      </c>
      <c r="L125" s="12">
        <f t="shared" ref="L125:L134" si="22">TRUNC(F125+H125+J125, 0)</f>
        <v>415400</v>
      </c>
      <c r="M125" s="13" t="s">
        <v>52</v>
      </c>
      <c r="N125" s="1" t="s">
        <v>263</v>
      </c>
      <c r="O125" s="1" t="s">
        <v>52</v>
      </c>
      <c r="P125" s="1" t="s">
        <v>52</v>
      </c>
      <c r="Q125" s="1" t="s">
        <v>260</v>
      </c>
      <c r="R125" s="1" t="s">
        <v>64</v>
      </c>
      <c r="S125" s="1" t="s">
        <v>64</v>
      </c>
      <c r="T125" s="1" t="s">
        <v>63</v>
      </c>
      <c r="AR125" s="1" t="s">
        <v>52</v>
      </c>
      <c r="AS125" s="1" t="s">
        <v>52</v>
      </c>
      <c r="AU125" s="1" t="s">
        <v>264</v>
      </c>
      <c r="AV125">
        <v>50</v>
      </c>
    </row>
    <row r="126" spans="1:48" ht="30" customHeight="1" x14ac:dyDescent="0.3">
      <c r="A126" s="13" t="s">
        <v>265</v>
      </c>
      <c r="B126" s="13" t="s">
        <v>266</v>
      </c>
      <c r="C126" s="13" t="s">
        <v>267</v>
      </c>
      <c r="D126" s="11">
        <v>7.6</v>
      </c>
      <c r="E126" s="12">
        <f>TRUNC(일위대가목록!E24,0)</f>
        <v>1691</v>
      </c>
      <c r="F126" s="12">
        <f t="shared" si="18"/>
        <v>12851</v>
      </c>
      <c r="G126" s="12">
        <f>TRUNC(일위대가목록!F24,0)</f>
        <v>3120</v>
      </c>
      <c r="H126" s="12">
        <f t="shared" si="19"/>
        <v>23712</v>
      </c>
      <c r="I126" s="12">
        <f>TRUNC(일위대가목록!G24,0)</f>
        <v>62</v>
      </c>
      <c r="J126" s="12">
        <f t="shared" si="20"/>
        <v>471</v>
      </c>
      <c r="K126" s="12">
        <f t="shared" si="21"/>
        <v>4873</v>
      </c>
      <c r="L126" s="12">
        <f t="shared" si="22"/>
        <v>37034</v>
      </c>
      <c r="M126" s="13" t="s">
        <v>268</v>
      </c>
      <c r="N126" s="1" t="s">
        <v>269</v>
      </c>
      <c r="O126" s="1" t="s">
        <v>52</v>
      </c>
      <c r="P126" s="1" t="s">
        <v>52</v>
      </c>
      <c r="Q126" s="1" t="s">
        <v>260</v>
      </c>
      <c r="R126" s="1" t="s">
        <v>63</v>
      </c>
      <c r="S126" s="1" t="s">
        <v>64</v>
      </c>
      <c r="T126" s="1" t="s">
        <v>64</v>
      </c>
      <c r="AR126" s="1" t="s">
        <v>52</v>
      </c>
      <c r="AS126" s="1" t="s">
        <v>52</v>
      </c>
      <c r="AU126" s="1" t="s">
        <v>270</v>
      </c>
      <c r="AV126">
        <v>51</v>
      </c>
    </row>
    <row r="127" spans="1:48" ht="30" customHeight="1" x14ac:dyDescent="0.3">
      <c r="A127" s="13" t="s">
        <v>271</v>
      </c>
      <c r="B127" s="13" t="s">
        <v>272</v>
      </c>
      <c r="C127" s="13" t="s">
        <v>162</v>
      </c>
      <c r="D127" s="11">
        <v>1</v>
      </c>
      <c r="E127" s="12">
        <f>TRUNC(일위대가목록!E25,0)</f>
        <v>159097</v>
      </c>
      <c r="F127" s="12">
        <f t="shared" si="18"/>
        <v>159097</v>
      </c>
      <c r="G127" s="12">
        <f>TRUNC(일위대가목록!F25,0)</f>
        <v>285419</v>
      </c>
      <c r="H127" s="12">
        <f t="shared" si="19"/>
        <v>285419</v>
      </c>
      <c r="I127" s="12">
        <f>TRUNC(일위대가목록!G25,0)</f>
        <v>0</v>
      </c>
      <c r="J127" s="12">
        <f t="shared" si="20"/>
        <v>0</v>
      </c>
      <c r="K127" s="12">
        <f t="shared" si="21"/>
        <v>444516</v>
      </c>
      <c r="L127" s="12">
        <f t="shared" si="22"/>
        <v>444516</v>
      </c>
      <c r="M127" s="13" t="s">
        <v>273</v>
      </c>
      <c r="N127" s="1" t="s">
        <v>274</v>
      </c>
      <c r="O127" s="1" t="s">
        <v>52</v>
      </c>
      <c r="P127" s="1" t="s">
        <v>52</v>
      </c>
      <c r="Q127" s="1" t="s">
        <v>260</v>
      </c>
      <c r="R127" s="1" t="s">
        <v>63</v>
      </c>
      <c r="S127" s="1" t="s">
        <v>64</v>
      </c>
      <c r="T127" s="1" t="s">
        <v>64</v>
      </c>
      <c r="AR127" s="1" t="s">
        <v>52</v>
      </c>
      <c r="AS127" s="1" t="s">
        <v>52</v>
      </c>
      <c r="AU127" s="1" t="s">
        <v>275</v>
      </c>
      <c r="AV127">
        <v>52</v>
      </c>
    </row>
    <row r="128" spans="1:48" ht="30" customHeight="1" x14ac:dyDescent="0.3">
      <c r="A128" s="13" t="s">
        <v>271</v>
      </c>
      <c r="B128" s="13" t="s">
        <v>276</v>
      </c>
      <c r="C128" s="13" t="s">
        <v>162</v>
      </c>
      <c r="D128" s="11">
        <v>1</v>
      </c>
      <c r="E128" s="12">
        <f>TRUNC(일위대가목록!E26,0)</f>
        <v>87107</v>
      </c>
      <c r="F128" s="12">
        <f t="shared" si="18"/>
        <v>87107</v>
      </c>
      <c r="G128" s="12">
        <f>TRUNC(일위대가목록!F26,0)</f>
        <v>285419</v>
      </c>
      <c r="H128" s="12">
        <f t="shared" si="19"/>
        <v>285419</v>
      </c>
      <c r="I128" s="12">
        <f>TRUNC(일위대가목록!G26,0)</f>
        <v>0</v>
      </c>
      <c r="J128" s="12">
        <f t="shared" si="20"/>
        <v>0</v>
      </c>
      <c r="K128" s="12">
        <f t="shared" si="21"/>
        <v>372526</v>
      </c>
      <c r="L128" s="12">
        <f t="shared" si="22"/>
        <v>372526</v>
      </c>
      <c r="M128" s="13" t="s">
        <v>277</v>
      </c>
      <c r="N128" s="1" t="s">
        <v>278</v>
      </c>
      <c r="O128" s="1" t="s">
        <v>52</v>
      </c>
      <c r="P128" s="1" t="s">
        <v>52</v>
      </c>
      <c r="Q128" s="1" t="s">
        <v>260</v>
      </c>
      <c r="R128" s="1" t="s">
        <v>63</v>
      </c>
      <c r="S128" s="1" t="s">
        <v>64</v>
      </c>
      <c r="T128" s="1" t="s">
        <v>64</v>
      </c>
      <c r="AR128" s="1" t="s">
        <v>52</v>
      </c>
      <c r="AS128" s="1" t="s">
        <v>52</v>
      </c>
      <c r="AU128" s="1" t="s">
        <v>279</v>
      </c>
      <c r="AV128">
        <v>53</v>
      </c>
    </row>
    <row r="129" spans="1:48" ht="30" customHeight="1" x14ac:dyDescent="0.3">
      <c r="A129" s="13" t="s">
        <v>280</v>
      </c>
      <c r="B129" s="13" t="s">
        <v>281</v>
      </c>
      <c r="C129" s="13" t="s">
        <v>77</v>
      </c>
      <c r="D129" s="11">
        <v>231.1</v>
      </c>
      <c r="E129" s="12">
        <f>TRUNC(일위대가목록!E27,0)</f>
        <v>53760</v>
      </c>
      <c r="F129" s="12">
        <f t="shared" si="18"/>
        <v>12423936</v>
      </c>
      <c r="G129" s="12">
        <f>TRUNC(일위대가목록!F27,0)</f>
        <v>31205</v>
      </c>
      <c r="H129" s="12">
        <f t="shared" si="19"/>
        <v>7211475</v>
      </c>
      <c r="I129" s="12">
        <f>TRUNC(일위대가목록!G27,0)</f>
        <v>624</v>
      </c>
      <c r="J129" s="12">
        <f t="shared" si="20"/>
        <v>144206</v>
      </c>
      <c r="K129" s="12">
        <f t="shared" si="21"/>
        <v>85589</v>
      </c>
      <c r="L129" s="12">
        <f t="shared" si="22"/>
        <v>19779617</v>
      </c>
      <c r="M129" s="13" t="s">
        <v>282</v>
      </c>
      <c r="N129" s="1" t="s">
        <v>283</v>
      </c>
      <c r="O129" s="1" t="s">
        <v>52</v>
      </c>
      <c r="P129" s="1" t="s">
        <v>52</v>
      </c>
      <c r="Q129" s="1" t="s">
        <v>260</v>
      </c>
      <c r="R129" s="1" t="s">
        <v>63</v>
      </c>
      <c r="S129" s="1" t="s">
        <v>64</v>
      </c>
      <c r="T129" s="1" t="s">
        <v>64</v>
      </c>
      <c r="AR129" s="1" t="s">
        <v>52</v>
      </c>
      <c r="AS129" s="1" t="s">
        <v>52</v>
      </c>
      <c r="AU129" s="1" t="s">
        <v>284</v>
      </c>
      <c r="AV129">
        <v>54</v>
      </c>
    </row>
    <row r="130" spans="1:48" ht="30" customHeight="1" x14ac:dyDescent="0.3">
      <c r="A130" s="13" t="s">
        <v>285</v>
      </c>
      <c r="B130" s="13" t="s">
        <v>286</v>
      </c>
      <c r="C130" s="13" t="s">
        <v>287</v>
      </c>
      <c r="D130" s="11">
        <v>1</v>
      </c>
      <c r="E130" s="12">
        <f>TRUNC(일위대가목록!E28,0)</f>
        <v>703896</v>
      </c>
      <c r="F130" s="12">
        <f t="shared" si="18"/>
        <v>703896</v>
      </c>
      <c r="G130" s="12">
        <f>TRUNC(일위대가목록!F28,0)</f>
        <v>436841</v>
      </c>
      <c r="H130" s="12">
        <f t="shared" si="19"/>
        <v>436841</v>
      </c>
      <c r="I130" s="12">
        <f>TRUNC(일위대가목록!G28,0)</f>
        <v>44650</v>
      </c>
      <c r="J130" s="12">
        <f t="shared" si="20"/>
        <v>44650</v>
      </c>
      <c r="K130" s="12">
        <f t="shared" si="21"/>
        <v>1185387</v>
      </c>
      <c r="L130" s="12">
        <f t="shared" si="22"/>
        <v>1185387</v>
      </c>
      <c r="M130" s="13" t="s">
        <v>288</v>
      </c>
      <c r="N130" s="1" t="s">
        <v>289</v>
      </c>
      <c r="O130" s="1" t="s">
        <v>52</v>
      </c>
      <c r="P130" s="1" t="s">
        <v>52</v>
      </c>
      <c r="Q130" s="1" t="s">
        <v>260</v>
      </c>
      <c r="R130" s="1" t="s">
        <v>63</v>
      </c>
      <c r="S130" s="1" t="s">
        <v>64</v>
      </c>
      <c r="T130" s="1" t="s">
        <v>64</v>
      </c>
      <c r="AR130" s="1" t="s">
        <v>52</v>
      </c>
      <c r="AS130" s="1" t="s">
        <v>52</v>
      </c>
      <c r="AU130" s="1" t="s">
        <v>290</v>
      </c>
      <c r="AV130">
        <v>55</v>
      </c>
    </row>
    <row r="131" spans="1:48" ht="30" customHeight="1" x14ac:dyDescent="0.3">
      <c r="A131" s="13" t="s">
        <v>291</v>
      </c>
      <c r="B131" s="13" t="s">
        <v>292</v>
      </c>
      <c r="C131" s="13" t="s">
        <v>162</v>
      </c>
      <c r="D131" s="11">
        <v>1</v>
      </c>
      <c r="E131" s="12">
        <f>TRUNC(일위대가목록!E29,0)</f>
        <v>3110</v>
      </c>
      <c r="F131" s="12">
        <f t="shared" si="18"/>
        <v>3110</v>
      </c>
      <c r="G131" s="12">
        <f>TRUNC(일위대가목록!F29,0)</f>
        <v>312054</v>
      </c>
      <c r="H131" s="12">
        <f t="shared" si="19"/>
        <v>312054</v>
      </c>
      <c r="I131" s="12">
        <f>TRUNC(일위대가목록!G29,0)</f>
        <v>3120</v>
      </c>
      <c r="J131" s="12">
        <f t="shared" si="20"/>
        <v>3120</v>
      </c>
      <c r="K131" s="12">
        <f t="shared" si="21"/>
        <v>318284</v>
      </c>
      <c r="L131" s="12">
        <f t="shared" si="22"/>
        <v>318284</v>
      </c>
      <c r="M131" s="13" t="s">
        <v>293</v>
      </c>
      <c r="N131" s="1" t="s">
        <v>294</v>
      </c>
      <c r="O131" s="1" t="s">
        <v>52</v>
      </c>
      <c r="P131" s="1" t="s">
        <v>52</v>
      </c>
      <c r="Q131" s="1" t="s">
        <v>260</v>
      </c>
      <c r="R131" s="1" t="s">
        <v>63</v>
      </c>
      <c r="S131" s="1" t="s">
        <v>64</v>
      </c>
      <c r="T131" s="1" t="s">
        <v>64</v>
      </c>
      <c r="AR131" s="1" t="s">
        <v>52</v>
      </c>
      <c r="AS131" s="1" t="s">
        <v>52</v>
      </c>
      <c r="AU131" s="1" t="s">
        <v>295</v>
      </c>
      <c r="AV131">
        <v>56</v>
      </c>
    </row>
    <row r="132" spans="1:48" ht="30" customHeight="1" x14ac:dyDescent="0.3">
      <c r="A132" s="13" t="s">
        <v>296</v>
      </c>
      <c r="B132" s="13" t="s">
        <v>297</v>
      </c>
      <c r="C132" s="13" t="s">
        <v>162</v>
      </c>
      <c r="D132" s="11">
        <v>1</v>
      </c>
      <c r="E132" s="12">
        <f>TRUNC(일위대가목록!E30,0)</f>
        <v>114660</v>
      </c>
      <c r="F132" s="12">
        <f t="shared" si="18"/>
        <v>114660</v>
      </c>
      <c r="G132" s="12">
        <f>TRUNC(일위대가목록!F30,0)</f>
        <v>312054</v>
      </c>
      <c r="H132" s="12">
        <f t="shared" si="19"/>
        <v>312054</v>
      </c>
      <c r="I132" s="12">
        <f>TRUNC(일위대가목록!G30,0)</f>
        <v>3120</v>
      </c>
      <c r="J132" s="12">
        <f t="shared" si="20"/>
        <v>3120</v>
      </c>
      <c r="K132" s="12">
        <f t="shared" si="21"/>
        <v>429834</v>
      </c>
      <c r="L132" s="12">
        <f t="shared" si="22"/>
        <v>429834</v>
      </c>
      <c r="M132" s="13" t="s">
        <v>298</v>
      </c>
      <c r="N132" s="1" t="s">
        <v>299</v>
      </c>
      <c r="O132" s="1" t="s">
        <v>52</v>
      </c>
      <c r="P132" s="1" t="s">
        <v>52</v>
      </c>
      <c r="Q132" s="1" t="s">
        <v>260</v>
      </c>
      <c r="R132" s="1" t="s">
        <v>63</v>
      </c>
      <c r="S132" s="1" t="s">
        <v>64</v>
      </c>
      <c r="T132" s="1" t="s">
        <v>64</v>
      </c>
      <c r="AR132" s="1" t="s">
        <v>52</v>
      </c>
      <c r="AS132" s="1" t="s">
        <v>52</v>
      </c>
      <c r="AU132" s="1" t="s">
        <v>300</v>
      </c>
      <c r="AV132">
        <v>57</v>
      </c>
    </row>
    <row r="133" spans="1:48" ht="30" customHeight="1" x14ac:dyDescent="0.3">
      <c r="A133" s="13" t="s">
        <v>301</v>
      </c>
      <c r="B133" s="13" t="s">
        <v>302</v>
      </c>
      <c r="C133" s="13" t="s">
        <v>162</v>
      </c>
      <c r="D133" s="11">
        <v>1</v>
      </c>
      <c r="E133" s="12">
        <f>TRUNC(일위대가목록!E31,0)</f>
        <v>139541</v>
      </c>
      <c r="F133" s="12">
        <f t="shared" si="18"/>
        <v>139541</v>
      </c>
      <c r="G133" s="12">
        <f>TRUNC(일위대가목록!F31,0)</f>
        <v>312054</v>
      </c>
      <c r="H133" s="12">
        <f t="shared" si="19"/>
        <v>312054</v>
      </c>
      <c r="I133" s="12">
        <f>TRUNC(일위대가목록!G31,0)</f>
        <v>3120</v>
      </c>
      <c r="J133" s="12">
        <f t="shared" si="20"/>
        <v>3120</v>
      </c>
      <c r="K133" s="12">
        <f t="shared" si="21"/>
        <v>454715</v>
      </c>
      <c r="L133" s="12">
        <f t="shared" si="22"/>
        <v>454715</v>
      </c>
      <c r="M133" s="13" t="s">
        <v>303</v>
      </c>
      <c r="N133" s="1" t="s">
        <v>304</v>
      </c>
      <c r="O133" s="1" t="s">
        <v>52</v>
      </c>
      <c r="P133" s="1" t="s">
        <v>52</v>
      </c>
      <c r="Q133" s="1" t="s">
        <v>260</v>
      </c>
      <c r="R133" s="1" t="s">
        <v>63</v>
      </c>
      <c r="S133" s="1" t="s">
        <v>64</v>
      </c>
      <c r="T133" s="1" t="s">
        <v>64</v>
      </c>
      <c r="AR133" s="1" t="s">
        <v>52</v>
      </c>
      <c r="AS133" s="1" t="s">
        <v>52</v>
      </c>
      <c r="AU133" s="1" t="s">
        <v>305</v>
      </c>
      <c r="AV133">
        <v>58</v>
      </c>
    </row>
    <row r="134" spans="1:48" ht="30" customHeight="1" x14ac:dyDescent="0.3">
      <c r="A134" s="13" t="s">
        <v>306</v>
      </c>
      <c r="B134" s="13" t="s">
        <v>307</v>
      </c>
      <c r="C134" s="13" t="s">
        <v>77</v>
      </c>
      <c r="D134" s="11">
        <v>215.1</v>
      </c>
      <c r="E134" s="12">
        <f>TRUNC(일위대가목록!E32,0)</f>
        <v>14712</v>
      </c>
      <c r="F134" s="12">
        <f t="shared" si="18"/>
        <v>3164551</v>
      </c>
      <c r="G134" s="12">
        <f>TRUNC(일위대가목록!F32,0)</f>
        <v>2831</v>
      </c>
      <c r="H134" s="12">
        <f t="shared" si="19"/>
        <v>608948</v>
      </c>
      <c r="I134" s="12">
        <f>TRUNC(일위대가목록!G32,0)</f>
        <v>0</v>
      </c>
      <c r="J134" s="12">
        <f t="shared" si="20"/>
        <v>0</v>
      </c>
      <c r="K134" s="12">
        <f t="shared" si="21"/>
        <v>17543</v>
      </c>
      <c r="L134" s="12">
        <f t="shared" si="22"/>
        <v>3773499</v>
      </c>
      <c r="M134" s="13" t="s">
        <v>308</v>
      </c>
      <c r="N134" s="1" t="s">
        <v>309</v>
      </c>
      <c r="O134" s="1" t="s">
        <v>52</v>
      </c>
      <c r="P134" s="1" t="s">
        <v>52</v>
      </c>
      <c r="Q134" s="1" t="s">
        <v>260</v>
      </c>
      <c r="R134" s="1" t="s">
        <v>63</v>
      </c>
      <c r="S134" s="1" t="s">
        <v>64</v>
      </c>
      <c r="T134" s="1" t="s">
        <v>64</v>
      </c>
      <c r="AR134" s="1" t="s">
        <v>52</v>
      </c>
      <c r="AS134" s="1" t="s">
        <v>52</v>
      </c>
      <c r="AU134" s="1" t="s">
        <v>310</v>
      </c>
      <c r="AV134">
        <v>59</v>
      </c>
    </row>
    <row r="135" spans="1:48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260</v>
      </c>
    </row>
    <row r="136" spans="1:48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260</v>
      </c>
    </row>
    <row r="137" spans="1:48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260</v>
      </c>
    </row>
    <row r="138" spans="1:48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260</v>
      </c>
    </row>
    <row r="139" spans="1:48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260</v>
      </c>
    </row>
    <row r="140" spans="1:48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260</v>
      </c>
    </row>
    <row r="141" spans="1:48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260</v>
      </c>
    </row>
    <row r="142" spans="1:48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260</v>
      </c>
    </row>
    <row r="143" spans="1:48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260</v>
      </c>
    </row>
    <row r="144" spans="1:48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260</v>
      </c>
    </row>
    <row r="145" spans="1:48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260</v>
      </c>
    </row>
    <row r="146" spans="1:48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260</v>
      </c>
    </row>
    <row r="147" spans="1:48" ht="30" customHeight="1" x14ac:dyDescent="0.3">
      <c r="A147" s="13" t="s">
        <v>90</v>
      </c>
      <c r="B147" s="11"/>
      <c r="C147" s="11"/>
      <c r="D147" s="11"/>
      <c r="E147" s="12"/>
      <c r="F147" s="12">
        <f>SUMIF(Q125:Q146,"010106",F125:F146)</f>
        <v>17224149</v>
      </c>
      <c r="G147" s="12"/>
      <c r="H147" s="12">
        <f>SUMIF(Q125:Q146,"010106",H125:H146)</f>
        <v>9787976</v>
      </c>
      <c r="I147" s="12"/>
      <c r="J147" s="12">
        <f>SUMIF(Q125:Q146,"010106",J125:J146)</f>
        <v>198687</v>
      </c>
      <c r="K147" s="12"/>
      <c r="L147" s="12">
        <f>SUMIF(Q125:Q146,"010106",L125:L146)</f>
        <v>27210812</v>
      </c>
      <c r="M147" s="11"/>
      <c r="N147" t="s">
        <v>91</v>
      </c>
    </row>
    <row r="148" spans="1:48" ht="30" customHeight="1" x14ac:dyDescent="0.3">
      <c r="A148" s="13" t="s">
        <v>311</v>
      </c>
      <c r="B148" s="13" t="s">
        <v>52</v>
      </c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312</v>
      </c>
    </row>
    <row r="149" spans="1:48" ht="30" customHeight="1" x14ac:dyDescent="0.3">
      <c r="A149" s="13" t="s">
        <v>313</v>
      </c>
      <c r="B149" s="13" t="s">
        <v>314</v>
      </c>
      <c r="C149" s="13" t="s">
        <v>267</v>
      </c>
      <c r="D149" s="11">
        <v>162.6</v>
      </c>
      <c r="E149" s="12">
        <f>TRUNC(일위대가목록!E33,0)</f>
        <v>622</v>
      </c>
      <c r="F149" s="12">
        <f>TRUNC(E149*D149, 0)</f>
        <v>101137</v>
      </c>
      <c r="G149" s="12">
        <f>TRUNC(일위대가목록!F33,0)</f>
        <v>4757</v>
      </c>
      <c r="H149" s="12">
        <f>TRUNC(G149*D149, 0)</f>
        <v>773488</v>
      </c>
      <c r="I149" s="12">
        <f>TRUNC(일위대가목록!G33,0)</f>
        <v>0</v>
      </c>
      <c r="J149" s="12">
        <f>TRUNC(I149*D149, 0)</f>
        <v>0</v>
      </c>
      <c r="K149" s="12">
        <f t="shared" ref="K149:L151" si="23">TRUNC(E149+G149+I149, 0)</f>
        <v>5379</v>
      </c>
      <c r="L149" s="12">
        <f t="shared" si="23"/>
        <v>874625</v>
      </c>
      <c r="M149" s="13" t="s">
        <v>315</v>
      </c>
      <c r="N149" s="1" t="s">
        <v>316</v>
      </c>
      <c r="O149" s="1" t="s">
        <v>52</v>
      </c>
      <c r="P149" s="1" t="s">
        <v>52</v>
      </c>
      <c r="Q149" s="1" t="s">
        <v>312</v>
      </c>
      <c r="R149" s="1" t="s">
        <v>63</v>
      </c>
      <c r="S149" s="1" t="s">
        <v>64</v>
      </c>
      <c r="T149" s="1" t="s">
        <v>64</v>
      </c>
      <c r="AR149" s="1" t="s">
        <v>52</v>
      </c>
      <c r="AS149" s="1" t="s">
        <v>52</v>
      </c>
      <c r="AU149" s="1" t="s">
        <v>317</v>
      </c>
      <c r="AV149">
        <v>61</v>
      </c>
    </row>
    <row r="150" spans="1:48" ht="30" customHeight="1" x14ac:dyDescent="0.3">
      <c r="A150" s="13" t="s">
        <v>318</v>
      </c>
      <c r="B150" s="13" t="s">
        <v>319</v>
      </c>
      <c r="C150" s="13" t="s">
        <v>250</v>
      </c>
      <c r="D150" s="11">
        <v>6.2</v>
      </c>
      <c r="E150" s="12">
        <f>TRUNC(일위대가목록!E34,0)</f>
        <v>3657</v>
      </c>
      <c r="F150" s="12">
        <f>TRUNC(E150*D150, 0)</f>
        <v>22673</v>
      </c>
      <c r="G150" s="12">
        <f>TRUNC(일위대가목록!F34,0)</f>
        <v>21843</v>
      </c>
      <c r="H150" s="12">
        <f>TRUNC(G150*D150, 0)</f>
        <v>135426</v>
      </c>
      <c r="I150" s="12">
        <f>TRUNC(일위대가목록!G34,0)</f>
        <v>655</v>
      </c>
      <c r="J150" s="12">
        <f>TRUNC(I150*D150, 0)</f>
        <v>4061</v>
      </c>
      <c r="K150" s="12">
        <f t="shared" si="23"/>
        <v>26155</v>
      </c>
      <c r="L150" s="12">
        <f t="shared" si="23"/>
        <v>162160</v>
      </c>
      <c r="M150" s="13" t="s">
        <v>320</v>
      </c>
      <c r="N150" s="1" t="s">
        <v>321</v>
      </c>
      <c r="O150" s="1" t="s">
        <v>52</v>
      </c>
      <c r="P150" s="1" t="s">
        <v>52</v>
      </c>
      <c r="Q150" s="1" t="s">
        <v>312</v>
      </c>
      <c r="R150" s="1" t="s">
        <v>63</v>
      </c>
      <c r="S150" s="1" t="s">
        <v>64</v>
      </c>
      <c r="T150" s="1" t="s">
        <v>64</v>
      </c>
      <c r="AR150" s="1" t="s">
        <v>52</v>
      </c>
      <c r="AS150" s="1" t="s">
        <v>52</v>
      </c>
      <c r="AU150" s="1" t="s">
        <v>322</v>
      </c>
      <c r="AV150">
        <v>62</v>
      </c>
    </row>
    <row r="151" spans="1:48" ht="30" customHeight="1" x14ac:dyDescent="0.3">
      <c r="A151" s="13" t="s">
        <v>318</v>
      </c>
      <c r="B151" s="13" t="s">
        <v>323</v>
      </c>
      <c r="C151" s="13" t="s">
        <v>250</v>
      </c>
      <c r="D151" s="11">
        <v>15.3</v>
      </c>
      <c r="E151" s="12">
        <f>TRUNC(일위대가목록!E35,0)</f>
        <v>2116</v>
      </c>
      <c r="F151" s="12">
        <f>TRUNC(E151*D151, 0)</f>
        <v>32374</v>
      </c>
      <c r="G151" s="12">
        <f>TRUNC(일위대가목록!F35,0)</f>
        <v>17161</v>
      </c>
      <c r="H151" s="12">
        <f>TRUNC(G151*D151, 0)</f>
        <v>262563</v>
      </c>
      <c r="I151" s="12">
        <f>TRUNC(일위대가목록!G35,0)</f>
        <v>514</v>
      </c>
      <c r="J151" s="12">
        <f>TRUNC(I151*D151, 0)</f>
        <v>7864</v>
      </c>
      <c r="K151" s="12">
        <f t="shared" si="23"/>
        <v>19791</v>
      </c>
      <c r="L151" s="12">
        <f t="shared" si="23"/>
        <v>302801</v>
      </c>
      <c r="M151" s="13" t="s">
        <v>324</v>
      </c>
      <c r="N151" s="1" t="s">
        <v>325</v>
      </c>
      <c r="O151" s="1" t="s">
        <v>52</v>
      </c>
      <c r="P151" s="1" t="s">
        <v>52</v>
      </c>
      <c r="Q151" s="1" t="s">
        <v>312</v>
      </c>
      <c r="R151" s="1" t="s">
        <v>63</v>
      </c>
      <c r="S151" s="1" t="s">
        <v>64</v>
      </c>
      <c r="T151" s="1" t="s">
        <v>64</v>
      </c>
      <c r="AR151" s="1" t="s">
        <v>52</v>
      </c>
      <c r="AS151" s="1" t="s">
        <v>52</v>
      </c>
      <c r="AU151" s="1" t="s">
        <v>326</v>
      </c>
      <c r="AV151">
        <v>63</v>
      </c>
    </row>
    <row r="152" spans="1:48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312</v>
      </c>
    </row>
    <row r="153" spans="1:48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312</v>
      </c>
    </row>
    <row r="154" spans="1:48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312</v>
      </c>
    </row>
    <row r="155" spans="1:48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312</v>
      </c>
    </row>
    <row r="156" spans="1:48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312</v>
      </c>
    </row>
    <row r="157" spans="1:48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312</v>
      </c>
    </row>
    <row r="158" spans="1:48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312</v>
      </c>
    </row>
    <row r="159" spans="1:48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312</v>
      </c>
    </row>
    <row r="160" spans="1:48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312</v>
      </c>
    </row>
    <row r="161" spans="1:48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312</v>
      </c>
    </row>
    <row r="162" spans="1:48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312</v>
      </c>
    </row>
    <row r="163" spans="1:48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312</v>
      </c>
    </row>
    <row r="164" spans="1:48" ht="30" customHeight="1" x14ac:dyDescent="0.3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312</v>
      </c>
    </row>
    <row r="165" spans="1:48" ht="30" customHeight="1" x14ac:dyDescent="0.3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312</v>
      </c>
    </row>
    <row r="166" spans="1:48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312</v>
      </c>
    </row>
    <row r="167" spans="1:48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312</v>
      </c>
    </row>
    <row r="168" spans="1:48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312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312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312</v>
      </c>
    </row>
    <row r="171" spans="1:48" ht="30" customHeight="1" x14ac:dyDescent="0.3">
      <c r="A171" s="13" t="s">
        <v>90</v>
      </c>
      <c r="B171" s="11"/>
      <c r="C171" s="11"/>
      <c r="D171" s="11"/>
      <c r="E171" s="12"/>
      <c r="F171" s="12">
        <f>SUMIF(Q149:Q170,"010107",F149:F170)</f>
        <v>156184</v>
      </c>
      <c r="G171" s="12"/>
      <c r="H171" s="12">
        <f>SUMIF(Q149:Q170,"010107",H149:H170)</f>
        <v>1171477</v>
      </c>
      <c r="I171" s="12"/>
      <c r="J171" s="12">
        <f>SUMIF(Q149:Q170,"010107",J149:J170)</f>
        <v>11925</v>
      </c>
      <c r="K171" s="12"/>
      <c r="L171" s="12">
        <f>SUMIF(Q149:Q170,"010107",L149:L170)</f>
        <v>1339586</v>
      </c>
      <c r="M171" s="11"/>
      <c r="N171" t="s">
        <v>91</v>
      </c>
    </row>
    <row r="172" spans="1:48" ht="30" customHeight="1" x14ac:dyDescent="0.3">
      <c r="A172" s="13" t="s">
        <v>327</v>
      </c>
      <c r="B172" s="13" t="s">
        <v>52</v>
      </c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328</v>
      </c>
    </row>
    <row r="173" spans="1:48" ht="30" customHeight="1" x14ac:dyDescent="0.3">
      <c r="A173" s="13" t="s">
        <v>329</v>
      </c>
      <c r="B173" s="13" t="s">
        <v>330</v>
      </c>
      <c r="C173" s="13" t="s">
        <v>267</v>
      </c>
      <c r="D173" s="11">
        <v>55.6</v>
      </c>
      <c r="E173" s="12">
        <f>TRUNC(일위대가목록!E36,0)</f>
        <v>9166</v>
      </c>
      <c r="F173" s="12">
        <f t="shared" ref="F173:F178" si="24">TRUNC(E173*D173, 0)</f>
        <v>509629</v>
      </c>
      <c r="G173" s="12">
        <f>TRUNC(일위대가목록!F36,0)</f>
        <v>4245</v>
      </c>
      <c r="H173" s="12">
        <f t="shared" ref="H173:H178" si="25">TRUNC(G173*D173, 0)</f>
        <v>236022</v>
      </c>
      <c r="I173" s="12">
        <f>TRUNC(일위대가목록!G36,0)</f>
        <v>212</v>
      </c>
      <c r="J173" s="12">
        <f t="shared" ref="J173:J178" si="26">TRUNC(I173*D173, 0)</f>
        <v>11787</v>
      </c>
      <c r="K173" s="12">
        <f t="shared" ref="K173:L178" si="27">TRUNC(E173+G173+I173, 0)</f>
        <v>13623</v>
      </c>
      <c r="L173" s="12">
        <f t="shared" si="27"/>
        <v>757438</v>
      </c>
      <c r="M173" s="13" t="s">
        <v>331</v>
      </c>
      <c r="N173" s="1" t="s">
        <v>332</v>
      </c>
      <c r="O173" s="1" t="s">
        <v>52</v>
      </c>
      <c r="P173" s="1" t="s">
        <v>52</v>
      </c>
      <c r="Q173" s="1" t="s">
        <v>328</v>
      </c>
      <c r="R173" s="1" t="s">
        <v>63</v>
      </c>
      <c r="S173" s="1" t="s">
        <v>64</v>
      </c>
      <c r="T173" s="1" t="s">
        <v>64</v>
      </c>
      <c r="AR173" s="1" t="s">
        <v>52</v>
      </c>
      <c r="AS173" s="1" t="s">
        <v>52</v>
      </c>
      <c r="AU173" s="1" t="s">
        <v>333</v>
      </c>
      <c r="AV173">
        <v>65</v>
      </c>
    </row>
    <row r="174" spans="1:48" ht="30" customHeight="1" x14ac:dyDescent="0.3">
      <c r="A174" s="13" t="s">
        <v>334</v>
      </c>
      <c r="B174" s="13" t="s">
        <v>335</v>
      </c>
      <c r="C174" s="13" t="s">
        <v>267</v>
      </c>
      <c r="D174" s="11">
        <v>61.2</v>
      </c>
      <c r="E174" s="12">
        <f>TRUNC(일위대가목록!E37,0)</f>
        <v>1550</v>
      </c>
      <c r="F174" s="12">
        <f t="shared" si="24"/>
        <v>94860</v>
      </c>
      <c r="G174" s="12">
        <f>TRUNC(일위대가목록!F37,0)</f>
        <v>4245</v>
      </c>
      <c r="H174" s="12">
        <f t="shared" si="25"/>
        <v>259794</v>
      </c>
      <c r="I174" s="12">
        <f>TRUNC(일위대가목록!G37,0)</f>
        <v>212</v>
      </c>
      <c r="J174" s="12">
        <f t="shared" si="26"/>
        <v>12974</v>
      </c>
      <c r="K174" s="12">
        <f t="shared" si="27"/>
        <v>6007</v>
      </c>
      <c r="L174" s="12">
        <f t="shared" si="27"/>
        <v>367628</v>
      </c>
      <c r="M174" s="13" t="s">
        <v>336</v>
      </c>
      <c r="N174" s="1" t="s">
        <v>337</v>
      </c>
      <c r="O174" s="1" t="s">
        <v>52</v>
      </c>
      <c r="P174" s="1" t="s">
        <v>52</v>
      </c>
      <c r="Q174" s="1" t="s">
        <v>328</v>
      </c>
      <c r="R174" s="1" t="s">
        <v>63</v>
      </c>
      <c r="S174" s="1" t="s">
        <v>64</v>
      </c>
      <c r="T174" s="1" t="s">
        <v>64</v>
      </c>
      <c r="AR174" s="1" t="s">
        <v>52</v>
      </c>
      <c r="AS174" s="1" t="s">
        <v>52</v>
      </c>
      <c r="AU174" s="1" t="s">
        <v>338</v>
      </c>
      <c r="AV174">
        <v>66</v>
      </c>
    </row>
    <row r="175" spans="1:48" ht="30" customHeight="1" x14ac:dyDescent="0.3">
      <c r="A175" s="13" t="s">
        <v>339</v>
      </c>
      <c r="B175" s="13" t="s">
        <v>340</v>
      </c>
      <c r="C175" s="13" t="s">
        <v>267</v>
      </c>
      <c r="D175" s="11">
        <v>16</v>
      </c>
      <c r="E175" s="12">
        <f>TRUNC(일위대가목록!E38,0)</f>
        <v>2695</v>
      </c>
      <c r="F175" s="12">
        <f t="shared" si="24"/>
        <v>43120</v>
      </c>
      <c r="G175" s="12">
        <f>TRUNC(일위대가목록!F38,0)</f>
        <v>4245</v>
      </c>
      <c r="H175" s="12">
        <f t="shared" si="25"/>
        <v>67920</v>
      </c>
      <c r="I175" s="12">
        <f>TRUNC(일위대가목록!G38,0)</f>
        <v>212</v>
      </c>
      <c r="J175" s="12">
        <f t="shared" si="26"/>
        <v>3392</v>
      </c>
      <c r="K175" s="12">
        <f t="shared" si="27"/>
        <v>7152</v>
      </c>
      <c r="L175" s="12">
        <f t="shared" si="27"/>
        <v>114432</v>
      </c>
      <c r="M175" s="13" t="s">
        <v>341</v>
      </c>
      <c r="N175" s="1" t="s">
        <v>342</v>
      </c>
      <c r="O175" s="1" t="s">
        <v>52</v>
      </c>
      <c r="P175" s="1" t="s">
        <v>52</v>
      </c>
      <c r="Q175" s="1" t="s">
        <v>328</v>
      </c>
      <c r="R175" s="1" t="s">
        <v>63</v>
      </c>
      <c r="S175" s="1" t="s">
        <v>64</v>
      </c>
      <c r="T175" s="1" t="s">
        <v>64</v>
      </c>
      <c r="AR175" s="1" t="s">
        <v>52</v>
      </c>
      <c r="AS175" s="1" t="s">
        <v>52</v>
      </c>
      <c r="AU175" s="1" t="s">
        <v>343</v>
      </c>
      <c r="AV175">
        <v>67</v>
      </c>
    </row>
    <row r="176" spans="1:48" ht="30" customHeight="1" x14ac:dyDescent="0.3">
      <c r="A176" s="13" t="s">
        <v>344</v>
      </c>
      <c r="B176" s="13" t="s">
        <v>345</v>
      </c>
      <c r="C176" s="13" t="s">
        <v>267</v>
      </c>
      <c r="D176" s="11">
        <v>42</v>
      </c>
      <c r="E176" s="12">
        <f>TRUNC(일위대가목록!E39,0)</f>
        <v>2358</v>
      </c>
      <c r="F176" s="12">
        <f t="shared" si="24"/>
        <v>99036</v>
      </c>
      <c r="G176" s="12">
        <f>TRUNC(일위대가목록!F39,0)</f>
        <v>4245</v>
      </c>
      <c r="H176" s="12">
        <f t="shared" si="25"/>
        <v>178290</v>
      </c>
      <c r="I176" s="12">
        <f>TRUNC(일위대가목록!G39,0)</f>
        <v>212</v>
      </c>
      <c r="J176" s="12">
        <f t="shared" si="26"/>
        <v>8904</v>
      </c>
      <c r="K176" s="12">
        <f t="shared" si="27"/>
        <v>6815</v>
      </c>
      <c r="L176" s="12">
        <f t="shared" si="27"/>
        <v>286230</v>
      </c>
      <c r="M176" s="13" t="s">
        <v>346</v>
      </c>
      <c r="N176" s="1" t="s">
        <v>347</v>
      </c>
      <c r="O176" s="1" t="s">
        <v>52</v>
      </c>
      <c r="P176" s="1" t="s">
        <v>52</v>
      </c>
      <c r="Q176" s="1" t="s">
        <v>328</v>
      </c>
      <c r="R176" s="1" t="s">
        <v>63</v>
      </c>
      <c r="S176" s="1" t="s">
        <v>64</v>
      </c>
      <c r="T176" s="1" t="s">
        <v>64</v>
      </c>
      <c r="AR176" s="1" t="s">
        <v>52</v>
      </c>
      <c r="AS176" s="1" t="s">
        <v>52</v>
      </c>
      <c r="AU176" s="1" t="s">
        <v>348</v>
      </c>
      <c r="AV176">
        <v>68</v>
      </c>
    </row>
    <row r="177" spans="1:48" ht="30" customHeight="1" x14ac:dyDescent="0.3">
      <c r="A177" s="13" t="s">
        <v>349</v>
      </c>
      <c r="B177" s="13" t="s">
        <v>350</v>
      </c>
      <c r="C177" s="13" t="s">
        <v>267</v>
      </c>
      <c r="D177" s="11">
        <v>42</v>
      </c>
      <c r="E177" s="12">
        <f>TRUNC(일위대가목록!E40,0)</f>
        <v>7447</v>
      </c>
      <c r="F177" s="12">
        <f t="shared" si="24"/>
        <v>312774</v>
      </c>
      <c r="G177" s="12">
        <f>TRUNC(일위대가목록!F40,0)</f>
        <v>4245</v>
      </c>
      <c r="H177" s="12">
        <f t="shared" si="25"/>
        <v>178290</v>
      </c>
      <c r="I177" s="12">
        <f>TRUNC(일위대가목록!G40,0)</f>
        <v>212</v>
      </c>
      <c r="J177" s="12">
        <f t="shared" si="26"/>
        <v>8904</v>
      </c>
      <c r="K177" s="12">
        <f t="shared" si="27"/>
        <v>11904</v>
      </c>
      <c r="L177" s="12">
        <f t="shared" si="27"/>
        <v>499968</v>
      </c>
      <c r="M177" s="13" t="s">
        <v>351</v>
      </c>
      <c r="N177" s="1" t="s">
        <v>352</v>
      </c>
      <c r="O177" s="1" t="s">
        <v>52</v>
      </c>
      <c r="P177" s="1" t="s">
        <v>52</v>
      </c>
      <c r="Q177" s="1" t="s">
        <v>328</v>
      </c>
      <c r="R177" s="1" t="s">
        <v>63</v>
      </c>
      <c r="S177" s="1" t="s">
        <v>64</v>
      </c>
      <c r="T177" s="1" t="s">
        <v>64</v>
      </c>
      <c r="AR177" s="1" t="s">
        <v>52</v>
      </c>
      <c r="AS177" s="1" t="s">
        <v>52</v>
      </c>
      <c r="AU177" s="1" t="s">
        <v>353</v>
      </c>
      <c r="AV177">
        <v>69</v>
      </c>
    </row>
    <row r="178" spans="1:48" ht="30" customHeight="1" x14ac:dyDescent="0.3">
      <c r="A178" s="13" t="s">
        <v>354</v>
      </c>
      <c r="B178" s="13" t="s">
        <v>355</v>
      </c>
      <c r="C178" s="13" t="s">
        <v>356</v>
      </c>
      <c r="D178" s="11">
        <v>36</v>
      </c>
      <c r="E178" s="12">
        <f>TRUNC(일위대가목록!E41,0)</f>
        <v>21650</v>
      </c>
      <c r="F178" s="12">
        <f t="shared" si="24"/>
        <v>779400</v>
      </c>
      <c r="G178" s="12">
        <f>TRUNC(일위대가목록!F41,0)</f>
        <v>23434</v>
      </c>
      <c r="H178" s="12">
        <f t="shared" si="25"/>
        <v>843624</v>
      </c>
      <c r="I178" s="12">
        <f>TRUNC(일위대가목록!G41,0)</f>
        <v>468</v>
      </c>
      <c r="J178" s="12">
        <f t="shared" si="26"/>
        <v>16848</v>
      </c>
      <c r="K178" s="12">
        <f t="shared" si="27"/>
        <v>45552</v>
      </c>
      <c r="L178" s="12">
        <f t="shared" si="27"/>
        <v>1639872</v>
      </c>
      <c r="M178" s="13" t="s">
        <v>357</v>
      </c>
      <c r="N178" s="1" t="s">
        <v>358</v>
      </c>
      <c r="O178" s="1" t="s">
        <v>52</v>
      </c>
      <c r="P178" s="1" t="s">
        <v>52</v>
      </c>
      <c r="Q178" s="1" t="s">
        <v>328</v>
      </c>
      <c r="R178" s="1" t="s">
        <v>63</v>
      </c>
      <c r="S178" s="1" t="s">
        <v>64</v>
      </c>
      <c r="T178" s="1" t="s">
        <v>64</v>
      </c>
      <c r="AR178" s="1" t="s">
        <v>52</v>
      </c>
      <c r="AS178" s="1" t="s">
        <v>52</v>
      </c>
      <c r="AU178" s="1" t="s">
        <v>359</v>
      </c>
      <c r="AV178">
        <v>70</v>
      </c>
    </row>
    <row r="179" spans="1:48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328</v>
      </c>
    </row>
    <row r="180" spans="1:48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328</v>
      </c>
    </row>
    <row r="181" spans="1:48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328</v>
      </c>
    </row>
    <row r="182" spans="1:48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328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328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328</v>
      </c>
    </row>
    <row r="185" spans="1:48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328</v>
      </c>
    </row>
    <row r="186" spans="1:48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328</v>
      </c>
    </row>
    <row r="187" spans="1:48" ht="30" customHeight="1" x14ac:dyDescent="0.3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328</v>
      </c>
    </row>
    <row r="188" spans="1:48" ht="30" customHeight="1" x14ac:dyDescent="0.3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328</v>
      </c>
    </row>
    <row r="189" spans="1:48" ht="30" customHeight="1" x14ac:dyDescent="0.3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328</v>
      </c>
    </row>
    <row r="190" spans="1:48" ht="30" customHeight="1" x14ac:dyDescent="0.3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328</v>
      </c>
    </row>
    <row r="191" spans="1:48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328</v>
      </c>
    </row>
    <row r="192" spans="1:48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328</v>
      </c>
    </row>
    <row r="193" spans="1:48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328</v>
      </c>
    </row>
    <row r="194" spans="1:48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328</v>
      </c>
    </row>
    <row r="195" spans="1:48" ht="30" customHeight="1" x14ac:dyDescent="0.3">
      <c r="A195" s="13" t="s">
        <v>90</v>
      </c>
      <c r="B195" s="11"/>
      <c r="C195" s="11"/>
      <c r="D195" s="11"/>
      <c r="E195" s="12"/>
      <c r="F195" s="12">
        <f>SUMIF(Q173:Q194,"010108",F173:F194)</f>
        <v>1838819</v>
      </c>
      <c r="G195" s="12"/>
      <c r="H195" s="12">
        <f>SUMIF(Q173:Q194,"010108",H173:H194)</f>
        <v>1763940</v>
      </c>
      <c r="I195" s="12"/>
      <c r="J195" s="12">
        <f>SUMIF(Q173:Q194,"010108",J173:J194)</f>
        <v>62809</v>
      </c>
      <c r="K195" s="12"/>
      <c r="L195" s="12">
        <f>SUMIF(Q173:Q194,"010108",L173:L194)</f>
        <v>3665568</v>
      </c>
      <c r="M195" s="11"/>
      <c r="N195" t="s">
        <v>91</v>
      </c>
    </row>
    <row r="196" spans="1:48" ht="30" customHeight="1" x14ac:dyDescent="0.3">
      <c r="A196" s="13" t="s">
        <v>360</v>
      </c>
      <c r="B196" s="13" t="s">
        <v>52</v>
      </c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361</v>
      </c>
    </row>
    <row r="197" spans="1:48" ht="30" customHeight="1" x14ac:dyDescent="0.3">
      <c r="A197" s="13" t="s">
        <v>362</v>
      </c>
      <c r="B197" s="13" t="s">
        <v>363</v>
      </c>
      <c r="C197" s="13" t="s">
        <v>267</v>
      </c>
      <c r="D197" s="11">
        <v>14</v>
      </c>
      <c r="E197" s="12">
        <f>TRUNC(단가대비표!O69,0)</f>
        <v>2000</v>
      </c>
      <c r="F197" s="12">
        <f>TRUNC(E197*D197, 0)</f>
        <v>28000</v>
      </c>
      <c r="G197" s="12">
        <f>TRUNC(단가대비표!P69,0)</f>
        <v>0</v>
      </c>
      <c r="H197" s="12">
        <f>TRUNC(G197*D197, 0)</f>
        <v>0</v>
      </c>
      <c r="I197" s="12">
        <f>TRUNC(단가대비표!V69,0)</f>
        <v>0</v>
      </c>
      <c r="J197" s="12">
        <f>TRUNC(I197*D197, 0)</f>
        <v>0</v>
      </c>
      <c r="K197" s="12">
        <f t="shared" ref="K197:L199" si="28">TRUNC(E197+G197+I197, 0)</f>
        <v>2000</v>
      </c>
      <c r="L197" s="12">
        <f t="shared" si="28"/>
        <v>28000</v>
      </c>
      <c r="M197" s="13" t="s">
        <v>52</v>
      </c>
      <c r="N197" s="1" t="s">
        <v>364</v>
      </c>
      <c r="O197" s="1" t="s">
        <v>52</v>
      </c>
      <c r="P197" s="1" t="s">
        <v>52</v>
      </c>
      <c r="Q197" s="1" t="s">
        <v>361</v>
      </c>
      <c r="R197" s="1" t="s">
        <v>64</v>
      </c>
      <c r="S197" s="1" t="s">
        <v>64</v>
      </c>
      <c r="T197" s="1" t="s">
        <v>63</v>
      </c>
      <c r="AR197" s="1" t="s">
        <v>52</v>
      </c>
      <c r="AS197" s="1" t="s">
        <v>52</v>
      </c>
      <c r="AU197" s="1" t="s">
        <v>365</v>
      </c>
      <c r="AV197">
        <v>72</v>
      </c>
    </row>
    <row r="198" spans="1:48" ht="30" customHeight="1" x14ac:dyDescent="0.3">
      <c r="A198" s="13" t="s">
        <v>366</v>
      </c>
      <c r="B198" s="13" t="s">
        <v>367</v>
      </c>
      <c r="C198" s="13" t="s">
        <v>250</v>
      </c>
      <c r="D198" s="11">
        <v>12.1</v>
      </c>
      <c r="E198" s="12">
        <f>TRUNC(일위대가목록!E42,0)</f>
        <v>8846</v>
      </c>
      <c r="F198" s="12">
        <f>TRUNC(E198*D198, 0)</f>
        <v>107036</v>
      </c>
      <c r="G198" s="12">
        <f>TRUNC(일위대가목록!F42,0)</f>
        <v>10375</v>
      </c>
      <c r="H198" s="12">
        <f>TRUNC(G198*D198, 0)</f>
        <v>125537</v>
      </c>
      <c r="I198" s="12">
        <f>TRUNC(일위대가목록!G42,0)</f>
        <v>622</v>
      </c>
      <c r="J198" s="12">
        <f>TRUNC(I198*D198, 0)</f>
        <v>7526</v>
      </c>
      <c r="K198" s="12">
        <f t="shared" si="28"/>
        <v>19843</v>
      </c>
      <c r="L198" s="12">
        <f t="shared" si="28"/>
        <v>240099</v>
      </c>
      <c r="M198" s="13" t="s">
        <v>368</v>
      </c>
      <c r="N198" s="1" t="s">
        <v>369</v>
      </c>
      <c r="O198" s="1" t="s">
        <v>52</v>
      </c>
      <c r="P198" s="1" t="s">
        <v>52</v>
      </c>
      <c r="Q198" s="1" t="s">
        <v>361</v>
      </c>
      <c r="R198" s="1" t="s">
        <v>63</v>
      </c>
      <c r="S198" s="1" t="s">
        <v>64</v>
      </c>
      <c r="T198" s="1" t="s">
        <v>64</v>
      </c>
      <c r="AR198" s="1" t="s">
        <v>52</v>
      </c>
      <c r="AS198" s="1" t="s">
        <v>52</v>
      </c>
      <c r="AU198" s="1" t="s">
        <v>370</v>
      </c>
      <c r="AV198">
        <v>73</v>
      </c>
    </row>
    <row r="199" spans="1:48" ht="30" customHeight="1" x14ac:dyDescent="0.3">
      <c r="A199" s="13" t="s">
        <v>371</v>
      </c>
      <c r="B199" s="13" t="s">
        <v>372</v>
      </c>
      <c r="C199" s="13" t="s">
        <v>267</v>
      </c>
      <c r="D199" s="11">
        <v>13.9</v>
      </c>
      <c r="E199" s="12">
        <f>TRUNC(일위대가목록!E43,0)</f>
        <v>2367</v>
      </c>
      <c r="F199" s="12">
        <f>TRUNC(E199*D199, 0)</f>
        <v>32901</v>
      </c>
      <c r="G199" s="12">
        <f>TRUNC(일위대가목록!F43,0)</f>
        <v>8180</v>
      </c>
      <c r="H199" s="12">
        <f>TRUNC(G199*D199, 0)</f>
        <v>113702</v>
      </c>
      <c r="I199" s="12">
        <f>TRUNC(일위대가목록!G43,0)</f>
        <v>327</v>
      </c>
      <c r="J199" s="12">
        <f>TRUNC(I199*D199, 0)</f>
        <v>4545</v>
      </c>
      <c r="K199" s="12">
        <f t="shared" si="28"/>
        <v>10874</v>
      </c>
      <c r="L199" s="12">
        <f t="shared" si="28"/>
        <v>151148</v>
      </c>
      <c r="M199" s="13" t="s">
        <v>373</v>
      </c>
      <c r="N199" s="1" t="s">
        <v>374</v>
      </c>
      <c r="O199" s="1" t="s">
        <v>52</v>
      </c>
      <c r="P199" s="1" t="s">
        <v>52</v>
      </c>
      <c r="Q199" s="1" t="s">
        <v>361</v>
      </c>
      <c r="R199" s="1" t="s">
        <v>63</v>
      </c>
      <c r="S199" s="1" t="s">
        <v>64</v>
      </c>
      <c r="T199" s="1" t="s">
        <v>64</v>
      </c>
      <c r="AR199" s="1" t="s">
        <v>52</v>
      </c>
      <c r="AS199" s="1" t="s">
        <v>52</v>
      </c>
      <c r="AU199" s="1" t="s">
        <v>375</v>
      </c>
      <c r="AV199">
        <v>74</v>
      </c>
    </row>
    <row r="200" spans="1:48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361</v>
      </c>
    </row>
    <row r="201" spans="1:48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361</v>
      </c>
    </row>
    <row r="202" spans="1:48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361</v>
      </c>
    </row>
    <row r="203" spans="1:48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361</v>
      </c>
    </row>
    <row r="204" spans="1:48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361</v>
      </c>
    </row>
    <row r="205" spans="1:48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361</v>
      </c>
    </row>
    <row r="206" spans="1:48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361</v>
      </c>
    </row>
    <row r="207" spans="1:48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361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361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361</v>
      </c>
    </row>
    <row r="210" spans="1:48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361</v>
      </c>
    </row>
    <row r="211" spans="1:48" ht="30" customHeight="1" x14ac:dyDescent="0.3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361</v>
      </c>
    </row>
    <row r="212" spans="1:48" ht="30" customHeight="1" x14ac:dyDescent="0.3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361</v>
      </c>
    </row>
    <row r="213" spans="1:48" ht="30" customHeight="1" x14ac:dyDescent="0.3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361</v>
      </c>
    </row>
    <row r="214" spans="1:48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361</v>
      </c>
    </row>
    <row r="215" spans="1:48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361</v>
      </c>
    </row>
    <row r="216" spans="1:48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361</v>
      </c>
    </row>
    <row r="217" spans="1:48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361</v>
      </c>
    </row>
    <row r="218" spans="1:48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361</v>
      </c>
    </row>
    <row r="219" spans="1:48" ht="30" customHeight="1" x14ac:dyDescent="0.3">
      <c r="A219" s="13" t="s">
        <v>90</v>
      </c>
      <c r="B219" s="11"/>
      <c r="C219" s="11"/>
      <c r="D219" s="11"/>
      <c r="E219" s="12"/>
      <c r="F219" s="12">
        <f>SUMIF(Q197:Q218,"010109",F197:F218)</f>
        <v>167937</v>
      </c>
      <c r="G219" s="12"/>
      <c r="H219" s="12">
        <f>SUMIF(Q197:Q218,"010109",H197:H218)</f>
        <v>239239</v>
      </c>
      <c r="I219" s="12"/>
      <c r="J219" s="12">
        <f>SUMIF(Q197:Q218,"010109",J197:J218)</f>
        <v>12071</v>
      </c>
      <c r="K219" s="12"/>
      <c r="L219" s="12">
        <f>SUMIF(Q197:Q218,"010109",L197:L218)</f>
        <v>419247</v>
      </c>
      <c r="M219" s="11"/>
      <c r="N219" t="s">
        <v>91</v>
      </c>
    </row>
    <row r="220" spans="1:48" ht="30" customHeight="1" x14ac:dyDescent="0.3">
      <c r="A220" s="13" t="s">
        <v>376</v>
      </c>
      <c r="B220" s="13" t="s">
        <v>52</v>
      </c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377</v>
      </c>
    </row>
    <row r="221" spans="1:48" ht="30" customHeight="1" x14ac:dyDescent="0.3">
      <c r="A221" s="13" t="s">
        <v>378</v>
      </c>
      <c r="B221" s="13" t="s">
        <v>379</v>
      </c>
      <c r="C221" s="13" t="s">
        <v>67</v>
      </c>
      <c r="D221" s="11">
        <v>10</v>
      </c>
      <c r="E221" s="12">
        <f>TRUNC(일위대가목록!E44,0)</f>
        <v>3023</v>
      </c>
      <c r="F221" s="12">
        <f>TRUNC(E221*D221, 0)</f>
        <v>30230</v>
      </c>
      <c r="G221" s="12">
        <f>TRUNC(일위대가목록!F44,0)</f>
        <v>48199</v>
      </c>
      <c r="H221" s="12">
        <f>TRUNC(G221*D221, 0)</f>
        <v>481990</v>
      </c>
      <c r="I221" s="12">
        <f>TRUNC(일위대가목록!G44,0)</f>
        <v>0</v>
      </c>
      <c r="J221" s="12">
        <f>TRUNC(I221*D221, 0)</f>
        <v>0</v>
      </c>
      <c r="K221" s="12">
        <f t="shared" ref="K221:L225" si="29">TRUNC(E221+G221+I221, 0)</f>
        <v>51222</v>
      </c>
      <c r="L221" s="12">
        <f t="shared" si="29"/>
        <v>512220</v>
      </c>
      <c r="M221" s="13" t="s">
        <v>380</v>
      </c>
      <c r="N221" s="1" t="s">
        <v>381</v>
      </c>
      <c r="O221" s="1" t="s">
        <v>52</v>
      </c>
      <c r="P221" s="1" t="s">
        <v>52</v>
      </c>
      <c r="Q221" s="1" t="s">
        <v>377</v>
      </c>
      <c r="R221" s="1" t="s">
        <v>63</v>
      </c>
      <c r="S221" s="1" t="s">
        <v>64</v>
      </c>
      <c r="T221" s="1" t="s">
        <v>64</v>
      </c>
      <c r="AR221" s="1" t="s">
        <v>52</v>
      </c>
      <c r="AS221" s="1" t="s">
        <v>52</v>
      </c>
      <c r="AU221" s="1" t="s">
        <v>382</v>
      </c>
      <c r="AV221">
        <v>76</v>
      </c>
    </row>
    <row r="222" spans="1:48" ht="30" customHeight="1" x14ac:dyDescent="0.3">
      <c r="A222" s="13" t="s">
        <v>378</v>
      </c>
      <c r="B222" s="13" t="s">
        <v>383</v>
      </c>
      <c r="C222" s="13" t="s">
        <v>67</v>
      </c>
      <c r="D222" s="11">
        <v>4</v>
      </c>
      <c r="E222" s="12">
        <f>TRUNC(일위대가목록!E45,0)</f>
        <v>2045</v>
      </c>
      <c r="F222" s="12">
        <f>TRUNC(E222*D222, 0)</f>
        <v>8180</v>
      </c>
      <c r="G222" s="12">
        <f>TRUNC(일위대가목록!F45,0)</f>
        <v>48199</v>
      </c>
      <c r="H222" s="12">
        <f>TRUNC(G222*D222, 0)</f>
        <v>192796</v>
      </c>
      <c r="I222" s="12">
        <f>TRUNC(일위대가목록!G45,0)</f>
        <v>0</v>
      </c>
      <c r="J222" s="12">
        <f>TRUNC(I222*D222, 0)</f>
        <v>0</v>
      </c>
      <c r="K222" s="12">
        <f t="shared" si="29"/>
        <v>50244</v>
      </c>
      <c r="L222" s="12">
        <f t="shared" si="29"/>
        <v>200976</v>
      </c>
      <c r="M222" s="13" t="s">
        <v>384</v>
      </c>
      <c r="N222" s="1" t="s">
        <v>385</v>
      </c>
      <c r="O222" s="1" t="s">
        <v>52</v>
      </c>
      <c r="P222" s="1" t="s">
        <v>52</v>
      </c>
      <c r="Q222" s="1" t="s">
        <v>377</v>
      </c>
      <c r="R222" s="1" t="s">
        <v>63</v>
      </c>
      <c r="S222" s="1" t="s">
        <v>64</v>
      </c>
      <c r="T222" s="1" t="s">
        <v>64</v>
      </c>
      <c r="AR222" s="1" t="s">
        <v>52</v>
      </c>
      <c r="AS222" s="1" t="s">
        <v>52</v>
      </c>
      <c r="AU222" s="1" t="s">
        <v>386</v>
      </c>
      <c r="AV222">
        <v>77</v>
      </c>
    </row>
    <row r="223" spans="1:48" ht="30" customHeight="1" x14ac:dyDescent="0.3">
      <c r="A223" s="13" t="s">
        <v>387</v>
      </c>
      <c r="B223" s="13" t="s">
        <v>388</v>
      </c>
      <c r="C223" s="13" t="s">
        <v>77</v>
      </c>
      <c r="D223" s="11">
        <v>184.5</v>
      </c>
      <c r="E223" s="12">
        <f>TRUNC(일위대가목록!E46,0)</f>
        <v>6246</v>
      </c>
      <c r="F223" s="12">
        <f>TRUNC(E223*D223, 0)</f>
        <v>1152387</v>
      </c>
      <c r="G223" s="12">
        <f>TRUNC(일위대가목록!F46,0)</f>
        <v>14712</v>
      </c>
      <c r="H223" s="12">
        <f>TRUNC(G223*D223, 0)</f>
        <v>2714364</v>
      </c>
      <c r="I223" s="12">
        <f>TRUNC(일위대가목록!G46,0)</f>
        <v>211</v>
      </c>
      <c r="J223" s="12">
        <f>TRUNC(I223*D223, 0)</f>
        <v>38929</v>
      </c>
      <c r="K223" s="12">
        <f t="shared" si="29"/>
        <v>21169</v>
      </c>
      <c r="L223" s="12">
        <f t="shared" si="29"/>
        <v>3905680</v>
      </c>
      <c r="M223" s="13" t="s">
        <v>389</v>
      </c>
      <c r="N223" s="1" t="s">
        <v>390</v>
      </c>
      <c r="O223" s="1" t="s">
        <v>52</v>
      </c>
      <c r="P223" s="1" t="s">
        <v>52</v>
      </c>
      <c r="Q223" s="1" t="s">
        <v>377</v>
      </c>
      <c r="R223" s="1" t="s">
        <v>63</v>
      </c>
      <c r="S223" s="1" t="s">
        <v>64</v>
      </c>
      <c r="T223" s="1" t="s">
        <v>64</v>
      </c>
      <c r="AR223" s="1" t="s">
        <v>52</v>
      </c>
      <c r="AS223" s="1" t="s">
        <v>52</v>
      </c>
      <c r="AU223" s="1" t="s">
        <v>391</v>
      </c>
      <c r="AV223">
        <v>78</v>
      </c>
    </row>
    <row r="224" spans="1:48" ht="30" customHeight="1" x14ac:dyDescent="0.3">
      <c r="A224" s="13" t="s">
        <v>392</v>
      </c>
      <c r="B224" s="13" t="s">
        <v>393</v>
      </c>
      <c r="C224" s="13" t="s">
        <v>77</v>
      </c>
      <c r="D224" s="11">
        <v>184.5</v>
      </c>
      <c r="E224" s="12">
        <f>TRUNC(일위대가목록!E47,0)</f>
        <v>0</v>
      </c>
      <c r="F224" s="12">
        <f>TRUNC(E224*D224, 0)</f>
        <v>0</v>
      </c>
      <c r="G224" s="12">
        <f>TRUNC(일위대가목록!F47,0)</f>
        <v>555</v>
      </c>
      <c r="H224" s="12">
        <f>TRUNC(G224*D224, 0)</f>
        <v>102397</v>
      </c>
      <c r="I224" s="12">
        <f>TRUNC(일위대가목록!G47,0)</f>
        <v>49</v>
      </c>
      <c r="J224" s="12">
        <f>TRUNC(I224*D224, 0)</f>
        <v>9040</v>
      </c>
      <c r="K224" s="12">
        <f t="shared" si="29"/>
        <v>604</v>
      </c>
      <c r="L224" s="12">
        <f t="shared" si="29"/>
        <v>111437</v>
      </c>
      <c r="M224" s="13" t="s">
        <v>394</v>
      </c>
      <c r="N224" s="1" t="s">
        <v>395</v>
      </c>
      <c r="O224" s="1" t="s">
        <v>52</v>
      </c>
      <c r="P224" s="1" t="s">
        <v>52</v>
      </c>
      <c r="Q224" s="1" t="s">
        <v>377</v>
      </c>
      <c r="R224" s="1" t="s">
        <v>63</v>
      </c>
      <c r="S224" s="1" t="s">
        <v>64</v>
      </c>
      <c r="T224" s="1" t="s">
        <v>64</v>
      </c>
      <c r="AR224" s="1" t="s">
        <v>52</v>
      </c>
      <c r="AS224" s="1" t="s">
        <v>52</v>
      </c>
      <c r="AU224" s="1" t="s">
        <v>396</v>
      </c>
      <c r="AV224">
        <v>79</v>
      </c>
    </row>
    <row r="225" spans="1:48" ht="30" customHeight="1" x14ac:dyDescent="0.3">
      <c r="A225" s="13" t="s">
        <v>397</v>
      </c>
      <c r="B225" s="13" t="s">
        <v>52</v>
      </c>
      <c r="C225" s="13" t="s">
        <v>267</v>
      </c>
      <c r="D225" s="11">
        <v>81.3</v>
      </c>
      <c r="E225" s="12">
        <f>TRUNC(일위대가목록!E48,0)</f>
        <v>0</v>
      </c>
      <c r="F225" s="12">
        <f>TRUNC(E225*D225, 0)</f>
        <v>0</v>
      </c>
      <c r="G225" s="12">
        <f>TRUNC(일위대가목록!F48,0)</f>
        <v>2488</v>
      </c>
      <c r="H225" s="12">
        <f>TRUNC(G225*D225, 0)</f>
        <v>202274</v>
      </c>
      <c r="I225" s="12">
        <f>TRUNC(일위대가목록!G48,0)</f>
        <v>0</v>
      </c>
      <c r="J225" s="12">
        <f>TRUNC(I225*D225, 0)</f>
        <v>0</v>
      </c>
      <c r="K225" s="12">
        <f t="shared" si="29"/>
        <v>2488</v>
      </c>
      <c r="L225" s="12">
        <f t="shared" si="29"/>
        <v>202274</v>
      </c>
      <c r="M225" s="13" t="s">
        <v>398</v>
      </c>
      <c r="N225" s="1" t="s">
        <v>399</v>
      </c>
      <c r="O225" s="1" t="s">
        <v>52</v>
      </c>
      <c r="P225" s="1" t="s">
        <v>52</v>
      </c>
      <c r="Q225" s="1" t="s">
        <v>377</v>
      </c>
      <c r="R225" s="1" t="s">
        <v>63</v>
      </c>
      <c r="S225" s="1" t="s">
        <v>64</v>
      </c>
      <c r="T225" s="1" t="s">
        <v>64</v>
      </c>
      <c r="AR225" s="1" t="s">
        <v>52</v>
      </c>
      <c r="AS225" s="1" t="s">
        <v>52</v>
      </c>
      <c r="AU225" s="1" t="s">
        <v>400</v>
      </c>
      <c r="AV225">
        <v>80</v>
      </c>
    </row>
    <row r="226" spans="1:48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377</v>
      </c>
    </row>
    <row r="227" spans="1:48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377</v>
      </c>
    </row>
    <row r="228" spans="1:48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377</v>
      </c>
    </row>
    <row r="229" spans="1:48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377</v>
      </c>
    </row>
    <row r="230" spans="1:48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377</v>
      </c>
    </row>
    <row r="231" spans="1:48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377</v>
      </c>
    </row>
    <row r="232" spans="1:48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377</v>
      </c>
    </row>
    <row r="233" spans="1:48" ht="30" customHeight="1" x14ac:dyDescent="0.3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 t="s">
        <v>377</v>
      </c>
    </row>
    <row r="234" spans="1:48" ht="30" customHeight="1" x14ac:dyDescent="0.3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377</v>
      </c>
    </row>
    <row r="235" spans="1:48" ht="30" customHeight="1" x14ac:dyDescent="0.3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377</v>
      </c>
    </row>
    <row r="236" spans="1:48" ht="30" customHeight="1" x14ac:dyDescent="0.3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377</v>
      </c>
    </row>
    <row r="237" spans="1:48" ht="30" customHeight="1" x14ac:dyDescent="0.3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1" t="s">
        <v>377</v>
      </c>
    </row>
    <row r="238" spans="1:48" ht="30" customHeight="1" x14ac:dyDescent="0.3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377</v>
      </c>
    </row>
    <row r="239" spans="1:48" ht="30" customHeight="1" x14ac:dyDescent="0.3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Q239" s="1" t="s">
        <v>377</v>
      </c>
    </row>
    <row r="240" spans="1:48" ht="30" customHeight="1" x14ac:dyDescent="0.3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 t="s">
        <v>377</v>
      </c>
    </row>
    <row r="241" spans="1:48" ht="30" customHeight="1" x14ac:dyDescent="0.3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377</v>
      </c>
    </row>
    <row r="242" spans="1:48" ht="30" customHeight="1" x14ac:dyDescent="0.3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377</v>
      </c>
    </row>
    <row r="243" spans="1:48" ht="30" customHeight="1" x14ac:dyDescent="0.3">
      <c r="A243" s="13" t="s">
        <v>90</v>
      </c>
      <c r="B243" s="11"/>
      <c r="C243" s="11"/>
      <c r="D243" s="11"/>
      <c r="E243" s="12"/>
      <c r="F243" s="12">
        <f>SUMIF(Q221:Q242,"010110",F221:F242)</f>
        <v>1190797</v>
      </c>
      <c r="G243" s="12"/>
      <c r="H243" s="12">
        <f>SUMIF(Q221:Q242,"010110",H221:H242)</f>
        <v>3693821</v>
      </c>
      <c r="I243" s="12"/>
      <c r="J243" s="12">
        <f>SUMIF(Q221:Q242,"010110",J221:J242)</f>
        <v>47969</v>
      </c>
      <c r="K243" s="12"/>
      <c r="L243" s="12">
        <f>SUMIF(Q221:Q242,"010110",L221:L242)</f>
        <v>4932587</v>
      </c>
      <c r="M243" s="11"/>
      <c r="N243" t="s">
        <v>91</v>
      </c>
    </row>
    <row r="244" spans="1:48" ht="30" customHeight="1" x14ac:dyDescent="0.3">
      <c r="A244" s="13" t="s">
        <v>401</v>
      </c>
      <c r="B244" s="13" t="s">
        <v>52</v>
      </c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402</v>
      </c>
    </row>
    <row r="245" spans="1:48" ht="30" customHeight="1" x14ac:dyDescent="0.3">
      <c r="A245" s="13" t="s">
        <v>403</v>
      </c>
      <c r="B245" s="13" t="s">
        <v>404</v>
      </c>
      <c r="C245" s="13" t="s">
        <v>77</v>
      </c>
      <c r="D245" s="11">
        <v>13.1</v>
      </c>
      <c r="E245" s="12">
        <f>TRUNC(단가대비표!O76,0)</f>
        <v>69100</v>
      </c>
      <c r="F245" s="12">
        <f t="shared" ref="F245:F255" si="30">TRUNC(E245*D245, 0)</f>
        <v>905210</v>
      </c>
      <c r="G245" s="12">
        <f>TRUNC(단가대비표!P76,0)</f>
        <v>0</v>
      </c>
      <c r="H245" s="12">
        <f t="shared" ref="H245:H255" si="31">TRUNC(G245*D245, 0)</f>
        <v>0</v>
      </c>
      <c r="I245" s="12">
        <f>TRUNC(단가대비표!V76,0)</f>
        <v>0</v>
      </c>
      <c r="J245" s="12">
        <f t="shared" ref="J245:J255" si="32">TRUNC(I245*D245, 0)</f>
        <v>0</v>
      </c>
      <c r="K245" s="12">
        <f t="shared" ref="K245:K255" si="33">TRUNC(E245+G245+I245, 0)</f>
        <v>69100</v>
      </c>
      <c r="L245" s="12">
        <f t="shared" ref="L245:L255" si="34">TRUNC(F245+H245+J245, 0)</f>
        <v>905210</v>
      </c>
      <c r="M245" s="13" t="s">
        <v>52</v>
      </c>
      <c r="N245" s="1" t="s">
        <v>405</v>
      </c>
      <c r="O245" s="1" t="s">
        <v>52</v>
      </c>
      <c r="P245" s="1" t="s">
        <v>52</v>
      </c>
      <c r="Q245" s="1" t="s">
        <v>402</v>
      </c>
      <c r="R245" s="1" t="s">
        <v>64</v>
      </c>
      <c r="S245" s="1" t="s">
        <v>64</v>
      </c>
      <c r="T245" s="1" t="s">
        <v>63</v>
      </c>
      <c r="AR245" s="1" t="s">
        <v>52</v>
      </c>
      <c r="AS245" s="1" t="s">
        <v>52</v>
      </c>
      <c r="AU245" s="1" t="s">
        <v>406</v>
      </c>
      <c r="AV245">
        <v>82</v>
      </c>
    </row>
    <row r="246" spans="1:48" ht="30" customHeight="1" x14ac:dyDescent="0.3">
      <c r="A246" s="13" t="s">
        <v>407</v>
      </c>
      <c r="B246" s="13" t="s">
        <v>408</v>
      </c>
      <c r="C246" s="13" t="s">
        <v>287</v>
      </c>
      <c r="D246" s="11">
        <v>2</v>
      </c>
      <c r="E246" s="12">
        <f>TRUNC(일위대가목록!E49,0)</f>
        <v>418793</v>
      </c>
      <c r="F246" s="12">
        <f t="shared" si="30"/>
        <v>837586</v>
      </c>
      <c r="G246" s="12">
        <f>TRUNC(일위대가목록!F49,0)</f>
        <v>266604</v>
      </c>
      <c r="H246" s="12">
        <f t="shared" si="31"/>
        <v>533208</v>
      </c>
      <c r="I246" s="12">
        <f>TRUNC(일위대가목록!G49,0)</f>
        <v>6581</v>
      </c>
      <c r="J246" s="12">
        <f t="shared" si="32"/>
        <v>13162</v>
      </c>
      <c r="K246" s="12">
        <f t="shared" si="33"/>
        <v>691978</v>
      </c>
      <c r="L246" s="12">
        <f t="shared" si="34"/>
        <v>1383956</v>
      </c>
      <c r="M246" s="13" t="s">
        <v>409</v>
      </c>
      <c r="N246" s="1" t="s">
        <v>410</v>
      </c>
      <c r="O246" s="1" t="s">
        <v>52</v>
      </c>
      <c r="P246" s="1" t="s">
        <v>52</v>
      </c>
      <c r="Q246" s="1" t="s">
        <v>402</v>
      </c>
      <c r="R246" s="1" t="s">
        <v>63</v>
      </c>
      <c r="S246" s="1" t="s">
        <v>64</v>
      </c>
      <c r="T246" s="1" t="s">
        <v>64</v>
      </c>
      <c r="AR246" s="1" t="s">
        <v>52</v>
      </c>
      <c r="AS246" s="1" t="s">
        <v>52</v>
      </c>
      <c r="AU246" s="1" t="s">
        <v>411</v>
      </c>
      <c r="AV246">
        <v>83</v>
      </c>
    </row>
    <row r="247" spans="1:48" ht="30" customHeight="1" x14ac:dyDescent="0.3">
      <c r="A247" s="13" t="s">
        <v>412</v>
      </c>
      <c r="B247" s="13" t="s">
        <v>413</v>
      </c>
      <c r="C247" s="13" t="s">
        <v>287</v>
      </c>
      <c r="D247" s="11">
        <v>2</v>
      </c>
      <c r="E247" s="12">
        <f>TRUNC(일위대가목록!E50,0)</f>
        <v>348031</v>
      </c>
      <c r="F247" s="12">
        <f t="shared" si="30"/>
        <v>696062</v>
      </c>
      <c r="G247" s="12">
        <f>TRUNC(일위대가목록!F50,0)</f>
        <v>212187</v>
      </c>
      <c r="H247" s="12">
        <f t="shared" si="31"/>
        <v>424374</v>
      </c>
      <c r="I247" s="12">
        <f>TRUNC(일위대가목록!G50,0)</f>
        <v>4987</v>
      </c>
      <c r="J247" s="12">
        <f t="shared" si="32"/>
        <v>9974</v>
      </c>
      <c r="K247" s="12">
        <f t="shared" si="33"/>
        <v>565205</v>
      </c>
      <c r="L247" s="12">
        <f t="shared" si="34"/>
        <v>1130410</v>
      </c>
      <c r="M247" s="13" t="s">
        <v>414</v>
      </c>
      <c r="N247" s="1" t="s">
        <v>415</v>
      </c>
      <c r="O247" s="1" t="s">
        <v>52</v>
      </c>
      <c r="P247" s="1" t="s">
        <v>52</v>
      </c>
      <c r="Q247" s="1" t="s">
        <v>402</v>
      </c>
      <c r="R247" s="1" t="s">
        <v>63</v>
      </c>
      <c r="S247" s="1" t="s">
        <v>64</v>
      </c>
      <c r="T247" s="1" t="s">
        <v>64</v>
      </c>
      <c r="AR247" s="1" t="s">
        <v>52</v>
      </c>
      <c r="AS247" s="1" t="s">
        <v>52</v>
      </c>
      <c r="AU247" s="1" t="s">
        <v>416</v>
      </c>
      <c r="AV247">
        <v>84</v>
      </c>
    </row>
    <row r="248" spans="1:48" ht="30" customHeight="1" x14ac:dyDescent="0.3">
      <c r="A248" s="13" t="s">
        <v>417</v>
      </c>
      <c r="B248" s="13" t="s">
        <v>418</v>
      </c>
      <c r="C248" s="13" t="s">
        <v>287</v>
      </c>
      <c r="D248" s="11">
        <v>1</v>
      </c>
      <c r="E248" s="12">
        <f>TRUNC(일위대가목록!E51,0)</f>
        <v>412900</v>
      </c>
      <c r="F248" s="12">
        <f t="shared" si="30"/>
        <v>412900</v>
      </c>
      <c r="G248" s="12">
        <f>TRUNC(일위대가목록!F51,0)</f>
        <v>87400</v>
      </c>
      <c r="H248" s="12">
        <f t="shared" si="31"/>
        <v>87400</v>
      </c>
      <c r="I248" s="12">
        <f>TRUNC(일위대가목록!G51,0)</f>
        <v>2690</v>
      </c>
      <c r="J248" s="12">
        <f t="shared" si="32"/>
        <v>2690</v>
      </c>
      <c r="K248" s="12">
        <f t="shared" si="33"/>
        <v>502990</v>
      </c>
      <c r="L248" s="12">
        <f t="shared" si="34"/>
        <v>502990</v>
      </c>
      <c r="M248" s="13" t="s">
        <v>419</v>
      </c>
      <c r="N248" s="1" t="s">
        <v>420</v>
      </c>
      <c r="O248" s="1" t="s">
        <v>52</v>
      </c>
      <c r="P248" s="1" t="s">
        <v>52</v>
      </c>
      <c r="Q248" s="1" t="s">
        <v>402</v>
      </c>
      <c r="R248" s="1" t="s">
        <v>63</v>
      </c>
      <c r="S248" s="1" t="s">
        <v>64</v>
      </c>
      <c r="T248" s="1" t="s">
        <v>64</v>
      </c>
      <c r="AR248" s="1" t="s">
        <v>52</v>
      </c>
      <c r="AS248" s="1" t="s">
        <v>52</v>
      </c>
      <c r="AU248" s="1" t="s">
        <v>421</v>
      </c>
      <c r="AV248">
        <v>85</v>
      </c>
    </row>
    <row r="249" spans="1:48" ht="30" customHeight="1" x14ac:dyDescent="0.3">
      <c r="A249" s="13" t="s">
        <v>422</v>
      </c>
      <c r="B249" s="13" t="s">
        <v>418</v>
      </c>
      <c r="C249" s="13" t="s">
        <v>287</v>
      </c>
      <c r="D249" s="11">
        <v>2</v>
      </c>
      <c r="E249" s="12">
        <f>TRUNC(일위대가목록!E52,0)</f>
        <v>412900</v>
      </c>
      <c r="F249" s="12">
        <f t="shared" si="30"/>
        <v>825800</v>
      </c>
      <c r="G249" s="12">
        <f>TRUNC(일위대가목록!F52,0)</f>
        <v>87400</v>
      </c>
      <c r="H249" s="12">
        <f t="shared" si="31"/>
        <v>174800</v>
      </c>
      <c r="I249" s="12">
        <f>TRUNC(일위대가목록!G52,0)</f>
        <v>2690</v>
      </c>
      <c r="J249" s="12">
        <f t="shared" si="32"/>
        <v>5380</v>
      </c>
      <c r="K249" s="12">
        <f t="shared" si="33"/>
        <v>502990</v>
      </c>
      <c r="L249" s="12">
        <f t="shared" si="34"/>
        <v>1005980</v>
      </c>
      <c r="M249" s="13" t="s">
        <v>423</v>
      </c>
      <c r="N249" s="1" t="s">
        <v>424</v>
      </c>
      <c r="O249" s="1" t="s">
        <v>52</v>
      </c>
      <c r="P249" s="1" t="s">
        <v>52</v>
      </c>
      <c r="Q249" s="1" t="s">
        <v>402</v>
      </c>
      <c r="R249" s="1" t="s">
        <v>63</v>
      </c>
      <c r="S249" s="1" t="s">
        <v>64</v>
      </c>
      <c r="T249" s="1" t="s">
        <v>64</v>
      </c>
      <c r="AR249" s="1" t="s">
        <v>52</v>
      </c>
      <c r="AS249" s="1" t="s">
        <v>52</v>
      </c>
      <c r="AU249" s="1" t="s">
        <v>425</v>
      </c>
      <c r="AV249">
        <v>86</v>
      </c>
    </row>
    <row r="250" spans="1:48" ht="30" customHeight="1" x14ac:dyDescent="0.3">
      <c r="A250" s="13" t="s">
        <v>426</v>
      </c>
      <c r="B250" s="13" t="s">
        <v>427</v>
      </c>
      <c r="C250" s="13" t="s">
        <v>287</v>
      </c>
      <c r="D250" s="11">
        <v>8</v>
      </c>
      <c r="E250" s="12">
        <f>TRUNC(일위대가목록!E53,0)</f>
        <v>243150</v>
      </c>
      <c r="F250" s="12">
        <f t="shared" si="30"/>
        <v>1945200</v>
      </c>
      <c r="G250" s="12">
        <f>TRUNC(일위대가목록!F53,0)</f>
        <v>0</v>
      </c>
      <c r="H250" s="12">
        <f t="shared" si="31"/>
        <v>0</v>
      </c>
      <c r="I250" s="12">
        <f>TRUNC(일위대가목록!G53,0)</f>
        <v>0</v>
      </c>
      <c r="J250" s="12">
        <f t="shared" si="32"/>
        <v>0</v>
      </c>
      <c r="K250" s="12">
        <f t="shared" si="33"/>
        <v>243150</v>
      </c>
      <c r="L250" s="12">
        <f t="shared" si="34"/>
        <v>1945200</v>
      </c>
      <c r="M250" s="13" t="s">
        <v>428</v>
      </c>
      <c r="N250" s="1" t="s">
        <v>429</v>
      </c>
      <c r="O250" s="1" t="s">
        <v>52</v>
      </c>
      <c r="P250" s="1" t="s">
        <v>52</v>
      </c>
      <c r="Q250" s="1" t="s">
        <v>402</v>
      </c>
      <c r="R250" s="1" t="s">
        <v>63</v>
      </c>
      <c r="S250" s="1" t="s">
        <v>64</v>
      </c>
      <c r="T250" s="1" t="s">
        <v>64</v>
      </c>
      <c r="AR250" s="1" t="s">
        <v>52</v>
      </c>
      <c r="AS250" s="1" t="s">
        <v>52</v>
      </c>
      <c r="AU250" s="1" t="s">
        <v>430</v>
      </c>
      <c r="AV250">
        <v>87</v>
      </c>
    </row>
    <row r="251" spans="1:48" ht="30" customHeight="1" x14ac:dyDescent="0.3">
      <c r="A251" s="13" t="s">
        <v>431</v>
      </c>
      <c r="B251" s="13" t="s">
        <v>432</v>
      </c>
      <c r="C251" s="13" t="s">
        <v>287</v>
      </c>
      <c r="D251" s="11">
        <v>2</v>
      </c>
      <c r="E251" s="12">
        <f>TRUNC(일위대가목록!E54,0)</f>
        <v>77808</v>
      </c>
      <c r="F251" s="12">
        <f t="shared" si="30"/>
        <v>155616</v>
      </c>
      <c r="G251" s="12">
        <f>TRUNC(일위대가목록!F54,0)</f>
        <v>0</v>
      </c>
      <c r="H251" s="12">
        <f t="shared" si="31"/>
        <v>0</v>
      </c>
      <c r="I251" s="12">
        <f>TRUNC(일위대가목록!G54,0)</f>
        <v>0</v>
      </c>
      <c r="J251" s="12">
        <f t="shared" si="32"/>
        <v>0</v>
      </c>
      <c r="K251" s="12">
        <f t="shared" si="33"/>
        <v>77808</v>
      </c>
      <c r="L251" s="12">
        <f t="shared" si="34"/>
        <v>155616</v>
      </c>
      <c r="M251" s="13" t="s">
        <v>433</v>
      </c>
      <c r="N251" s="1" t="s">
        <v>434</v>
      </c>
      <c r="O251" s="1" t="s">
        <v>52</v>
      </c>
      <c r="P251" s="1" t="s">
        <v>52</v>
      </c>
      <c r="Q251" s="1" t="s">
        <v>402</v>
      </c>
      <c r="R251" s="1" t="s">
        <v>63</v>
      </c>
      <c r="S251" s="1" t="s">
        <v>64</v>
      </c>
      <c r="T251" s="1" t="s">
        <v>64</v>
      </c>
      <c r="AR251" s="1" t="s">
        <v>52</v>
      </c>
      <c r="AS251" s="1" t="s">
        <v>52</v>
      </c>
      <c r="AU251" s="1" t="s">
        <v>435</v>
      </c>
      <c r="AV251">
        <v>88</v>
      </c>
    </row>
    <row r="252" spans="1:48" ht="30" customHeight="1" x14ac:dyDescent="0.3">
      <c r="A252" s="13" t="s">
        <v>436</v>
      </c>
      <c r="B252" s="13" t="s">
        <v>418</v>
      </c>
      <c r="C252" s="13" t="s">
        <v>287</v>
      </c>
      <c r="D252" s="11">
        <v>2</v>
      </c>
      <c r="E252" s="12">
        <f>TRUNC(일위대가목록!E55,0)</f>
        <v>644951</v>
      </c>
      <c r="F252" s="12">
        <f t="shared" si="30"/>
        <v>1289902</v>
      </c>
      <c r="G252" s="12">
        <f>TRUNC(일위대가목록!F55,0)</f>
        <v>137499</v>
      </c>
      <c r="H252" s="12">
        <f t="shared" si="31"/>
        <v>274998</v>
      </c>
      <c r="I252" s="12">
        <f>TRUNC(일위대가목록!G55,0)</f>
        <v>3882</v>
      </c>
      <c r="J252" s="12">
        <f t="shared" si="32"/>
        <v>7764</v>
      </c>
      <c r="K252" s="12">
        <f t="shared" si="33"/>
        <v>786332</v>
      </c>
      <c r="L252" s="12">
        <f t="shared" si="34"/>
        <v>1572664</v>
      </c>
      <c r="M252" s="13" t="s">
        <v>437</v>
      </c>
      <c r="N252" s="1" t="s">
        <v>438</v>
      </c>
      <c r="O252" s="1" t="s">
        <v>52</v>
      </c>
      <c r="P252" s="1" t="s">
        <v>52</v>
      </c>
      <c r="Q252" s="1" t="s">
        <v>402</v>
      </c>
      <c r="R252" s="1" t="s">
        <v>63</v>
      </c>
      <c r="S252" s="1" t="s">
        <v>64</v>
      </c>
      <c r="T252" s="1" t="s">
        <v>64</v>
      </c>
      <c r="AR252" s="1" t="s">
        <v>52</v>
      </c>
      <c r="AS252" s="1" t="s">
        <v>52</v>
      </c>
      <c r="AU252" s="1" t="s">
        <v>439</v>
      </c>
      <c r="AV252">
        <v>89</v>
      </c>
    </row>
    <row r="253" spans="1:48" ht="30" customHeight="1" x14ac:dyDescent="0.3">
      <c r="A253" s="13" t="s">
        <v>440</v>
      </c>
      <c r="B253" s="13" t="s">
        <v>418</v>
      </c>
      <c r="C253" s="13" t="s">
        <v>287</v>
      </c>
      <c r="D253" s="11">
        <v>2</v>
      </c>
      <c r="E253" s="12">
        <f>TRUNC(일위대가목록!E56,0)</f>
        <v>644951</v>
      </c>
      <c r="F253" s="12">
        <f t="shared" si="30"/>
        <v>1289902</v>
      </c>
      <c r="G253" s="12">
        <f>TRUNC(일위대가목록!F56,0)</f>
        <v>137499</v>
      </c>
      <c r="H253" s="12">
        <f t="shared" si="31"/>
        <v>274998</v>
      </c>
      <c r="I253" s="12">
        <f>TRUNC(일위대가목록!G56,0)</f>
        <v>3882</v>
      </c>
      <c r="J253" s="12">
        <f t="shared" si="32"/>
        <v>7764</v>
      </c>
      <c r="K253" s="12">
        <f t="shared" si="33"/>
        <v>786332</v>
      </c>
      <c r="L253" s="12">
        <f t="shared" si="34"/>
        <v>1572664</v>
      </c>
      <c r="M253" s="13" t="s">
        <v>441</v>
      </c>
      <c r="N253" s="1" t="s">
        <v>442</v>
      </c>
      <c r="O253" s="1" t="s">
        <v>52</v>
      </c>
      <c r="P253" s="1" t="s">
        <v>52</v>
      </c>
      <c r="Q253" s="1" t="s">
        <v>402</v>
      </c>
      <c r="R253" s="1" t="s">
        <v>63</v>
      </c>
      <c r="S253" s="1" t="s">
        <v>64</v>
      </c>
      <c r="T253" s="1" t="s">
        <v>64</v>
      </c>
      <c r="AR253" s="1" t="s">
        <v>52</v>
      </c>
      <c r="AS253" s="1" t="s">
        <v>52</v>
      </c>
      <c r="AU253" s="1" t="s">
        <v>443</v>
      </c>
      <c r="AV253">
        <v>90</v>
      </c>
    </row>
    <row r="254" spans="1:48" ht="30" customHeight="1" x14ac:dyDescent="0.3">
      <c r="A254" s="13" t="s">
        <v>444</v>
      </c>
      <c r="B254" s="13" t="s">
        <v>445</v>
      </c>
      <c r="C254" s="13" t="s">
        <v>77</v>
      </c>
      <c r="D254" s="11">
        <v>13</v>
      </c>
      <c r="E254" s="12">
        <f>TRUNC(일위대가목록!E57,0)</f>
        <v>0</v>
      </c>
      <c r="F254" s="12">
        <f t="shared" si="30"/>
        <v>0</v>
      </c>
      <c r="G254" s="12">
        <f>TRUNC(일위대가목록!F57,0)</f>
        <v>31740</v>
      </c>
      <c r="H254" s="12">
        <f t="shared" si="31"/>
        <v>412620</v>
      </c>
      <c r="I254" s="12">
        <f>TRUNC(일위대가목록!G57,0)</f>
        <v>0</v>
      </c>
      <c r="J254" s="12">
        <f t="shared" si="32"/>
        <v>0</v>
      </c>
      <c r="K254" s="12">
        <f t="shared" si="33"/>
        <v>31740</v>
      </c>
      <c r="L254" s="12">
        <f t="shared" si="34"/>
        <v>412620</v>
      </c>
      <c r="M254" s="13" t="s">
        <v>446</v>
      </c>
      <c r="N254" s="1" t="s">
        <v>447</v>
      </c>
      <c r="O254" s="1" t="s">
        <v>52</v>
      </c>
      <c r="P254" s="1" t="s">
        <v>52</v>
      </c>
      <c r="Q254" s="1" t="s">
        <v>402</v>
      </c>
      <c r="R254" s="1" t="s">
        <v>63</v>
      </c>
      <c r="S254" s="1" t="s">
        <v>64</v>
      </c>
      <c r="T254" s="1" t="s">
        <v>64</v>
      </c>
      <c r="AR254" s="1" t="s">
        <v>52</v>
      </c>
      <c r="AS254" s="1" t="s">
        <v>52</v>
      </c>
      <c r="AU254" s="1" t="s">
        <v>448</v>
      </c>
      <c r="AV254">
        <v>91</v>
      </c>
    </row>
    <row r="255" spans="1:48" ht="30" customHeight="1" x14ac:dyDescent="0.3">
      <c r="A255" s="13" t="s">
        <v>449</v>
      </c>
      <c r="B255" s="13" t="s">
        <v>450</v>
      </c>
      <c r="C255" s="13" t="s">
        <v>267</v>
      </c>
      <c r="D255" s="11">
        <v>128</v>
      </c>
      <c r="E255" s="12">
        <f>TRUNC(일위대가목록!E58,0)</f>
        <v>311</v>
      </c>
      <c r="F255" s="12">
        <f t="shared" si="30"/>
        <v>39808</v>
      </c>
      <c r="G255" s="12">
        <f>TRUNC(일위대가목록!F58,0)</f>
        <v>0</v>
      </c>
      <c r="H255" s="12">
        <f t="shared" si="31"/>
        <v>0</v>
      </c>
      <c r="I255" s="12">
        <f>TRUNC(일위대가목록!G58,0)</f>
        <v>0</v>
      </c>
      <c r="J255" s="12">
        <f t="shared" si="32"/>
        <v>0</v>
      </c>
      <c r="K255" s="12">
        <f t="shared" si="33"/>
        <v>311</v>
      </c>
      <c r="L255" s="12">
        <f t="shared" si="34"/>
        <v>39808</v>
      </c>
      <c r="M255" s="13" t="s">
        <v>451</v>
      </c>
      <c r="N255" s="1" t="s">
        <v>452</v>
      </c>
      <c r="O255" s="1" t="s">
        <v>52</v>
      </c>
      <c r="P255" s="1" t="s">
        <v>52</v>
      </c>
      <c r="Q255" s="1" t="s">
        <v>402</v>
      </c>
      <c r="R255" s="1" t="s">
        <v>63</v>
      </c>
      <c r="S255" s="1" t="s">
        <v>64</v>
      </c>
      <c r="T255" s="1" t="s">
        <v>64</v>
      </c>
      <c r="AR255" s="1" t="s">
        <v>52</v>
      </c>
      <c r="AS255" s="1" t="s">
        <v>52</v>
      </c>
      <c r="AU255" s="1" t="s">
        <v>453</v>
      </c>
      <c r="AV255">
        <v>92</v>
      </c>
    </row>
    <row r="256" spans="1:48" ht="30" customHeight="1" x14ac:dyDescent="0.3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Q256" s="1" t="s">
        <v>402</v>
      </c>
    </row>
    <row r="257" spans="1:48" ht="30" customHeight="1" x14ac:dyDescent="0.3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402</v>
      </c>
    </row>
    <row r="258" spans="1:48" ht="30" customHeight="1" x14ac:dyDescent="0.3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402</v>
      </c>
    </row>
    <row r="259" spans="1:48" ht="30" customHeight="1" x14ac:dyDescent="0.3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402</v>
      </c>
    </row>
    <row r="260" spans="1:48" ht="30" customHeight="1" x14ac:dyDescent="0.3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402</v>
      </c>
    </row>
    <row r="261" spans="1:48" ht="30" customHeight="1" x14ac:dyDescent="0.3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402</v>
      </c>
    </row>
    <row r="262" spans="1:48" ht="30" customHeight="1" x14ac:dyDescent="0.3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402</v>
      </c>
    </row>
    <row r="263" spans="1:48" ht="30" customHeight="1" x14ac:dyDescent="0.3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402</v>
      </c>
    </row>
    <row r="264" spans="1:48" ht="30" customHeight="1" x14ac:dyDescent="0.3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402</v>
      </c>
    </row>
    <row r="265" spans="1:48" ht="30" customHeight="1" x14ac:dyDescent="0.3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402</v>
      </c>
    </row>
    <row r="266" spans="1:48" ht="30" customHeight="1" x14ac:dyDescent="0.3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402</v>
      </c>
    </row>
    <row r="267" spans="1:48" ht="30" customHeight="1" x14ac:dyDescent="0.3">
      <c r="A267" s="13" t="s">
        <v>90</v>
      </c>
      <c r="B267" s="11"/>
      <c r="C267" s="11"/>
      <c r="D267" s="11"/>
      <c r="E267" s="12"/>
      <c r="F267" s="12">
        <f>SUMIF(Q245:Q266,"010111",F245:F266)</f>
        <v>8397986</v>
      </c>
      <c r="G267" s="12"/>
      <c r="H267" s="12">
        <f>SUMIF(Q245:Q266,"010111",H245:H266)</f>
        <v>2182398</v>
      </c>
      <c r="I267" s="12"/>
      <c r="J267" s="12">
        <f>SUMIF(Q245:Q266,"010111",J245:J266)</f>
        <v>46734</v>
      </c>
      <c r="K267" s="12"/>
      <c r="L267" s="12">
        <f>SUMIF(Q245:Q266,"010111",L245:L266)</f>
        <v>10627118</v>
      </c>
      <c r="M267" s="11"/>
      <c r="N267" t="s">
        <v>91</v>
      </c>
    </row>
    <row r="268" spans="1:48" ht="30" customHeight="1" x14ac:dyDescent="0.3">
      <c r="A268" s="13" t="s">
        <v>454</v>
      </c>
      <c r="B268" s="13" t="s">
        <v>52</v>
      </c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 t="s">
        <v>455</v>
      </c>
    </row>
    <row r="269" spans="1:48" ht="30" customHeight="1" x14ac:dyDescent="0.3">
      <c r="A269" s="13" t="s">
        <v>456</v>
      </c>
      <c r="B269" s="13" t="s">
        <v>457</v>
      </c>
      <c r="C269" s="13" t="s">
        <v>77</v>
      </c>
      <c r="D269" s="11">
        <v>438</v>
      </c>
      <c r="E269" s="12">
        <f>TRUNC(일위대가목록!E59,0)</f>
        <v>894</v>
      </c>
      <c r="F269" s="12">
        <f>TRUNC(E269*D269, 0)</f>
        <v>391572</v>
      </c>
      <c r="G269" s="12">
        <f>TRUNC(일위대가목록!F59,0)</f>
        <v>4059</v>
      </c>
      <c r="H269" s="12">
        <f>TRUNC(G269*D269, 0)</f>
        <v>1777842</v>
      </c>
      <c r="I269" s="12">
        <f>TRUNC(일위대가목록!G59,0)</f>
        <v>0</v>
      </c>
      <c r="J269" s="12">
        <f>TRUNC(I269*D269, 0)</f>
        <v>0</v>
      </c>
      <c r="K269" s="12">
        <f t="shared" ref="K269:L271" si="35">TRUNC(E269+G269+I269, 0)</f>
        <v>4953</v>
      </c>
      <c r="L269" s="12">
        <f t="shared" si="35"/>
        <v>2169414</v>
      </c>
      <c r="M269" s="13" t="s">
        <v>458</v>
      </c>
      <c r="N269" s="1" t="s">
        <v>459</v>
      </c>
      <c r="O269" s="1" t="s">
        <v>52</v>
      </c>
      <c r="P269" s="1" t="s">
        <v>52</v>
      </c>
      <c r="Q269" s="1" t="s">
        <v>455</v>
      </c>
      <c r="R269" s="1" t="s">
        <v>63</v>
      </c>
      <c r="S269" s="1" t="s">
        <v>64</v>
      </c>
      <c r="T269" s="1" t="s">
        <v>64</v>
      </c>
      <c r="AR269" s="1" t="s">
        <v>52</v>
      </c>
      <c r="AS269" s="1" t="s">
        <v>52</v>
      </c>
      <c r="AU269" s="1" t="s">
        <v>460</v>
      </c>
      <c r="AV269">
        <v>94</v>
      </c>
    </row>
    <row r="270" spans="1:48" ht="30" customHeight="1" x14ac:dyDescent="0.3">
      <c r="A270" s="13" t="s">
        <v>461</v>
      </c>
      <c r="B270" s="13" t="s">
        <v>462</v>
      </c>
      <c r="C270" s="13" t="s">
        <v>77</v>
      </c>
      <c r="D270" s="11">
        <v>438</v>
      </c>
      <c r="E270" s="12">
        <f>TRUNC(일위대가목록!E60,0)</f>
        <v>1250</v>
      </c>
      <c r="F270" s="12">
        <f>TRUNC(E270*D270, 0)</f>
        <v>547500</v>
      </c>
      <c r="G270" s="12">
        <f>TRUNC(일위대가목록!F60,0)</f>
        <v>10826</v>
      </c>
      <c r="H270" s="12">
        <f>TRUNC(G270*D270, 0)</f>
        <v>4741788</v>
      </c>
      <c r="I270" s="12">
        <f>TRUNC(일위대가목록!G60,0)</f>
        <v>0</v>
      </c>
      <c r="J270" s="12">
        <f>TRUNC(I270*D270, 0)</f>
        <v>0</v>
      </c>
      <c r="K270" s="12">
        <f t="shared" si="35"/>
        <v>12076</v>
      </c>
      <c r="L270" s="12">
        <f t="shared" si="35"/>
        <v>5289288</v>
      </c>
      <c r="M270" s="13" t="s">
        <v>463</v>
      </c>
      <c r="N270" s="1" t="s">
        <v>464</v>
      </c>
      <c r="O270" s="1" t="s">
        <v>52</v>
      </c>
      <c r="P270" s="1" t="s">
        <v>52</v>
      </c>
      <c r="Q270" s="1" t="s">
        <v>455</v>
      </c>
      <c r="R270" s="1" t="s">
        <v>63</v>
      </c>
      <c r="S270" s="1" t="s">
        <v>64</v>
      </c>
      <c r="T270" s="1" t="s">
        <v>64</v>
      </c>
      <c r="AR270" s="1" t="s">
        <v>52</v>
      </c>
      <c r="AS270" s="1" t="s">
        <v>52</v>
      </c>
      <c r="AU270" s="1" t="s">
        <v>465</v>
      </c>
      <c r="AV270">
        <v>95</v>
      </c>
    </row>
    <row r="271" spans="1:48" ht="30" customHeight="1" x14ac:dyDescent="0.3">
      <c r="A271" s="13" t="s">
        <v>466</v>
      </c>
      <c r="B271" s="13" t="s">
        <v>467</v>
      </c>
      <c r="C271" s="13" t="s">
        <v>77</v>
      </c>
      <c r="D271" s="11">
        <v>184.5</v>
      </c>
      <c r="E271" s="12">
        <f>TRUNC(일위대가목록!E61,0)</f>
        <v>9867</v>
      </c>
      <c r="F271" s="12">
        <f>TRUNC(E271*D271, 0)</f>
        <v>1820461</v>
      </c>
      <c r="G271" s="12">
        <f>TRUNC(일위대가목록!F61,0)</f>
        <v>10586</v>
      </c>
      <c r="H271" s="12">
        <f>TRUNC(G271*D271, 0)</f>
        <v>1953117</v>
      </c>
      <c r="I271" s="12">
        <f>TRUNC(일위대가목록!G61,0)</f>
        <v>0</v>
      </c>
      <c r="J271" s="12">
        <f>TRUNC(I271*D271, 0)</f>
        <v>0</v>
      </c>
      <c r="K271" s="12">
        <f t="shared" si="35"/>
        <v>20453</v>
      </c>
      <c r="L271" s="12">
        <f t="shared" si="35"/>
        <v>3773578</v>
      </c>
      <c r="M271" s="13" t="s">
        <v>468</v>
      </c>
      <c r="N271" s="1" t="s">
        <v>469</v>
      </c>
      <c r="O271" s="1" t="s">
        <v>52</v>
      </c>
      <c r="P271" s="1" t="s">
        <v>52</v>
      </c>
      <c r="Q271" s="1" t="s">
        <v>455</v>
      </c>
      <c r="R271" s="1" t="s">
        <v>63</v>
      </c>
      <c r="S271" s="1" t="s">
        <v>64</v>
      </c>
      <c r="T271" s="1" t="s">
        <v>64</v>
      </c>
      <c r="AR271" s="1" t="s">
        <v>52</v>
      </c>
      <c r="AS271" s="1" t="s">
        <v>52</v>
      </c>
      <c r="AU271" s="1" t="s">
        <v>470</v>
      </c>
      <c r="AV271">
        <v>96</v>
      </c>
    </row>
    <row r="272" spans="1:48" ht="30" customHeight="1" x14ac:dyDescent="0.3">
      <c r="A272" s="11"/>
      <c r="B272" s="1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1"/>
      <c r="Q272" s="1" t="s">
        <v>455</v>
      </c>
    </row>
    <row r="273" spans="1:17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455</v>
      </c>
    </row>
    <row r="274" spans="1:17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455</v>
      </c>
    </row>
    <row r="275" spans="1:17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455</v>
      </c>
    </row>
    <row r="276" spans="1:17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455</v>
      </c>
    </row>
    <row r="277" spans="1:17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455</v>
      </c>
    </row>
    <row r="278" spans="1:17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455</v>
      </c>
    </row>
    <row r="279" spans="1:17" ht="30" customHeight="1" x14ac:dyDescent="0.3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 t="s">
        <v>455</v>
      </c>
    </row>
    <row r="280" spans="1:17" ht="30" customHeight="1" x14ac:dyDescent="0.3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455</v>
      </c>
    </row>
    <row r="281" spans="1:17" ht="30" customHeight="1" x14ac:dyDescent="0.3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 t="s">
        <v>455</v>
      </c>
    </row>
    <row r="282" spans="1:17" ht="30" customHeight="1" x14ac:dyDescent="0.3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 t="s">
        <v>455</v>
      </c>
    </row>
    <row r="283" spans="1:17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455</v>
      </c>
    </row>
    <row r="284" spans="1:17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455</v>
      </c>
    </row>
    <row r="285" spans="1:17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455</v>
      </c>
    </row>
    <row r="286" spans="1:17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455</v>
      </c>
    </row>
    <row r="287" spans="1:17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455</v>
      </c>
    </row>
    <row r="288" spans="1:17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455</v>
      </c>
    </row>
    <row r="289" spans="1:48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455</v>
      </c>
    </row>
    <row r="290" spans="1:48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455</v>
      </c>
    </row>
    <row r="291" spans="1:48" ht="30" customHeight="1" x14ac:dyDescent="0.3">
      <c r="A291" s="13" t="s">
        <v>90</v>
      </c>
      <c r="B291" s="11"/>
      <c r="C291" s="11"/>
      <c r="D291" s="11"/>
      <c r="E291" s="12"/>
      <c r="F291" s="12">
        <f>SUMIF(Q269:Q290,"010112",F269:F290)</f>
        <v>2759533</v>
      </c>
      <c r="G291" s="12"/>
      <c r="H291" s="12">
        <f>SUMIF(Q269:Q290,"010112",H269:H290)</f>
        <v>8472747</v>
      </c>
      <c r="I291" s="12"/>
      <c r="J291" s="12">
        <f>SUMIF(Q269:Q290,"010112",J269:J290)</f>
        <v>0</v>
      </c>
      <c r="K291" s="12"/>
      <c r="L291" s="12">
        <f>SUMIF(Q269:Q290,"010112",L269:L290)</f>
        <v>11232280</v>
      </c>
      <c r="M291" s="11"/>
      <c r="N291" t="s">
        <v>91</v>
      </c>
    </row>
    <row r="292" spans="1:48" ht="30" customHeight="1" x14ac:dyDescent="0.3">
      <c r="A292" s="13" t="s">
        <v>471</v>
      </c>
      <c r="B292" s="13" t="s">
        <v>52</v>
      </c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472</v>
      </c>
    </row>
    <row r="293" spans="1:48" ht="30" customHeight="1" x14ac:dyDescent="0.3">
      <c r="A293" s="13" t="s">
        <v>143</v>
      </c>
      <c r="B293" s="13" t="s">
        <v>473</v>
      </c>
      <c r="C293" s="13" t="s">
        <v>96</v>
      </c>
      <c r="D293" s="11">
        <v>4</v>
      </c>
      <c r="E293" s="12"/>
      <c r="F293" s="12"/>
      <c r="G293" s="12"/>
      <c r="H293" s="12"/>
      <c r="I293" s="12"/>
      <c r="J293" s="12"/>
      <c r="K293" s="12"/>
      <c r="L293" s="12"/>
      <c r="M293" s="13" t="s">
        <v>52</v>
      </c>
      <c r="N293" s="1" t="s">
        <v>474</v>
      </c>
      <c r="O293" s="1" t="s">
        <v>52</v>
      </c>
      <c r="P293" s="1" t="s">
        <v>52</v>
      </c>
      <c r="Q293" s="1" t="s">
        <v>472</v>
      </c>
      <c r="R293" s="1" t="s">
        <v>64</v>
      </c>
      <c r="S293" s="1" t="s">
        <v>64</v>
      </c>
      <c r="T293" s="1" t="s">
        <v>63</v>
      </c>
      <c r="AR293" s="1" t="s">
        <v>52</v>
      </c>
      <c r="AS293" s="1" t="s">
        <v>52</v>
      </c>
      <c r="AU293" s="1" t="s">
        <v>475</v>
      </c>
      <c r="AV293">
        <v>98</v>
      </c>
    </row>
    <row r="294" spans="1:48" ht="30" customHeight="1" x14ac:dyDescent="0.3">
      <c r="A294" s="13" t="s">
        <v>160</v>
      </c>
      <c r="B294" s="13" t="s">
        <v>476</v>
      </c>
      <c r="C294" s="13" t="s">
        <v>162</v>
      </c>
      <c r="D294" s="11">
        <v>1</v>
      </c>
      <c r="E294" s="12">
        <f>TRUNC(일위대가목록!E62,0)</f>
        <v>104107</v>
      </c>
      <c r="F294" s="12">
        <f t="shared" ref="F294:F299" si="36">TRUNC(E294*D294, 0)</f>
        <v>104107</v>
      </c>
      <c r="G294" s="12">
        <f>TRUNC(일위대가목록!F62,0)</f>
        <v>447437</v>
      </c>
      <c r="H294" s="12">
        <f t="shared" ref="H294:H299" si="37">TRUNC(G294*D294, 0)</f>
        <v>447437</v>
      </c>
      <c r="I294" s="12">
        <f>TRUNC(일위대가목록!G62,0)</f>
        <v>197049</v>
      </c>
      <c r="J294" s="12">
        <f t="shared" ref="J294:J299" si="38">TRUNC(I294*D294, 0)</f>
        <v>197049</v>
      </c>
      <c r="K294" s="12">
        <f t="shared" ref="K294:L299" si="39">TRUNC(E294+G294+I294, 0)</f>
        <v>748593</v>
      </c>
      <c r="L294" s="12">
        <f t="shared" si="39"/>
        <v>748593</v>
      </c>
      <c r="M294" s="13" t="s">
        <v>477</v>
      </c>
      <c r="N294" s="1" t="s">
        <v>478</v>
      </c>
      <c r="O294" s="1" t="s">
        <v>52</v>
      </c>
      <c r="P294" s="1" t="s">
        <v>52</v>
      </c>
      <c r="Q294" s="1" t="s">
        <v>472</v>
      </c>
      <c r="R294" s="1" t="s">
        <v>63</v>
      </c>
      <c r="S294" s="1" t="s">
        <v>64</v>
      </c>
      <c r="T294" s="1" t="s">
        <v>64</v>
      </c>
      <c r="AR294" s="1" t="s">
        <v>52</v>
      </c>
      <c r="AS294" s="1" t="s">
        <v>52</v>
      </c>
      <c r="AU294" s="1" t="s">
        <v>479</v>
      </c>
      <c r="AV294">
        <v>99</v>
      </c>
    </row>
    <row r="295" spans="1:48" ht="30" customHeight="1" x14ac:dyDescent="0.3">
      <c r="A295" s="13" t="s">
        <v>166</v>
      </c>
      <c r="B295" s="13" t="s">
        <v>480</v>
      </c>
      <c r="C295" s="13" t="s">
        <v>162</v>
      </c>
      <c r="D295" s="11">
        <v>1</v>
      </c>
      <c r="E295" s="12">
        <f>TRUNC(일위대가목록!E63,0)</f>
        <v>107218</v>
      </c>
      <c r="F295" s="12">
        <f t="shared" si="36"/>
        <v>107218</v>
      </c>
      <c r="G295" s="12">
        <f>TRUNC(일위대가목록!F63,0)</f>
        <v>509668</v>
      </c>
      <c r="H295" s="12">
        <f t="shared" si="37"/>
        <v>509668</v>
      </c>
      <c r="I295" s="12">
        <f>TRUNC(일위대가목록!G63,0)</f>
        <v>200160</v>
      </c>
      <c r="J295" s="12">
        <f t="shared" si="38"/>
        <v>200160</v>
      </c>
      <c r="K295" s="12">
        <f t="shared" si="39"/>
        <v>817046</v>
      </c>
      <c r="L295" s="12">
        <f t="shared" si="39"/>
        <v>817046</v>
      </c>
      <c r="M295" s="13" t="s">
        <v>481</v>
      </c>
      <c r="N295" s="1" t="s">
        <v>482</v>
      </c>
      <c r="O295" s="1" t="s">
        <v>52</v>
      </c>
      <c r="P295" s="1" t="s">
        <v>52</v>
      </c>
      <c r="Q295" s="1" t="s">
        <v>472</v>
      </c>
      <c r="R295" s="1" t="s">
        <v>63</v>
      </c>
      <c r="S295" s="1" t="s">
        <v>64</v>
      </c>
      <c r="T295" s="1" t="s">
        <v>64</v>
      </c>
      <c r="AR295" s="1" t="s">
        <v>52</v>
      </c>
      <c r="AS295" s="1" t="s">
        <v>52</v>
      </c>
      <c r="AU295" s="1" t="s">
        <v>483</v>
      </c>
      <c r="AV295">
        <v>100</v>
      </c>
    </row>
    <row r="296" spans="1:48" ht="30" customHeight="1" x14ac:dyDescent="0.3">
      <c r="A296" s="13" t="s">
        <v>484</v>
      </c>
      <c r="B296" s="13" t="s">
        <v>485</v>
      </c>
      <c r="C296" s="13" t="s">
        <v>67</v>
      </c>
      <c r="D296" s="11">
        <v>9</v>
      </c>
      <c r="E296" s="12">
        <f>TRUNC(일위대가목록!E64,0)</f>
        <v>35485</v>
      </c>
      <c r="F296" s="12">
        <f t="shared" si="36"/>
        <v>319365</v>
      </c>
      <c r="G296" s="12">
        <f>TRUNC(일위대가목록!F64,0)</f>
        <v>39383</v>
      </c>
      <c r="H296" s="12">
        <f t="shared" si="37"/>
        <v>354447</v>
      </c>
      <c r="I296" s="12">
        <f>TRUNC(일위대가목록!G64,0)</f>
        <v>974</v>
      </c>
      <c r="J296" s="12">
        <f t="shared" si="38"/>
        <v>8766</v>
      </c>
      <c r="K296" s="12">
        <f t="shared" si="39"/>
        <v>75842</v>
      </c>
      <c r="L296" s="12">
        <f t="shared" si="39"/>
        <v>682578</v>
      </c>
      <c r="M296" s="13" t="s">
        <v>486</v>
      </c>
      <c r="N296" s="1" t="s">
        <v>487</v>
      </c>
      <c r="O296" s="1" t="s">
        <v>52</v>
      </c>
      <c r="P296" s="1" t="s">
        <v>52</v>
      </c>
      <c r="Q296" s="1" t="s">
        <v>472</v>
      </c>
      <c r="R296" s="1" t="s">
        <v>63</v>
      </c>
      <c r="S296" s="1" t="s">
        <v>64</v>
      </c>
      <c r="T296" s="1" t="s">
        <v>64</v>
      </c>
      <c r="AR296" s="1" t="s">
        <v>52</v>
      </c>
      <c r="AS296" s="1" t="s">
        <v>52</v>
      </c>
      <c r="AU296" s="1" t="s">
        <v>488</v>
      </c>
      <c r="AV296">
        <v>101</v>
      </c>
    </row>
    <row r="297" spans="1:48" ht="30" customHeight="1" x14ac:dyDescent="0.3">
      <c r="A297" s="13" t="s">
        <v>489</v>
      </c>
      <c r="B297" s="13" t="s">
        <v>490</v>
      </c>
      <c r="C297" s="13" t="s">
        <v>67</v>
      </c>
      <c r="D297" s="11">
        <v>1</v>
      </c>
      <c r="E297" s="12">
        <f>TRUNC(일위대가목록!E65,0)</f>
        <v>219972</v>
      </c>
      <c r="F297" s="12">
        <f t="shared" si="36"/>
        <v>219972</v>
      </c>
      <c r="G297" s="12">
        <f>TRUNC(일위대가목록!F65,0)</f>
        <v>35901</v>
      </c>
      <c r="H297" s="12">
        <f t="shared" si="37"/>
        <v>35901</v>
      </c>
      <c r="I297" s="12">
        <f>TRUNC(일위대가목록!G65,0)</f>
        <v>649</v>
      </c>
      <c r="J297" s="12">
        <f t="shared" si="38"/>
        <v>649</v>
      </c>
      <c r="K297" s="12">
        <f t="shared" si="39"/>
        <v>256522</v>
      </c>
      <c r="L297" s="12">
        <f t="shared" si="39"/>
        <v>256522</v>
      </c>
      <c r="M297" s="13" t="s">
        <v>491</v>
      </c>
      <c r="N297" s="1" t="s">
        <v>492</v>
      </c>
      <c r="O297" s="1" t="s">
        <v>52</v>
      </c>
      <c r="P297" s="1" t="s">
        <v>52</v>
      </c>
      <c r="Q297" s="1" t="s">
        <v>472</v>
      </c>
      <c r="R297" s="1" t="s">
        <v>63</v>
      </c>
      <c r="S297" s="1" t="s">
        <v>64</v>
      </c>
      <c r="T297" s="1" t="s">
        <v>64</v>
      </c>
      <c r="AR297" s="1" t="s">
        <v>52</v>
      </c>
      <c r="AS297" s="1" t="s">
        <v>52</v>
      </c>
      <c r="AU297" s="1" t="s">
        <v>493</v>
      </c>
      <c r="AV297">
        <v>102</v>
      </c>
    </row>
    <row r="298" spans="1:48" ht="30" customHeight="1" x14ac:dyDescent="0.3">
      <c r="A298" s="13" t="s">
        <v>494</v>
      </c>
      <c r="B298" s="13" t="s">
        <v>495</v>
      </c>
      <c r="C298" s="13" t="s">
        <v>356</v>
      </c>
      <c r="D298" s="11">
        <v>67</v>
      </c>
      <c r="E298" s="12">
        <f>TRUNC(일위대가목록!E66,0)</f>
        <v>18931</v>
      </c>
      <c r="F298" s="12">
        <f t="shared" si="36"/>
        <v>1268377</v>
      </c>
      <c r="G298" s="12">
        <f>TRUNC(일위대가목록!F66,0)</f>
        <v>11726</v>
      </c>
      <c r="H298" s="12">
        <f t="shared" si="37"/>
        <v>785642</v>
      </c>
      <c r="I298" s="12">
        <f>TRUNC(일위대가목록!G66,0)</f>
        <v>636</v>
      </c>
      <c r="J298" s="12">
        <f t="shared" si="38"/>
        <v>42612</v>
      </c>
      <c r="K298" s="12">
        <f t="shared" si="39"/>
        <v>31293</v>
      </c>
      <c r="L298" s="12">
        <f t="shared" si="39"/>
        <v>2096631</v>
      </c>
      <c r="M298" s="13" t="s">
        <v>496</v>
      </c>
      <c r="N298" s="1" t="s">
        <v>497</v>
      </c>
      <c r="O298" s="1" t="s">
        <v>52</v>
      </c>
      <c r="P298" s="1" t="s">
        <v>52</v>
      </c>
      <c r="Q298" s="1" t="s">
        <v>472</v>
      </c>
      <c r="R298" s="1" t="s">
        <v>63</v>
      </c>
      <c r="S298" s="1" t="s">
        <v>64</v>
      </c>
      <c r="T298" s="1" t="s">
        <v>64</v>
      </c>
      <c r="AR298" s="1" t="s">
        <v>52</v>
      </c>
      <c r="AS298" s="1" t="s">
        <v>52</v>
      </c>
      <c r="AU298" s="1" t="s">
        <v>498</v>
      </c>
      <c r="AV298">
        <v>103</v>
      </c>
    </row>
    <row r="299" spans="1:48" ht="30" customHeight="1" x14ac:dyDescent="0.3">
      <c r="A299" s="13" t="s">
        <v>499</v>
      </c>
      <c r="B299" s="13" t="s">
        <v>500</v>
      </c>
      <c r="C299" s="13" t="s">
        <v>267</v>
      </c>
      <c r="D299" s="11">
        <v>50</v>
      </c>
      <c r="E299" s="12">
        <f>TRUNC(일위대가목록!E67,0)</f>
        <v>34848</v>
      </c>
      <c r="F299" s="12">
        <f t="shared" si="36"/>
        <v>1742400</v>
      </c>
      <c r="G299" s="12">
        <f>TRUNC(일위대가목록!F67,0)</f>
        <v>11726</v>
      </c>
      <c r="H299" s="12">
        <f t="shared" si="37"/>
        <v>586300</v>
      </c>
      <c r="I299" s="12">
        <f>TRUNC(일위대가목록!G67,0)</f>
        <v>636</v>
      </c>
      <c r="J299" s="12">
        <f t="shared" si="38"/>
        <v>31800</v>
      </c>
      <c r="K299" s="12">
        <f t="shared" si="39"/>
        <v>47210</v>
      </c>
      <c r="L299" s="12">
        <f t="shared" si="39"/>
        <v>2360500</v>
      </c>
      <c r="M299" s="13" t="s">
        <v>501</v>
      </c>
      <c r="N299" s="1" t="s">
        <v>502</v>
      </c>
      <c r="O299" s="1" t="s">
        <v>52</v>
      </c>
      <c r="P299" s="1" t="s">
        <v>52</v>
      </c>
      <c r="Q299" s="1" t="s">
        <v>472</v>
      </c>
      <c r="R299" s="1" t="s">
        <v>63</v>
      </c>
      <c r="S299" s="1" t="s">
        <v>64</v>
      </c>
      <c r="T299" s="1" t="s">
        <v>64</v>
      </c>
      <c r="AR299" s="1" t="s">
        <v>52</v>
      </c>
      <c r="AS299" s="1" t="s">
        <v>52</v>
      </c>
      <c r="AU299" s="1" t="s">
        <v>503</v>
      </c>
      <c r="AV299">
        <v>104</v>
      </c>
    </row>
    <row r="300" spans="1:48" ht="30" customHeight="1" x14ac:dyDescent="0.3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472</v>
      </c>
    </row>
    <row r="301" spans="1:48" ht="30" customHeight="1" x14ac:dyDescent="0.3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472</v>
      </c>
    </row>
    <row r="302" spans="1:48" ht="30" customHeight="1" x14ac:dyDescent="0.3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Q302" s="1" t="s">
        <v>472</v>
      </c>
    </row>
    <row r="303" spans="1:48" ht="30" customHeight="1" x14ac:dyDescent="0.3">
      <c r="A303" s="11"/>
      <c r="B303" s="1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 t="s">
        <v>472</v>
      </c>
    </row>
    <row r="304" spans="1:48" ht="30" customHeight="1" x14ac:dyDescent="0.3">
      <c r="A304" s="11"/>
      <c r="B304" s="11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1"/>
      <c r="Q304" s="1" t="s">
        <v>472</v>
      </c>
    </row>
    <row r="305" spans="1:48" ht="30" customHeight="1" x14ac:dyDescent="0.3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  <c r="Q305" s="1" t="s">
        <v>472</v>
      </c>
    </row>
    <row r="306" spans="1:48" ht="30" customHeight="1" x14ac:dyDescent="0.3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472</v>
      </c>
    </row>
    <row r="307" spans="1:48" ht="30" customHeight="1" x14ac:dyDescent="0.3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472</v>
      </c>
    </row>
    <row r="308" spans="1:48" ht="30" customHeight="1" x14ac:dyDescent="0.3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472</v>
      </c>
    </row>
    <row r="309" spans="1:48" ht="30" customHeight="1" x14ac:dyDescent="0.3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472</v>
      </c>
    </row>
    <row r="310" spans="1:48" ht="30" customHeight="1" x14ac:dyDescent="0.3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472</v>
      </c>
    </row>
    <row r="311" spans="1:48" ht="30" customHeight="1" x14ac:dyDescent="0.3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472</v>
      </c>
    </row>
    <row r="312" spans="1:48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472</v>
      </c>
    </row>
    <row r="313" spans="1:48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472</v>
      </c>
    </row>
    <row r="314" spans="1:48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472</v>
      </c>
    </row>
    <row r="315" spans="1:48" ht="30" customHeight="1" x14ac:dyDescent="0.3">
      <c r="A315" s="13" t="s">
        <v>90</v>
      </c>
      <c r="B315" s="11"/>
      <c r="C315" s="11"/>
      <c r="D315" s="11"/>
      <c r="E315" s="12"/>
      <c r="F315" s="12">
        <f>SUMIF(Q293:Q314,"010113",F293:F314)</f>
        <v>3761439</v>
      </c>
      <c r="G315" s="12"/>
      <c r="H315" s="12">
        <f>SUMIF(Q293:Q314,"010113",H293:H314)</f>
        <v>2719395</v>
      </c>
      <c r="I315" s="12"/>
      <c r="J315" s="12">
        <f>SUMIF(Q293:Q314,"010113",J293:J314)</f>
        <v>481036</v>
      </c>
      <c r="K315" s="12"/>
      <c r="L315" s="12">
        <f>SUMIF(Q293:Q314,"010113",L293:L314)</f>
        <v>6961870</v>
      </c>
      <c r="M315" s="11"/>
      <c r="N315" t="s">
        <v>91</v>
      </c>
    </row>
    <row r="316" spans="1:48" ht="30" customHeight="1" x14ac:dyDescent="0.3">
      <c r="A316" s="13" t="s">
        <v>504</v>
      </c>
      <c r="B316" s="13" t="s">
        <v>52</v>
      </c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505</v>
      </c>
    </row>
    <row r="317" spans="1:48" ht="30" customHeight="1" x14ac:dyDescent="0.3">
      <c r="A317" s="13" t="s">
        <v>506</v>
      </c>
      <c r="B317" s="13" t="s">
        <v>507</v>
      </c>
      <c r="C317" s="13" t="s">
        <v>508</v>
      </c>
      <c r="D317" s="11">
        <v>1</v>
      </c>
      <c r="E317" s="12">
        <f>[1]공종별집계표!$F$28</f>
        <v>4247387</v>
      </c>
      <c r="F317" s="12">
        <f>TRUNC(E317*D317, 0)</f>
        <v>4247387</v>
      </c>
      <c r="G317" s="12">
        <f>[1]공종별집계표!$H$28</f>
        <v>8410041</v>
      </c>
      <c r="H317" s="12">
        <f>TRUNC(G317*D317, 0)</f>
        <v>8410041</v>
      </c>
      <c r="I317" s="12">
        <f>TRUNC(단가대비표!V132,0)</f>
        <v>88044</v>
      </c>
      <c r="J317" s="12">
        <f>TRUNC(I317*D317, 0)</f>
        <v>88044</v>
      </c>
      <c r="K317" s="12">
        <f>TRUNC(E317+G317+I317, 0)</f>
        <v>12745472</v>
      </c>
      <c r="L317" s="12">
        <f>TRUNC(F317+H317+J317, 0)</f>
        <v>12745472</v>
      </c>
      <c r="M317" s="13" t="s">
        <v>52</v>
      </c>
      <c r="N317" s="1" t="s">
        <v>509</v>
      </c>
      <c r="O317" s="1" t="s">
        <v>52</v>
      </c>
      <c r="P317" s="1" t="s">
        <v>52</v>
      </c>
      <c r="Q317" s="1" t="s">
        <v>505</v>
      </c>
      <c r="R317" s="1" t="s">
        <v>64</v>
      </c>
      <c r="S317" s="1" t="s">
        <v>64</v>
      </c>
      <c r="T317" s="1" t="s">
        <v>63</v>
      </c>
      <c r="AR317" s="1" t="s">
        <v>52</v>
      </c>
      <c r="AS317" s="1" t="s">
        <v>52</v>
      </c>
      <c r="AU317" s="1" t="s">
        <v>510</v>
      </c>
      <c r="AV317">
        <v>107</v>
      </c>
    </row>
    <row r="318" spans="1:48" ht="30" customHeight="1" x14ac:dyDescent="0.3">
      <c r="A318" s="11"/>
      <c r="B318" s="11"/>
      <c r="C318" s="11"/>
      <c r="D318" s="11"/>
      <c r="E318" s="12"/>
      <c r="F318" s="12"/>
      <c r="G318" s="12"/>
      <c r="H318" s="12"/>
      <c r="I318" s="12"/>
      <c r="J318" s="12"/>
      <c r="K318" s="12"/>
      <c r="L318" s="12"/>
      <c r="M318" s="11"/>
      <c r="Q318" s="1" t="s">
        <v>505</v>
      </c>
    </row>
    <row r="319" spans="1:48" ht="30" customHeight="1" x14ac:dyDescent="0.3">
      <c r="A319" s="11"/>
      <c r="B319" s="11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1"/>
      <c r="Q319" s="1" t="s">
        <v>505</v>
      </c>
    </row>
    <row r="320" spans="1:48" ht="30" customHeight="1" x14ac:dyDescent="0.3">
      <c r="A320" s="11"/>
      <c r="B320" s="11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1"/>
      <c r="Q320" s="1" t="s">
        <v>505</v>
      </c>
    </row>
    <row r="321" spans="1:17" ht="30" customHeight="1" x14ac:dyDescent="0.3">
      <c r="A321" s="11"/>
      <c r="B321" s="11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1"/>
      <c r="Q321" s="1" t="s">
        <v>505</v>
      </c>
    </row>
    <row r="322" spans="1:17" ht="30" customHeight="1" x14ac:dyDescent="0.3">
      <c r="A322" s="11"/>
      <c r="B322" s="1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1"/>
      <c r="Q322" s="1" t="s">
        <v>505</v>
      </c>
    </row>
    <row r="323" spans="1:17" ht="30" customHeight="1" x14ac:dyDescent="0.3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 t="s">
        <v>505</v>
      </c>
    </row>
    <row r="324" spans="1:17" ht="30" customHeight="1" x14ac:dyDescent="0.3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 t="s">
        <v>505</v>
      </c>
    </row>
    <row r="325" spans="1:17" ht="30" customHeight="1" x14ac:dyDescent="0.3">
      <c r="A325" s="11"/>
      <c r="B325" s="1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1"/>
      <c r="Q325" s="1" t="s">
        <v>505</v>
      </c>
    </row>
    <row r="326" spans="1:17" ht="30" customHeight="1" x14ac:dyDescent="0.3">
      <c r="A326" s="11"/>
      <c r="B326" s="11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  <c r="Q326" s="1" t="s">
        <v>505</v>
      </c>
    </row>
    <row r="327" spans="1:17" ht="30" customHeight="1" x14ac:dyDescent="0.3">
      <c r="A327" s="11"/>
      <c r="B327" s="11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1"/>
      <c r="Q327" s="1" t="s">
        <v>505</v>
      </c>
    </row>
    <row r="328" spans="1:17" ht="30" customHeight="1" x14ac:dyDescent="0.3">
      <c r="A328" s="11"/>
      <c r="B328" s="11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1"/>
      <c r="Q328" s="1" t="s">
        <v>505</v>
      </c>
    </row>
    <row r="329" spans="1:17" ht="30" customHeight="1" x14ac:dyDescent="0.3">
      <c r="A329" s="11"/>
      <c r="B329" s="11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1"/>
      <c r="Q329" s="1" t="s">
        <v>505</v>
      </c>
    </row>
    <row r="330" spans="1:17" ht="30" customHeight="1" x14ac:dyDescent="0.3">
      <c r="A330" s="11"/>
      <c r="B330" s="11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1"/>
      <c r="Q330" s="1" t="s">
        <v>505</v>
      </c>
    </row>
    <row r="331" spans="1:17" ht="30" customHeight="1" x14ac:dyDescent="0.3">
      <c r="A331" s="11"/>
      <c r="B331" s="11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1"/>
      <c r="Q331" s="1" t="s">
        <v>505</v>
      </c>
    </row>
    <row r="332" spans="1:17" ht="30" customHeight="1" x14ac:dyDescent="0.3">
      <c r="A332" s="11"/>
      <c r="B332" s="11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1"/>
      <c r="Q332" s="1" t="s">
        <v>505</v>
      </c>
    </row>
    <row r="333" spans="1:17" ht="30" customHeight="1" x14ac:dyDescent="0.3">
      <c r="A333" s="11"/>
      <c r="B333" s="11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1"/>
      <c r="Q333" s="1" t="s">
        <v>505</v>
      </c>
    </row>
    <row r="334" spans="1:17" ht="30" customHeight="1" x14ac:dyDescent="0.3">
      <c r="A334" s="11"/>
      <c r="B334" s="11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1"/>
      <c r="Q334" s="1" t="s">
        <v>505</v>
      </c>
    </row>
    <row r="335" spans="1:17" ht="30" customHeight="1" x14ac:dyDescent="0.3">
      <c r="A335" s="11"/>
      <c r="B335" s="11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1"/>
      <c r="Q335" s="1" t="s">
        <v>505</v>
      </c>
    </row>
    <row r="336" spans="1:17" ht="30" customHeight="1" x14ac:dyDescent="0.3">
      <c r="A336" s="11"/>
      <c r="B336" s="11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1"/>
      <c r="Q336" s="1" t="s">
        <v>505</v>
      </c>
    </row>
    <row r="337" spans="1:17" ht="30" customHeight="1" x14ac:dyDescent="0.3">
      <c r="A337" s="11"/>
      <c r="B337" s="11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1"/>
      <c r="Q337" s="1" t="s">
        <v>505</v>
      </c>
    </row>
    <row r="338" spans="1:17" ht="30" customHeight="1" x14ac:dyDescent="0.3">
      <c r="A338" s="11"/>
      <c r="B338" s="1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1"/>
      <c r="Q338" s="1" t="s">
        <v>505</v>
      </c>
    </row>
    <row r="339" spans="1:17" ht="30" customHeight="1" x14ac:dyDescent="0.3">
      <c r="A339" s="13" t="s">
        <v>90</v>
      </c>
      <c r="B339" s="11"/>
      <c r="C339" s="11"/>
      <c r="D339" s="11"/>
      <c r="E339" s="12"/>
      <c r="F339" s="12">
        <f>SUMIF(Q317:Q338,"0102",F317:F338)</f>
        <v>4247387</v>
      </c>
      <c r="G339" s="12"/>
      <c r="H339" s="12">
        <f>SUMIF(Q317:Q338,"0102",H317:H338)</f>
        <v>8410041</v>
      </c>
      <c r="I339" s="12"/>
      <c r="J339" s="12">
        <f>SUMIF(Q317:Q338,"0102",J317:J338)</f>
        <v>88044</v>
      </c>
      <c r="K339" s="12"/>
      <c r="L339" s="12">
        <f>SUMIF(Q317:Q338,"0102",L317:L338)</f>
        <v>12745472</v>
      </c>
      <c r="M339" s="11"/>
      <c r="N339" t="s">
        <v>91</v>
      </c>
    </row>
    <row r="340" spans="1:17" ht="30" customHeight="1" x14ac:dyDescent="0.3">
      <c r="A340" s="13" t="s">
        <v>2319</v>
      </c>
      <c r="B340" s="13" t="s">
        <v>52</v>
      </c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1"/>
    </row>
    <row r="341" spans="1:17" ht="30" customHeight="1" x14ac:dyDescent="0.3">
      <c r="A341" s="41" t="s">
        <v>2331</v>
      </c>
      <c r="B341" s="41" t="s">
        <v>2332</v>
      </c>
      <c r="C341" s="41" t="s">
        <v>134</v>
      </c>
      <c r="D341" s="20">
        <v>3.9</v>
      </c>
      <c r="E341" s="12">
        <v>825000</v>
      </c>
      <c r="F341" s="12">
        <f t="shared" ref="F341:F346" si="40">D341*E341</f>
        <v>3217500</v>
      </c>
      <c r="G341" s="12"/>
      <c r="H341" s="12"/>
      <c r="I341" s="12">
        <f>TRUNC(단가대비표!V156,0)</f>
        <v>0</v>
      </c>
      <c r="J341" s="12">
        <f>TRUNC(I341*D341, 0)</f>
        <v>0</v>
      </c>
      <c r="K341" s="12"/>
      <c r="L341" s="12">
        <f t="shared" ref="L341:L346" si="41">TRUNC(F341+H341+J341, 0)</f>
        <v>3217500</v>
      </c>
      <c r="M341" s="13" t="s">
        <v>52</v>
      </c>
    </row>
    <row r="342" spans="1:17" ht="30" customHeight="1" x14ac:dyDescent="0.3">
      <c r="A342" s="41" t="s">
        <v>132</v>
      </c>
      <c r="B342" s="41" t="s">
        <v>2333</v>
      </c>
      <c r="C342" s="41" t="s">
        <v>134</v>
      </c>
      <c r="D342" s="20">
        <v>1.4</v>
      </c>
      <c r="E342" s="12">
        <v>825000</v>
      </c>
      <c r="F342" s="12">
        <f t="shared" si="40"/>
        <v>1155000</v>
      </c>
      <c r="G342" s="12"/>
      <c r="H342" s="12"/>
      <c r="I342" s="12"/>
      <c r="J342" s="12"/>
      <c r="K342" s="12"/>
      <c r="L342" s="12">
        <f t="shared" si="41"/>
        <v>1155000</v>
      </c>
      <c r="M342" s="11"/>
    </row>
    <row r="343" spans="1:17" ht="30" customHeight="1" x14ac:dyDescent="0.3">
      <c r="A343" s="41" t="s">
        <v>132</v>
      </c>
      <c r="B343" s="41" t="s">
        <v>2334</v>
      </c>
      <c r="C343" s="41" t="s">
        <v>134</v>
      </c>
      <c r="D343" s="20">
        <v>1.9</v>
      </c>
      <c r="E343" s="12">
        <v>825000</v>
      </c>
      <c r="F343" s="12">
        <f t="shared" si="40"/>
        <v>1567500</v>
      </c>
      <c r="G343" s="12"/>
      <c r="H343" s="12"/>
      <c r="I343" s="12"/>
      <c r="J343" s="12"/>
      <c r="K343" s="12"/>
      <c r="L343" s="12">
        <f t="shared" si="41"/>
        <v>1567500</v>
      </c>
      <c r="M343" s="11"/>
    </row>
    <row r="344" spans="1:17" ht="30" customHeight="1" x14ac:dyDescent="0.3">
      <c r="A344" s="41" t="s">
        <v>143</v>
      </c>
      <c r="B344" s="41" t="s">
        <v>144</v>
      </c>
      <c r="C344" s="41" t="s">
        <v>96</v>
      </c>
      <c r="D344" s="20">
        <v>11</v>
      </c>
      <c r="E344" s="12">
        <v>96050</v>
      </c>
      <c r="F344" s="12">
        <f t="shared" si="40"/>
        <v>1056550</v>
      </c>
      <c r="G344" s="12"/>
      <c r="H344" s="12"/>
      <c r="I344" s="12"/>
      <c r="J344" s="12"/>
      <c r="K344" s="12"/>
      <c r="L344" s="12">
        <f t="shared" si="41"/>
        <v>1056550</v>
      </c>
      <c r="M344" s="11"/>
    </row>
    <row r="345" spans="1:17" ht="30" customHeight="1" x14ac:dyDescent="0.3">
      <c r="A345" s="41" t="s">
        <v>143</v>
      </c>
      <c r="B345" s="41" t="s">
        <v>147</v>
      </c>
      <c r="C345" s="41" t="s">
        <v>96</v>
      </c>
      <c r="D345" s="20">
        <v>67.5</v>
      </c>
      <c r="E345" s="12">
        <v>106660</v>
      </c>
      <c r="F345" s="12">
        <f t="shared" si="40"/>
        <v>7199550</v>
      </c>
      <c r="G345" s="12"/>
      <c r="H345" s="12"/>
      <c r="I345" s="12"/>
      <c r="J345" s="12"/>
      <c r="K345" s="12"/>
      <c r="L345" s="12">
        <f t="shared" si="41"/>
        <v>7199550</v>
      </c>
      <c r="M345" s="11"/>
    </row>
    <row r="346" spans="1:17" ht="30" customHeight="1" x14ac:dyDescent="0.3">
      <c r="A346" s="41" t="s">
        <v>143</v>
      </c>
      <c r="B346" s="41" t="s">
        <v>473</v>
      </c>
      <c r="C346" s="41" t="s">
        <v>96</v>
      </c>
      <c r="D346" s="11">
        <v>4</v>
      </c>
      <c r="E346" s="12">
        <v>101260</v>
      </c>
      <c r="F346" s="12">
        <f t="shared" si="40"/>
        <v>405040</v>
      </c>
      <c r="G346" s="12"/>
      <c r="H346" s="12"/>
      <c r="I346" s="12"/>
      <c r="J346" s="12"/>
      <c r="K346" s="12"/>
      <c r="L346" s="12">
        <f t="shared" si="41"/>
        <v>405040</v>
      </c>
      <c r="M346" s="11"/>
    </row>
    <row r="347" spans="1:17" ht="30" customHeight="1" x14ac:dyDescent="0.3">
      <c r="A347" s="11" t="s">
        <v>2324</v>
      </c>
      <c r="B347" s="11"/>
      <c r="C347" s="11" t="s">
        <v>2323</v>
      </c>
      <c r="D347" s="11"/>
      <c r="E347" s="12"/>
      <c r="F347" s="12"/>
      <c r="G347" s="12"/>
      <c r="H347" s="12"/>
      <c r="I347" s="12"/>
      <c r="J347" s="12"/>
      <c r="K347" s="12"/>
      <c r="L347" s="12">
        <f>SUM(L341:L346)*0.54%</f>
        <v>78846.156000000003</v>
      </c>
      <c r="M347" s="11"/>
    </row>
    <row r="348" spans="1:17" ht="30" customHeight="1" x14ac:dyDescent="0.3">
      <c r="A348" s="11" t="s">
        <v>2338</v>
      </c>
      <c r="B348" s="11"/>
      <c r="C348" s="11"/>
      <c r="D348" s="11"/>
      <c r="E348" s="12"/>
      <c r="F348" s="12"/>
      <c r="G348" s="12"/>
      <c r="H348" s="12"/>
      <c r="I348" s="12"/>
      <c r="J348" s="12"/>
      <c r="K348" s="12"/>
      <c r="L348" s="12">
        <f>SUM(L341:L347)</f>
        <v>14679986.155999999</v>
      </c>
      <c r="M348" s="11"/>
    </row>
    <row r="349" spans="1:17" ht="30" customHeight="1" x14ac:dyDescent="0.3">
      <c r="A349" s="11" t="s">
        <v>2320</v>
      </c>
      <c r="B349" s="11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</row>
    <row r="350" spans="1:17" ht="30" customHeight="1" x14ac:dyDescent="0.3">
      <c r="A350" s="11" t="s">
        <v>2321</v>
      </c>
      <c r="B350" s="11"/>
      <c r="C350" s="11" t="s">
        <v>2323</v>
      </c>
      <c r="D350" s="11">
        <v>1</v>
      </c>
      <c r="E350" s="12">
        <v>3322000</v>
      </c>
      <c r="F350" s="12">
        <f>D350*E350</f>
        <v>3322000</v>
      </c>
      <c r="G350" s="12"/>
      <c r="H350" s="12"/>
      <c r="I350" s="12"/>
      <c r="J350" s="12"/>
      <c r="K350" s="12"/>
      <c r="L350" s="12">
        <f>TRUNC(F350+H350+J350, 0)</f>
        <v>3322000</v>
      </c>
      <c r="M350" s="11" t="s">
        <v>2322</v>
      </c>
    </row>
    <row r="351" spans="1:17" ht="30" customHeight="1" x14ac:dyDescent="0.3">
      <c r="A351" s="11"/>
      <c r="B351" s="11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1"/>
    </row>
    <row r="352" spans="1:17" ht="30" customHeight="1" x14ac:dyDescent="0.3">
      <c r="A352" s="11"/>
      <c r="B352" s="1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1"/>
    </row>
    <row r="353" spans="1:13" ht="30" customHeight="1" x14ac:dyDescent="0.3">
      <c r="A353" s="11"/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</row>
    <row r="354" spans="1:13" ht="30" customHeight="1" x14ac:dyDescent="0.3">
      <c r="A354" s="11"/>
      <c r="B354" s="11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1"/>
    </row>
    <row r="355" spans="1:13" ht="30" customHeight="1" x14ac:dyDescent="0.3">
      <c r="A355" s="11"/>
      <c r="B355" s="11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1"/>
    </row>
    <row r="356" spans="1:13" ht="30" customHeight="1" x14ac:dyDescent="0.3">
      <c r="A356" s="11"/>
      <c r="B356" s="11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1"/>
    </row>
    <row r="357" spans="1:13" ht="30" customHeight="1" x14ac:dyDescent="0.3">
      <c r="A357" s="11"/>
      <c r="B357" s="11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1"/>
    </row>
    <row r="358" spans="1:13" ht="30" customHeight="1" x14ac:dyDescent="0.3">
      <c r="A358" s="11"/>
      <c r="B358" s="1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1"/>
    </row>
    <row r="359" spans="1:13" ht="30" customHeight="1" x14ac:dyDescent="0.3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</row>
    <row r="360" spans="1:13" ht="30" customHeight="1" x14ac:dyDescent="0.3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</row>
    <row r="361" spans="1:13" ht="30" customHeight="1" x14ac:dyDescent="0.3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</row>
    <row r="362" spans="1:13" ht="30" customHeight="1" x14ac:dyDescent="0.3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4" manualBreakCount="14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CF0FA-36CF-4A21-A12E-8B4ADD050798}">
  <sheetPr>
    <pageSetUpPr fitToPage="1"/>
  </sheetPr>
  <dimension ref="A1:N134"/>
  <sheetViews>
    <sheetView topLeftCell="B1" workbookViewId="0">
      <selection activeCell="F15" sqref="F15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3"/>
      <c r="B1" s="2" t="s">
        <v>511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512</v>
      </c>
      <c r="B3" s="7" t="s">
        <v>2</v>
      </c>
      <c r="C3" s="7" t="s">
        <v>3</v>
      </c>
      <c r="D3" s="7" t="s">
        <v>4</v>
      </c>
      <c r="E3" s="7" t="s">
        <v>513</v>
      </c>
      <c r="F3" s="7" t="s">
        <v>514</v>
      </c>
      <c r="G3" s="7" t="s">
        <v>515</v>
      </c>
      <c r="H3" s="7" t="s">
        <v>516</v>
      </c>
      <c r="I3" s="7" t="s">
        <v>517</v>
      </c>
      <c r="J3" s="7" t="s">
        <v>518</v>
      </c>
      <c r="K3" s="7" t="s">
        <v>519</v>
      </c>
      <c r="L3" s="7" t="s">
        <v>520</v>
      </c>
      <c r="M3" s="7" t="s">
        <v>521</v>
      </c>
      <c r="N3" s="1" t="s">
        <v>522</v>
      </c>
    </row>
    <row r="4" spans="1:14" ht="30" customHeight="1" x14ac:dyDescent="0.3">
      <c r="A4" s="13" t="s">
        <v>62</v>
      </c>
      <c r="B4" s="13" t="s">
        <v>58</v>
      </c>
      <c r="C4" s="13" t="s">
        <v>59</v>
      </c>
      <c r="D4" s="13" t="s">
        <v>60</v>
      </c>
      <c r="E4" s="23">
        <f>일위대가!F12</f>
        <v>39087</v>
      </c>
      <c r="F4" s="23">
        <f>일위대가!H12</f>
        <v>86062</v>
      </c>
      <c r="G4" s="23">
        <f>일위대가!J12</f>
        <v>0</v>
      </c>
      <c r="H4" s="23">
        <f t="shared" ref="H4:H35" si="0">E4+F4+G4</f>
        <v>125149</v>
      </c>
      <c r="I4" s="13" t="s">
        <v>61</v>
      </c>
      <c r="J4" s="13" t="s">
        <v>52</v>
      </c>
      <c r="K4" s="13" t="s">
        <v>52</v>
      </c>
      <c r="L4" s="13" t="s">
        <v>52</v>
      </c>
      <c r="M4" s="13" t="s">
        <v>533</v>
      </c>
      <c r="N4" s="1" t="s">
        <v>52</v>
      </c>
    </row>
    <row r="5" spans="1:14" ht="30" customHeight="1" x14ac:dyDescent="0.3">
      <c r="A5" s="13" t="s">
        <v>69</v>
      </c>
      <c r="B5" s="13" t="s">
        <v>66</v>
      </c>
      <c r="C5" s="13" t="s">
        <v>52</v>
      </c>
      <c r="D5" s="13" t="s">
        <v>67</v>
      </c>
      <c r="E5" s="23">
        <f>일위대가!F18</f>
        <v>8001</v>
      </c>
      <c r="F5" s="23">
        <f>일위대가!H18</f>
        <v>84872</v>
      </c>
      <c r="G5" s="23">
        <f>일위대가!J18</f>
        <v>0</v>
      </c>
      <c r="H5" s="23">
        <f t="shared" si="0"/>
        <v>92873</v>
      </c>
      <c r="I5" s="13" t="s">
        <v>68</v>
      </c>
      <c r="J5" s="13" t="s">
        <v>52</v>
      </c>
      <c r="K5" s="13" t="s">
        <v>52</v>
      </c>
      <c r="L5" s="13" t="s">
        <v>52</v>
      </c>
      <c r="M5" s="13" t="s">
        <v>561</v>
      </c>
      <c r="N5" s="1" t="s">
        <v>52</v>
      </c>
    </row>
    <row r="6" spans="1:14" ht="30" customHeight="1" x14ac:dyDescent="0.3">
      <c r="A6" s="13" t="s">
        <v>73</v>
      </c>
      <c r="B6" s="13" t="s">
        <v>71</v>
      </c>
      <c r="C6" s="13" t="s">
        <v>52</v>
      </c>
      <c r="D6" s="13" t="s">
        <v>67</v>
      </c>
      <c r="E6" s="23">
        <f>일위대가!F24</f>
        <v>12574</v>
      </c>
      <c r="F6" s="23">
        <f>일위대가!H24</f>
        <v>146258</v>
      </c>
      <c r="G6" s="23">
        <f>일위대가!J24</f>
        <v>0</v>
      </c>
      <c r="H6" s="23">
        <f t="shared" si="0"/>
        <v>158832</v>
      </c>
      <c r="I6" s="13" t="s">
        <v>72</v>
      </c>
      <c r="J6" s="13" t="s">
        <v>52</v>
      </c>
      <c r="K6" s="13" t="s">
        <v>52</v>
      </c>
      <c r="L6" s="13" t="s">
        <v>52</v>
      </c>
      <c r="M6" s="13" t="s">
        <v>561</v>
      </c>
      <c r="N6" s="1" t="s">
        <v>52</v>
      </c>
    </row>
    <row r="7" spans="1:14" ht="30" customHeight="1" x14ac:dyDescent="0.3">
      <c r="A7" s="13" t="s">
        <v>79</v>
      </c>
      <c r="B7" s="13" t="s">
        <v>75</v>
      </c>
      <c r="C7" s="13" t="s">
        <v>76</v>
      </c>
      <c r="D7" s="13" t="s">
        <v>77</v>
      </c>
      <c r="E7" s="23">
        <f>일위대가!F28</f>
        <v>0</v>
      </c>
      <c r="F7" s="23">
        <f>일위대가!H28</f>
        <v>7829</v>
      </c>
      <c r="G7" s="23">
        <f>일위대가!J28</f>
        <v>0</v>
      </c>
      <c r="H7" s="23">
        <f t="shared" si="0"/>
        <v>7829</v>
      </c>
      <c r="I7" s="13" t="s">
        <v>78</v>
      </c>
      <c r="J7" s="13" t="s">
        <v>52</v>
      </c>
      <c r="K7" s="13" t="s">
        <v>52</v>
      </c>
      <c r="L7" s="13" t="s">
        <v>52</v>
      </c>
      <c r="M7" s="13" t="s">
        <v>579</v>
      </c>
      <c r="N7" s="1" t="s">
        <v>52</v>
      </c>
    </row>
    <row r="8" spans="1:14" ht="30" customHeight="1" x14ac:dyDescent="0.3">
      <c r="A8" s="13" t="s">
        <v>84</v>
      </c>
      <c r="B8" s="13" t="s">
        <v>81</v>
      </c>
      <c r="C8" s="13" t="s">
        <v>82</v>
      </c>
      <c r="D8" s="13" t="s">
        <v>77</v>
      </c>
      <c r="E8" s="23">
        <f>일위대가!F33</f>
        <v>0</v>
      </c>
      <c r="F8" s="23">
        <f>일위대가!H33</f>
        <v>4294</v>
      </c>
      <c r="G8" s="23">
        <f>일위대가!J33</f>
        <v>0</v>
      </c>
      <c r="H8" s="23">
        <f t="shared" si="0"/>
        <v>4294</v>
      </c>
      <c r="I8" s="13" t="s">
        <v>83</v>
      </c>
      <c r="J8" s="13" t="s">
        <v>52</v>
      </c>
      <c r="K8" s="13" t="s">
        <v>52</v>
      </c>
      <c r="L8" s="13" t="s">
        <v>52</v>
      </c>
      <c r="M8" s="13" t="s">
        <v>52</v>
      </c>
      <c r="N8" s="1" t="s">
        <v>52</v>
      </c>
    </row>
    <row r="9" spans="1:14" ht="30" customHeight="1" x14ac:dyDescent="0.3">
      <c r="A9" s="13" t="s">
        <v>88</v>
      </c>
      <c r="B9" s="13" t="s">
        <v>86</v>
      </c>
      <c r="C9" s="13" t="s">
        <v>52</v>
      </c>
      <c r="D9" s="13" t="s">
        <v>77</v>
      </c>
      <c r="E9" s="23">
        <f>일위대가!F37</f>
        <v>0</v>
      </c>
      <c r="F9" s="23">
        <f>일위대가!H37</f>
        <v>3131</v>
      </c>
      <c r="G9" s="23">
        <f>일위대가!J37</f>
        <v>0</v>
      </c>
      <c r="H9" s="23">
        <f t="shared" si="0"/>
        <v>3131</v>
      </c>
      <c r="I9" s="13" t="s">
        <v>87</v>
      </c>
      <c r="J9" s="13" t="s">
        <v>52</v>
      </c>
      <c r="K9" s="13" t="s">
        <v>52</v>
      </c>
      <c r="L9" s="13" t="s">
        <v>52</v>
      </c>
      <c r="M9" s="13" t="s">
        <v>592</v>
      </c>
      <c r="N9" s="1" t="s">
        <v>52</v>
      </c>
    </row>
    <row r="10" spans="1:14" ht="30" customHeight="1" x14ac:dyDescent="0.3">
      <c r="A10" s="13" t="s">
        <v>98</v>
      </c>
      <c r="B10" s="13" t="s">
        <v>94</v>
      </c>
      <c r="C10" s="13" t="s">
        <v>95</v>
      </c>
      <c r="D10" s="13" t="s">
        <v>96</v>
      </c>
      <c r="E10" s="23">
        <f>일위대가!F43</f>
        <v>23961</v>
      </c>
      <c r="F10" s="23">
        <f>일위대가!H43</f>
        <v>6596</v>
      </c>
      <c r="G10" s="23">
        <f>일위대가!J43</f>
        <v>1140</v>
      </c>
      <c r="H10" s="23">
        <f t="shared" si="0"/>
        <v>31697</v>
      </c>
      <c r="I10" s="13" t="s">
        <v>97</v>
      </c>
      <c r="J10" s="13" t="s">
        <v>52</v>
      </c>
      <c r="K10" s="13" t="s">
        <v>52</v>
      </c>
      <c r="L10" s="13" t="s">
        <v>52</v>
      </c>
      <c r="M10" s="13" t="s">
        <v>52</v>
      </c>
      <c r="N10" s="1" t="s">
        <v>52</v>
      </c>
    </row>
    <row r="11" spans="1:14" ht="30" customHeight="1" x14ac:dyDescent="0.3">
      <c r="A11" s="13" t="s">
        <v>103</v>
      </c>
      <c r="B11" s="13" t="s">
        <v>100</v>
      </c>
      <c r="C11" s="13" t="s">
        <v>101</v>
      </c>
      <c r="D11" s="13" t="s">
        <v>77</v>
      </c>
      <c r="E11" s="23">
        <f>일위대가!F48</f>
        <v>708</v>
      </c>
      <c r="F11" s="23">
        <f>일위대가!H48</f>
        <v>1324</v>
      </c>
      <c r="G11" s="23">
        <f>일위대가!J48</f>
        <v>0</v>
      </c>
      <c r="H11" s="23">
        <f t="shared" si="0"/>
        <v>2032</v>
      </c>
      <c r="I11" s="13" t="s">
        <v>102</v>
      </c>
      <c r="J11" s="13" t="s">
        <v>52</v>
      </c>
      <c r="K11" s="13" t="s">
        <v>52</v>
      </c>
      <c r="L11" s="13" t="s">
        <v>52</v>
      </c>
      <c r="M11" s="13" t="s">
        <v>52</v>
      </c>
      <c r="N11" s="1" t="s">
        <v>52</v>
      </c>
    </row>
    <row r="12" spans="1:14" ht="30" customHeight="1" x14ac:dyDescent="0.3">
      <c r="A12" s="13" t="s">
        <v>153</v>
      </c>
      <c r="B12" s="13" t="s">
        <v>150</v>
      </c>
      <c r="C12" s="13" t="s">
        <v>151</v>
      </c>
      <c r="D12" s="13" t="s">
        <v>77</v>
      </c>
      <c r="E12" s="23">
        <f>일위대가!F53</f>
        <v>3967</v>
      </c>
      <c r="F12" s="23">
        <f>일위대가!H53</f>
        <v>29010</v>
      </c>
      <c r="G12" s="23">
        <f>일위대가!J53</f>
        <v>870</v>
      </c>
      <c r="H12" s="23">
        <f t="shared" si="0"/>
        <v>33847</v>
      </c>
      <c r="I12" s="13" t="s">
        <v>152</v>
      </c>
      <c r="J12" s="13" t="s">
        <v>52</v>
      </c>
      <c r="K12" s="13" t="s">
        <v>52</v>
      </c>
      <c r="L12" s="13" t="s">
        <v>52</v>
      </c>
      <c r="M12" s="13" t="s">
        <v>620</v>
      </c>
      <c r="N12" s="1" t="s">
        <v>52</v>
      </c>
    </row>
    <row r="13" spans="1:14" ht="30" customHeight="1" x14ac:dyDescent="0.3">
      <c r="A13" s="13" t="s">
        <v>158</v>
      </c>
      <c r="B13" s="13" t="s">
        <v>155</v>
      </c>
      <c r="C13" s="13" t="s">
        <v>156</v>
      </c>
      <c r="D13" s="13" t="s">
        <v>134</v>
      </c>
      <c r="E13" s="23">
        <f>일위대가!F58</f>
        <v>12432</v>
      </c>
      <c r="F13" s="23">
        <f>일위대가!H58</f>
        <v>815192</v>
      </c>
      <c r="G13" s="23">
        <f>일위대가!J58</f>
        <v>31856</v>
      </c>
      <c r="H13" s="23">
        <f t="shared" si="0"/>
        <v>859480</v>
      </c>
      <c r="I13" s="13" t="s">
        <v>157</v>
      </c>
      <c r="J13" s="13" t="s">
        <v>52</v>
      </c>
      <c r="K13" s="13" t="s">
        <v>52</v>
      </c>
      <c r="L13" s="13" t="s">
        <v>52</v>
      </c>
      <c r="M13" s="13" t="s">
        <v>52</v>
      </c>
      <c r="N13" s="1" t="s">
        <v>52</v>
      </c>
    </row>
    <row r="14" spans="1:14" ht="30" customHeight="1" x14ac:dyDescent="0.3">
      <c r="A14" s="13" t="s">
        <v>164</v>
      </c>
      <c r="B14" s="13" t="s">
        <v>160</v>
      </c>
      <c r="C14" s="13" t="s">
        <v>161</v>
      </c>
      <c r="D14" s="13" t="s">
        <v>162</v>
      </c>
      <c r="E14" s="23">
        <f>일위대가!F62</f>
        <v>208214</v>
      </c>
      <c r="F14" s="23">
        <f>일위대가!H62</f>
        <v>894875</v>
      </c>
      <c r="G14" s="23">
        <f>일위대가!J62</f>
        <v>394098</v>
      </c>
      <c r="H14" s="23">
        <f t="shared" si="0"/>
        <v>1497187</v>
      </c>
      <c r="I14" s="13" t="s">
        <v>163</v>
      </c>
      <c r="J14" s="13" t="s">
        <v>52</v>
      </c>
      <c r="K14" s="13" t="s">
        <v>52</v>
      </c>
      <c r="L14" s="13" t="s">
        <v>52</v>
      </c>
      <c r="M14" s="13" t="s">
        <v>52</v>
      </c>
      <c r="N14" s="1" t="s">
        <v>52</v>
      </c>
    </row>
    <row r="15" spans="1:14" ht="30" customHeight="1" x14ac:dyDescent="0.3">
      <c r="A15" s="13" t="s">
        <v>169</v>
      </c>
      <c r="B15" s="13" t="s">
        <v>166</v>
      </c>
      <c r="C15" s="13" t="s">
        <v>167</v>
      </c>
      <c r="D15" s="13" t="s">
        <v>162</v>
      </c>
      <c r="E15" s="23">
        <f>일위대가!F66</f>
        <v>214437</v>
      </c>
      <c r="F15" s="23">
        <f>일위대가!H66</f>
        <v>1019336</v>
      </c>
      <c r="G15" s="23">
        <f>일위대가!J66</f>
        <v>400321</v>
      </c>
      <c r="H15" s="23">
        <f t="shared" si="0"/>
        <v>1634094</v>
      </c>
      <c r="I15" s="13" t="s">
        <v>168</v>
      </c>
      <c r="J15" s="13" t="s">
        <v>52</v>
      </c>
      <c r="K15" s="13" t="s">
        <v>52</v>
      </c>
      <c r="L15" s="13" t="s">
        <v>52</v>
      </c>
      <c r="M15" s="13" t="s">
        <v>52</v>
      </c>
      <c r="N15" s="1" t="s">
        <v>52</v>
      </c>
    </row>
    <row r="16" spans="1:14" ht="30" customHeight="1" x14ac:dyDescent="0.3">
      <c r="A16" s="13" t="s">
        <v>219</v>
      </c>
      <c r="B16" s="13" t="s">
        <v>216</v>
      </c>
      <c r="C16" s="13" t="s">
        <v>217</v>
      </c>
      <c r="D16" s="13" t="s">
        <v>134</v>
      </c>
      <c r="E16" s="23">
        <f>일위대가!F70</f>
        <v>19247</v>
      </c>
      <c r="F16" s="23">
        <f>일위대가!H70</f>
        <v>36238</v>
      </c>
      <c r="G16" s="23">
        <f>일위대가!J70</f>
        <v>25061</v>
      </c>
      <c r="H16" s="23">
        <f t="shared" si="0"/>
        <v>80546</v>
      </c>
      <c r="I16" s="13" t="s">
        <v>218</v>
      </c>
      <c r="J16" s="13" t="s">
        <v>52</v>
      </c>
      <c r="K16" s="13" t="s">
        <v>52</v>
      </c>
      <c r="L16" s="13" t="s">
        <v>52</v>
      </c>
      <c r="M16" s="13" t="s">
        <v>654</v>
      </c>
      <c r="N16" s="1" t="s">
        <v>52</v>
      </c>
    </row>
    <row r="17" spans="1:14" ht="30" customHeight="1" x14ac:dyDescent="0.3">
      <c r="A17" s="13" t="s">
        <v>225</v>
      </c>
      <c r="B17" s="13" t="s">
        <v>221</v>
      </c>
      <c r="C17" s="13" t="s">
        <v>222</v>
      </c>
      <c r="D17" s="13" t="s">
        <v>223</v>
      </c>
      <c r="E17" s="23">
        <f>일위대가!F77</f>
        <v>6600</v>
      </c>
      <c r="F17" s="23">
        <f>일위대가!H77</f>
        <v>24565</v>
      </c>
      <c r="G17" s="23">
        <f>일위대가!J77</f>
        <v>491</v>
      </c>
      <c r="H17" s="23">
        <f t="shared" si="0"/>
        <v>31656</v>
      </c>
      <c r="I17" s="13" t="s">
        <v>224</v>
      </c>
      <c r="J17" s="13" t="s">
        <v>52</v>
      </c>
      <c r="K17" s="13" t="s">
        <v>52</v>
      </c>
      <c r="L17" s="13" t="s">
        <v>52</v>
      </c>
      <c r="M17" s="13" t="s">
        <v>52</v>
      </c>
      <c r="N17" s="1" t="s">
        <v>52</v>
      </c>
    </row>
    <row r="18" spans="1:14" ht="30" customHeight="1" x14ac:dyDescent="0.3">
      <c r="A18" s="13" t="s">
        <v>230</v>
      </c>
      <c r="B18" s="13" t="s">
        <v>227</v>
      </c>
      <c r="C18" s="13" t="s">
        <v>228</v>
      </c>
      <c r="D18" s="13" t="s">
        <v>134</v>
      </c>
      <c r="E18" s="23">
        <f>일위대가!F83</f>
        <v>17488</v>
      </c>
      <c r="F18" s="23">
        <f>일위대가!H83</f>
        <v>354212</v>
      </c>
      <c r="G18" s="23">
        <f>일위대가!J83</f>
        <v>212527</v>
      </c>
      <c r="H18" s="23">
        <f t="shared" si="0"/>
        <v>584227</v>
      </c>
      <c r="I18" s="13" t="s">
        <v>229</v>
      </c>
      <c r="J18" s="13" t="s">
        <v>52</v>
      </c>
      <c r="K18" s="13" t="s">
        <v>52</v>
      </c>
      <c r="L18" s="13" t="s">
        <v>52</v>
      </c>
      <c r="M18" s="13" t="s">
        <v>676</v>
      </c>
      <c r="N18" s="1" t="s">
        <v>52</v>
      </c>
    </row>
    <row r="19" spans="1:14" ht="30" customHeight="1" x14ac:dyDescent="0.3">
      <c r="A19" s="13" t="s">
        <v>234</v>
      </c>
      <c r="B19" s="13" t="s">
        <v>232</v>
      </c>
      <c r="C19" s="13" t="s">
        <v>52</v>
      </c>
      <c r="D19" s="13" t="s">
        <v>134</v>
      </c>
      <c r="E19" s="23">
        <f>일위대가!F89</f>
        <v>71540</v>
      </c>
      <c r="F19" s="23">
        <f>일위대가!H89</f>
        <v>604632</v>
      </c>
      <c r="G19" s="23">
        <f>일위대가!J89</f>
        <v>226110</v>
      </c>
      <c r="H19" s="23">
        <f t="shared" si="0"/>
        <v>902282</v>
      </c>
      <c r="I19" s="13" t="s">
        <v>233</v>
      </c>
      <c r="J19" s="13" t="s">
        <v>52</v>
      </c>
      <c r="K19" s="13" t="s">
        <v>52</v>
      </c>
      <c r="L19" s="13" t="s">
        <v>52</v>
      </c>
      <c r="M19" s="13" t="s">
        <v>687</v>
      </c>
      <c r="N19" s="1" t="s">
        <v>52</v>
      </c>
    </row>
    <row r="20" spans="1:14" ht="30" customHeight="1" x14ac:dyDescent="0.3">
      <c r="A20" s="13" t="s">
        <v>239</v>
      </c>
      <c r="B20" s="13" t="s">
        <v>236</v>
      </c>
      <c r="C20" s="13" t="s">
        <v>237</v>
      </c>
      <c r="D20" s="13" t="s">
        <v>134</v>
      </c>
      <c r="E20" s="23">
        <f>일위대가!F95</f>
        <v>0</v>
      </c>
      <c r="F20" s="23">
        <f>일위대가!H95</f>
        <v>126190</v>
      </c>
      <c r="G20" s="23">
        <f>일위대가!J95</f>
        <v>0</v>
      </c>
      <c r="H20" s="23">
        <f t="shared" si="0"/>
        <v>126190</v>
      </c>
      <c r="I20" s="13" t="s">
        <v>238</v>
      </c>
      <c r="J20" s="13" t="s">
        <v>52</v>
      </c>
      <c r="K20" s="13" t="s">
        <v>52</v>
      </c>
      <c r="L20" s="13" t="s">
        <v>52</v>
      </c>
      <c r="M20" s="13" t="s">
        <v>696</v>
      </c>
      <c r="N20" s="1" t="s">
        <v>52</v>
      </c>
    </row>
    <row r="21" spans="1:14" ht="30" customHeight="1" x14ac:dyDescent="0.3">
      <c r="A21" s="13" t="s">
        <v>244</v>
      </c>
      <c r="B21" s="13" t="s">
        <v>241</v>
      </c>
      <c r="C21" s="13" t="s">
        <v>242</v>
      </c>
      <c r="D21" s="13" t="s">
        <v>134</v>
      </c>
      <c r="E21" s="23">
        <f>일위대가!F101</f>
        <v>0</v>
      </c>
      <c r="F21" s="23">
        <f>일위대가!H101</f>
        <v>123550</v>
      </c>
      <c r="G21" s="23">
        <f>일위대가!J101</f>
        <v>3706</v>
      </c>
      <c r="H21" s="23">
        <f t="shared" si="0"/>
        <v>127256</v>
      </c>
      <c r="I21" s="13" t="s">
        <v>243</v>
      </c>
      <c r="J21" s="13" t="s">
        <v>52</v>
      </c>
      <c r="K21" s="13" t="s">
        <v>52</v>
      </c>
      <c r="L21" s="13" t="s">
        <v>52</v>
      </c>
      <c r="M21" s="13" t="s">
        <v>703</v>
      </c>
      <c r="N21" s="1" t="s">
        <v>52</v>
      </c>
    </row>
    <row r="22" spans="1:14" ht="30" customHeight="1" x14ac:dyDescent="0.3">
      <c r="A22" s="13" t="s">
        <v>252</v>
      </c>
      <c r="B22" s="13" t="s">
        <v>248</v>
      </c>
      <c r="C22" s="13" t="s">
        <v>249</v>
      </c>
      <c r="D22" s="13" t="s">
        <v>250</v>
      </c>
      <c r="E22" s="23">
        <f>일위대가!F108</f>
        <v>16343</v>
      </c>
      <c r="F22" s="23">
        <f>일위대가!H108</f>
        <v>31294</v>
      </c>
      <c r="G22" s="23">
        <f>일위대가!J108</f>
        <v>823</v>
      </c>
      <c r="H22" s="23">
        <f t="shared" si="0"/>
        <v>48460</v>
      </c>
      <c r="I22" s="13" t="s">
        <v>251</v>
      </c>
      <c r="J22" s="13" t="s">
        <v>52</v>
      </c>
      <c r="K22" s="13" t="s">
        <v>52</v>
      </c>
      <c r="L22" s="13" t="s">
        <v>52</v>
      </c>
      <c r="M22" s="13" t="s">
        <v>52</v>
      </c>
      <c r="N22" s="1" t="s">
        <v>52</v>
      </c>
    </row>
    <row r="23" spans="1:14" ht="30" customHeight="1" x14ac:dyDescent="0.3">
      <c r="A23" s="13" t="s">
        <v>257</v>
      </c>
      <c r="B23" s="13" t="s">
        <v>254</v>
      </c>
      <c r="C23" s="13" t="s">
        <v>255</v>
      </c>
      <c r="D23" s="13" t="s">
        <v>162</v>
      </c>
      <c r="E23" s="23">
        <f>일위대가!F115</f>
        <v>131067</v>
      </c>
      <c r="F23" s="23">
        <f>일위대가!H115</f>
        <v>601662</v>
      </c>
      <c r="G23" s="23">
        <f>일위대가!J115</f>
        <v>13704</v>
      </c>
      <c r="H23" s="23">
        <f t="shared" si="0"/>
        <v>746433</v>
      </c>
      <c r="I23" s="13" t="s">
        <v>256</v>
      </c>
      <c r="J23" s="13" t="s">
        <v>52</v>
      </c>
      <c r="K23" s="13" t="s">
        <v>52</v>
      </c>
      <c r="L23" s="13" t="s">
        <v>52</v>
      </c>
      <c r="M23" s="13" t="s">
        <v>52</v>
      </c>
      <c r="N23" s="1" t="s">
        <v>52</v>
      </c>
    </row>
    <row r="24" spans="1:14" ht="30" customHeight="1" x14ac:dyDescent="0.3">
      <c r="A24" s="13" t="s">
        <v>269</v>
      </c>
      <c r="B24" s="13" t="s">
        <v>265</v>
      </c>
      <c r="C24" s="13" t="s">
        <v>266</v>
      </c>
      <c r="D24" s="13" t="s">
        <v>267</v>
      </c>
      <c r="E24" s="23">
        <f>일위대가!F121</f>
        <v>1691</v>
      </c>
      <c r="F24" s="23">
        <f>일위대가!H121</f>
        <v>3120</v>
      </c>
      <c r="G24" s="23">
        <f>일위대가!J121</f>
        <v>62</v>
      </c>
      <c r="H24" s="23">
        <f t="shared" si="0"/>
        <v>4873</v>
      </c>
      <c r="I24" s="13" t="s">
        <v>268</v>
      </c>
      <c r="J24" s="13" t="s">
        <v>52</v>
      </c>
      <c r="K24" s="13" t="s">
        <v>52</v>
      </c>
      <c r="L24" s="13" t="s">
        <v>52</v>
      </c>
      <c r="M24" s="13" t="s">
        <v>52</v>
      </c>
      <c r="N24" s="1" t="s">
        <v>52</v>
      </c>
    </row>
    <row r="25" spans="1:14" ht="30" customHeight="1" x14ac:dyDescent="0.3">
      <c r="A25" s="13" t="s">
        <v>274</v>
      </c>
      <c r="B25" s="13" t="s">
        <v>271</v>
      </c>
      <c r="C25" s="13" t="s">
        <v>272</v>
      </c>
      <c r="D25" s="13" t="s">
        <v>162</v>
      </c>
      <c r="E25" s="23">
        <f>일위대가!F126</f>
        <v>159097</v>
      </c>
      <c r="F25" s="23">
        <f>일위대가!H126</f>
        <v>285419</v>
      </c>
      <c r="G25" s="23">
        <f>일위대가!J126</f>
        <v>0</v>
      </c>
      <c r="H25" s="23">
        <f t="shared" si="0"/>
        <v>444516</v>
      </c>
      <c r="I25" s="13" t="s">
        <v>273</v>
      </c>
      <c r="J25" s="13" t="s">
        <v>52</v>
      </c>
      <c r="K25" s="13" t="s">
        <v>52</v>
      </c>
      <c r="L25" s="13" t="s">
        <v>52</v>
      </c>
      <c r="M25" s="13" t="s">
        <v>52</v>
      </c>
      <c r="N25" s="1" t="s">
        <v>52</v>
      </c>
    </row>
    <row r="26" spans="1:14" ht="30" customHeight="1" x14ac:dyDescent="0.3">
      <c r="A26" s="13" t="s">
        <v>278</v>
      </c>
      <c r="B26" s="13" t="s">
        <v>271</v>
      </c>
      <c r="C26" s="13" t="s">
        <v>276</v>
      </c>
      <c r="D26" s="13" t="s">
        <v>162</v>
      </c>
      <c r="E26" s="23">
        <f>일위대가!F131</f>
        <v>87107</v>
      </c>
      <c r="F26" s="23">
        <f>일위대가!H131</f>
        <v>285419</v>
      </c>
      <c r="G26" s="23">
        <f>일위대가!J131</f>
        <v>0</v>
      </c>
      <c r="H26" s="23">
        <f t="shared" si="0"/>
        <v>372526</v>
      </c>
      <c r="I26" s="13" t="s">
        <v>277</v>
      </c>
      <c r="J26" s="13" t="s">
        <v>52</v>
      </c>
      <c r="K26" s="13" t="s">
        <v>52</v>
      </c>
      <c r="L26" s="13" t="s">
        <v>52</v>
      </c>
      <c r="M26" s="13" t="s">
        <v>52</v>
      </c>
      <c r="N26" s="1" t="s">
        <v>52</v>
      </c>
    </row>
    <row r="27" spans="1:14" ht="30" customHeight="1" x14ac:dyDescent="0.3">
      <c r="A27" s="13" t="s">
        <v>283</v>
      </c>
      <c r="B27" s="13" t="s">
        <v>280</v>
      </c>
      <c r="C27" s="13" t="s">
        <v>281</v>
      </c>
      <c r="D27" s="13" t="s">
        <v>77</v>
      </c>
      <c r="E27" s="23">
        <f>일위대가!F138</f>
        <v>53760</v>
      </c>
      <c r="F27" s="23">
        <f>일위대가!H138</f>
        <v>31205</v>
      </c>
      <c r="G27" s="23">
        <f>일위대가!J138</f>
        <v>624</v>
      </c>
      <c r="H27" s="23">
        <f t="shared" si="0"/>
        <v>85589</v>
      </c>
      <c r="I27" s="13" t="s">
        <v>282</v>
      </c>
      <c r="J27" s="13" t="s">
        <v>52</v>
      </c>
      <c r="K27" s="13" t="s">
        <v>52</v>
      </c>
      <c r="L27" s="13" t="s">
        <v>52</v>
      </c>
      <c r="M27" s="13" t="s">
        <v>52</v>
      </c>
      <c r="N27" s="1" t="s">
        <v>52</v>
      </c>
    </row>
    <row r="28" spans="1:14" ht="30" customHeight="1" x14ac:dyDescent="0.3">
      <c r="A28" s="13" t="s">
        <v>289</v>
      </c>
      <c r="B28" s="13" t="s">
        <v>285</v>
      </c>
      <c r="C28" s="13" t="s">
        <v>286</v>
      </c>
      <c r="D28" s="13" t="s">
        <v>287</v>
      </c>
      <c r="E28" s="23">
        <f>일위대가!F148</f>
        <v>703896</v>
      </c>
      <c r="F28" s="23">
        <f>일위대가!H148</f>
        <v>436841</v>
      </c>
      <c r="G28" s="23">
        <f>일위대가!J148</f>
        <v>44650</v>
      </c>
      <c r="H28" s="23">
        <f t="shared" si="0"/>
        <v>1185387</v>
      </c>
      <c r="I28" s="13" t="s">
        <v>288</v>
      </c>
      <c r="J28" s="13" t="s">
        <v>52</v>
      </c>
      <c r="K28" s="13" t="s">
        <v>52</v>
      </c>
      <c r="L28" s="13" t="s">
        <v>52</v>
      </c>
      <c r="M28" s="13" t="s">
        <v>52</v>
      </c>
      <c r="N28" s="1" t="s">
        <v>52</v>
      </c>
    </row>
    <row r="29" spans="1:14" ht="30" customHeight="1" x14ac:dyDescent="0.3">
      <c r="A29" s="13" t="s">
        <v>294</v>
      </c>
      <c r="B29" s="13" t="s">
        <v>291</v>
      </c>
      <c r="C29" s="13" t="s">
        <v>292</v>
      </c>
      <c r="D29" s="13" t="s">
        <v>162</v>
      </c>
      <c r="E29" s="23">
        <f>일위대가!F153</f>
        <v>3110</v>
      </c>
      <c r="F29" s="23">
        <f>일위대가!H153</f>
        <v>312054</v>
      </c>
      <c r="G29" s="23">
        <f>일위대가!J153</f>
        <v>3120</v>
      </c>
      <c r="H29" s="23">
        <f t="shared" si="0"/>
        <v>318284</v>
      </c>
      <c r="I29" s="13" t="s">
        <v>293</v>
      </c>
      <c r="J29" s="13" t="s">
        <v>52</v>
      </c>
      <c r="K29" s="13" t="s">
        <v>52</v>
      </c>
      <c r="L29" s="13" t="s">
        <v>52</v>
      </c>
      <c r="M29" s="13" t="s">
        <v>52</v>
      </c>
      <c r="N29" s="1" t="s">
        <v>52</v>
      </c>
    </row>
    <row r="30" spans="1:14" ht="30" customHeight="1" x14ac:dyDescent="0.3">
      <c r="A30" s="13" t="s">
        <v>299</v>
      </c>
      <c r="B30" s="13" t="s">
        <v>296</v>
      </c>
      <c r="C30" s="13" t="s">
        <v>297</v>
      </c>
      <c r="D30" s="13" t="s">
        <v>162</v>
      </c>
      <c r="E30" s="23">
        <f>일위대가!F158</f>
        <v>114660</v>
      </c>
      <c r="F30" s="23">
        <f>일위대가!H158</f>
        <v>312054</v>
      </c>
      <c r="G30" s="23">
        <f>일위대가!J158</f>
        <v>3120</v>
      </c>
      <c r="H30" s="23">
        <f t="shared" si="0"/>
        <v>429834</v>
      </c>
      <c r="I30" s="13" t="s">
        <v>298</v>
      </c>
      <c r="J30" s="13" t="s">
        <v>52</v>
      </c>
      <c r="K30" s="13" t="s">
        <v>52</v>
      </c>
      <c r="L30" s="13" t="s">
        <v>52</v>
      </c>
      <c r="M30" s="13" t="s">
        <v>52</v>
      </c>
      <c r="N30" s="1" t="s">
        <v>52</v>
      </c>
    </row>
    <row r="31" spans="1:14" ht="30" customHeight="1" x14ac:dyDescent="0.3">
      <c r="A31" s="13" t="s">
        <v>304</v>
      </c>
      <c r="B31" s="13" t="s">
        <v>301</v>
      </c>
      <c r="C31" s="13" t="s">
        <v>302</v>
      </c>
      <c r="D31" s="13" t="s">
        <v>162</v>
      </c>
      <c r="E31" s="23">
        <f>일위대가!F163</f>
        <v>139541</v>
      </c>
      <c r="F31" s="23">
        <f>일위대가!H163</f>
        <v>312054</v>
      </c>
      <c r="G31" s="23">
        <f>일위대가!J163</f>
        <v>3120</v>
      </c>
      <c r="H31" s="23">
        <f t="shared" si="0"/>
        <v>454715</v>
      </c>
      <c r="I31" s="13" t="s">
        <v>303</v>
      </c>
      <c r="J31" s="13" t="s">
        <v>52</v>
      </c>
      <c r="K31" s="13" t="s">
        <v>52</v>
      </c>
      <c r="L31" s="13" t="s">
        <v>52</v>
      </c>
      <c r="M31" s="13" t="s">
        <v>52</v>
      </c>
      <c r="N31" s="1" t="s">
        <v>52</v>
      </c>
    </row>
    <row r="32" spans="1:14" ht="30" customHeight="1" x14ac:dyDescent="0.3">
      <c r="A32" s="13" t="s">
        <v>309</v>
      </c>
      <c r="B32" s="13" t="s">
        <v>306</v>
      </c>
      <c r="C32" s="13" t="s">
        <v>307</v>
      </c>
      <c r="D32" s="13" t="s">
        <v>77</v>
      </c>
      <c r="E32" s="23">
        <f>일위대가!F168</f>
        <v>14712</v>
      </c>
      <c r="F32" s="23">
        <f>일위대가!H168</f>
        <v>2831</v>
      </c>
      <c r="G32" s="23">
        <f>일위대가!J168</f>
        <v>0</v>
      </c>
      <c r="H32" s="23">
        <f t="shared" si="0"/>
        <v>17543</v>
      </c>
      <c r="I32" s="13" t="s">
        <v>308</v>
      </c>
      <c r="J32" s="13" t="s">
        <v>52</v>
      </c>
      <c r="K32" s="13" t="s">
        <v>52</v>
      </c>
      <c r="L32" s="13" t="s">
        <v>52</v>
      </c>
      <c r="M32" s="13" t="s">
        <v>52</v>
      </c>
      <c r="N32" s="1" t="s">
        <v>52</v>
      </c>
    </row>
    <row r="33" spans="1:14" ht="30" customHeight="1" x14ac:dyDescent="0.3">
      <c r="A33" s="13" t="s">
        <v>316</v>
      </c>
      <c r="B33" s="13" t="s">
        <v>313</v>
      </c>
      <c r="C33" s="13" t="s">
        <v>314</v>
      </c>
      <c r="D33" s="13" t="s">
        <v>267</v>
      </c>
      <c r="E33" s="23">
        <f>일위대가!F173</f>
        <v>622</v>
      </c>
      <c r="F33" s="23">
        <f>일위대가!H173</f>
        <v>4757</v>
      </c>
      <c r="G33" s="23">
        <f>일위대가!J173</f>
        <v>0</v>
      </c>
      <c r="H33" s="23">
        <f t="shared" si="0"/>
        <v>5379</v>
      </c>
      <c r="I33" s="13" t="s">
        <v>315</v>
      </c>
      <c r="J33" s="13" t="s">
        <v>52</v>
      </c>
      <c r="K33" s="13" t="s">
        <v>52</v>
      </c>
      <c r="L33" s="13" t="s">
        <v>52</v>
      </c>
      <c r="M33" s="13" t="s">
        <v>843</v>
      </c>
      <c r="N33" s="1" t="s">
        <v>52</v>
      </c>
    </row>
    <row r="34" spans="1:14" ht="30" customHeight="1" x14ac:dyDescent="0.3">
      <c r="A34" s="13" t="s">
        <v>321</v>
      </c>
      <c r="B34" s="13" t="s">
        <v>318</v>
      </c>
      <c r="C34" s="13" t="s">
        <v>319</v>
      </c>
      <c r="D34" s="13" t="s">
        <v>250</v>
      </c>
      <c r="E34" s="23">
        <f>일위대가!F180</f>
        <v>3657</v>
      </c>
      <c r="F34" s="23">
        <f>일위대가!H180</f>
        <v>21843</v>
      </c>
      <c r="G34" s="23">
        <f>일위대가!J180</f>
        <v>655</v>
      </c>
      <c r="H34" s="23">
        <f t="shared" si="0"/>
        <v>26155</v>
      </c>
      <c r="I34" s="13" t="s">
        <v>320</v>
      </c>
      <c r="J34" s="13" t="s">
        <v>52</v>
      </c>
      <c r="K34" s="13" t="s">
        <v>52</v>
      </c>
      <c r="L34" s="13" t="s">
        <v>52</v>
      </c>
      <c r="M34" s="13" t="s">
        <v>52</v>
      </c>
      <c r="N34" s="1" t="s">
        <v>52</v>
      </c>
    </row>
    <row r="35" spans="1:14" ht="30" customHeight="1" x14ac:dyDescent="0.3">
      <c r="A35" s="13" t="s">
        <v>325</v>
      </c>
      <c r="B35" s="13" t="s">
        <v>318</v>
      </c>
      <c r="C35" s="13" t="s">
        <v>323</v>
      </c>
      <c r="D35" s="13" t="s">
        <v>250</v>
      </c>
      <c r="E35" s="23">
        <f>일위대가!F187</f>
        <v>2116</v>
      </c>
      <c r="F35" s="23">
        <f>일위대가!H187</f>
        <v>17161</v>
      </c>
      <c r="G35" s="23">
        <f>일위대가!J187</f>
        <v>514</v>
      </c>
      <c r="H35" s="23">
        <f t="shared" si="0"/>
        <v>19791</v>
      </c>
      <c r="I35" s="13" t="s">
        <v>324</v>
      </c>
      <c r="J35" s="13" t="s">
        <v>52</v>
      </c>
      <c r="K35" s="13" t="s">
        <v>52</v>
      </c>
      <c r="L35" s="13" t="s">
        <v>52</v>
      </c>
      <c r="M35" s="13" t="s">
        <v>52</v>
      </c>
      <c r="N35" s="1" t="s">
        <v>52</v>
      </c>
    </row>
    <row r="36" spans="1:14" ht="30" customHeight="1" x14ac:dyDescent="0.3">
      <c r="A36" s="13" t="s">
        <v>332</v>
      </c>
      <c r="B36" s="13" t="s">
        <v>329</v>
      </c>
      <c r="C36" s="13" t="s">
        <v>330</v>
      </c>
      <c r="D36" s="13" t="s">
        <v>267</v>
      </c>
      <c r="E36" s="23">
        <f>일위대가!F192</f>
        <v>9166</v>
      </c>
      <c r="F36" s="23">
        <f>일위대가!H192</f>
        <v>4245</v>
      </c>
      <c r="G36" s="23">
        <f>일위대가!J192</f>
        <v>212</v>
      </c>
      <c r="H36" s="23">
        <f t="shared" ref="H36:H67" si="1">E36+F36+G36</f>
        <v>13623</v>
      </c>
      <c r="I36" s="13" t="s">
        <v>331</v>
      </c>
      <c r="J36" s="13" t="s">
        <v>52</v>
      </c>
      <c r="K36" s="13" t="s">
        <v>52</v>
      </c>
      <c r="L36" s="13" t="s">
        <v>52</v>
      </c>
      <c r="M36" s="13" t="s">
        <v>52</v>
      </c>
      <c r="N36" s="1" t="s">
        <v>52</v>
      </c>
    </row>
    <row r="37" spans="1:14" ht="30" customHeight="1" x14ac:dyDescent="0.3">
      <c r="A37" s="13" t="s">
        <v>337</v>
      </c>
      <c r="B37" s="13" t="s">
        <v>334</v>
      </c>
      <c r="C37" s="13" t="s">
        <v>335</v>
      </c>
      <c r="D37" s="13" t="s">
        <v>267</v>
      </c>
      <c r="E37" s="23">
        <f>일위대가!F197</f>
        <v>1550</v>
      </c>
      <c r="F37" s="23">
        <f>일위대가!H197</f>
        <v>4245</v>
      </c>
      <c r="G37" s="23">
        <f>일위대가!J197</f>
        <v>212</v>
      </c>
      <c r="H37" s="23">
        <f t="shared" si="1"/>
        <v>6007</v>
      </c>
      <c r="I37" s="13" t="s">
        <v>336</v>
      </c>
      <c r="J37" s="13" t="s">
        <v>52</v>
      </c>
      <c r="K37" s="13" t="s">
        <v>52</v>
      </c>
      <c r="L37" s="13" t="s">
        <v>52</v>
      </c>
      <c r="M37" s="13" t="s">
        <v>52</v>
      </c>
      <c r="N37" s="1" t="s">
        <v>52</v>
      </c>
    </row>
    <row r="38" spans="1:14" ht="30" customHeight="1" x14ac:dyDescent="0.3">
      <c r="A38" s="13" t="s">
        <v>342</v>
      </c>
      <c r="B38" s="13" t="s">
        <v>339</v>
      </c>
      <c r="C38" s="13" t="s">
        <v>340</v>
      </c>
      <c r="D38" s="13" t="s">
        <v>267</v>
      </c>
      <c r="E38" s="23">
        <f>일위대가!F202</f>
        <v>2695</v>
      </c>
      <c r="F38" s="23">
        <f>일위대가!H202</f>
        <v>4245</v>
      </c>
      <c r="G38" s="23">
        <f>일위대가!J202</f>
        <v>212</v>
      </c>
      <c r="H38" s="23">
        <f t="shared" si="1"/>
        <v>7152</v>
      </c>
      <c r="I38" s="13" t="s">
        <v>341</v>
      </c>
      <c r="J38" s="13" t="s">
        <v>52</v>
      </c>
      <c r="K38" s="13" t="s">
        <v>52</v>
      </c>
      <c r="L38" s="13" t="s">
        <v>52</v>
      </c>
      <c r="M38" s="13" t="s">
        <v>52</v>
      </c>
      <c r="N38" s="1" t="s">
        <v>52</v>
      </c>
    </row>
    <row r="39" spans="1:14" ht="30" customHeight="1" x14ac:dyDescent="0.3">
      <c r="A39" s="13" t="s">
        <v>347</v>
      </c>
      <c r="B39" s="13" t="s">
        <v>344</v>
      </c>
      <c r="C39" s="13" t="s">
        <v>345</v>
      </c>
      <c r="D39" s="13" t="s">
        <v>267</v>
      </c>
      <c r="E39" s="23">
        <f>일위대가!F207</f>
        <v>2358</v>
      </c>
      <c r="F39" s="23">
        <f>일위대가!H207</f>
        <v>4245</v>
      </c>
      <c r="G39" s="23">
        <f>일위대가!J207</f>
        <v>212</v>
      </c>
      <c r="H39" s="23">
        <f t="shared" si="1"/>
        <v>6815</v>
      </c>
      <c r="I39" s="13" t="s">
        <v>346</v>
      </c>
      <c r="J39" s="13" t="s">
        <v>52</v>
      </c>
      <c r="K39" s="13" t="s">
        <v>52</v>
      </c>
      <c r="L39" s="13" t="s">
        <v>52</v>
      </c>
      <c r="M39" s="13" t="s">
        <v>52</v>
      </c>
      <c r="N39" s="1" t="s">
        <v>52</v>
      </c>
    </row>
    <row r="40" spans="1:14" ht="30" customHeight="1" x14ac:dyDescent="0.3">
      <c r="A40" s="13" t="s">
        <v>352</v>
      </c>
      <c r="B40" s="13" t="s">
        <v>349</v>
      </c>
      <c r="C40" s="13" t="s">
        <v>350</v>
      </c>
      <c r="D40" s="13" t="s">
        <v>267</v>
      </c>
      <c r="E40" s="23">
        <f>일위대가!F213</f>
        <v>7447</v>
      </c>
      <c r="F40" s="23">
        <f>일위대가!H213</f>
        <v>4245</v>
      </c>
      <c r="G40" s="23">
        <f>일위대가!J213</f>
        <v>212</v>
      </c>
      <c r="H40" s="23">
        <f t="shared" si="1"/>
        <v>11904</v>
      </c>
      <c r="I40" s="13" t="s">
        <v>351</v>
      </c>
      <c r="J40" s="13" t="s">
        <v>52</v>
      </c>
      <c r="K40" s="13" t="s">
        <v>52</v>
      </c>
      <c r="L40" s="13" t="s">
        <v>52</v>
      </c>
      <c r="M40" s="13" t="s">
        <v>52</v>
      </c>
      <c r="N40" s="1" t="s">
        <v>52</v>
      </c>
    </row>
    <row r="41" spans="1:14" ht="30" customHeight="1" x14ac:dyDescent="0.3">
      <c r="A41" s="13" t="s">
        <v>358</v>
      </c>
      <c r="B41" s="13" t="s">
        <v>354</v>
      </c>
      <c r="C41" s="13" t="s">
        <v>355</v>
      </c>
      <c r="D41" s="13" t="s">
        <v>356</v>
      </c>
      <c r="E41" s="23">
        <f>일위대가!F219</f>
        <v>21650</v>
      </c>
      <c r="F41" s="23">
        <f>일위대가!H219</f>
        <v>23434</v>
      </c>
      <c r="G41" s="23">
        <f>일위대가!J219</f>
        <v>468</v>
      </c>
      <c r="H41" s="23">
        <f t="shared" si="1"/>
        <v>45552</v>
      </c>
      <c r="I41" s="13" t="s">
        <v>357</v>
      </c>
      <c r="J41" s="13" t="s">
        <v>52</v>
      </c>
      <c r="K41" s="13" t="s">
        <v>52</v>
      </c>
      <c r="L41" s="13" t="s">
        <v>52</v>
      </c>
      <c r="M41" s="13" t="s">
        <v>52</v>
      </c>
      <c r="N41" s="1" t="s">
        <v>52</v>
      </c>
    </row>
    <row r="42" spans="1:14" ht="30" customHeight="1" x14ac:dyDescent="0.3">
      <c r="A42" s="13" t="s">
        <v>369</v>
      </c>
      <c r="B42" s="13" t="s">
        <v>366</v>
      </c>
      <c r="C42" s="13" t="s">
        <v>367</v>
      </c>
      <c r="D42" s="13" t="s">
        <v>250</v>
      </c>
      <c r="E42" s="23">
        <f>일위대가!F231</f>
        <v>8846</v>
      </c>
      <c r="F42" s="23">
        <f>일위대가!H231</f>
        <v>10375</v>
      </c>
      <c r="G42" s="23">
        <f>일위대가!J231</f>
        <v>622</v>
      </c>
      <c r="H42" s="23">
        <f t="shared" si="1"/>
        <v>19843</v>
      </c>
      <c r="I42" s="13" t="s">
        <v>368</v>
      </c>
      <c r="J42" s="13" t="s">
        <v>52</v>
      </c>
      <c r="K42" s="13" t="s">
        <v>52</v>
      </c>
      <c r="L42" s="13" t="s">
        <v>52</v>
      </c>
      <c r="M42" s="13" t="s">
        <v>52</v>
      </c>
      <c r="N42" s="1" t="s">
        <v>52</v>
      </c>
    </row>
    <row r="43" spans="1:14" ht="30" customHeight="1" x14ac:dyDescent="0.3">
      <c r="A43" s="13" t="s">
        <v>374</v>
      </c>
      <c r="B43" s="13" t="s">
        <v>371</v>
      </c>
      <c r="C43" s="13" t="s">
        <v>372</v>
      </c>
      <c r="D43" s="13" t="s">
        <v>267</v>
      </c>
      <c r="E43" s="23">
        <f>일위대가!F237</f>
        <v>2367</v>
      </c>
      <c r="F43" s="23">
        <f>일위대가!H237</f>
        <v>8180</v>
      </c>
      <c r="G43" s="23">
        <f>일위대가!J237</f>
        <v>327</v>
      </c>
      <c r="H43" s="23">
        <f t="shared" si="1"/>
        <v>10874</v>
      </c>
      <c r="I43" s="13" t="s">
        <v>373</v>
      </c>
      <c r="J43" s="13" t="s">
        <v>52</v>
      </c>
      <c r="K43" s="13" t="s">
        <v>52</v>
      </c>
      <c r="L43" s="13" t="s">
        <v>52</v>
      </c>
      <c r="M43" s="13" t="s">
        <v>945</v>
      </c>
      <c r="N43" s="1" t="s">
        <v>52</v>
      </c>
    </row>
    <row r="44" spans="1:14" ht="30" customHeight="1" x14ac:dyDescent="0.3">
      <c r="A44" s="13" t="s">
        <v>381</v>
      </c>
      <c r="B44" s="13" t="s">
        <v>378</v>
      </c>
      <c r="C44" s="13" t="s">
        <v>379</v>
      </c>
      <c r="D44" s="13" t="s">
        <v>67</v>
      </c>
      <c r="E44" s="23">
        <f>일위대가!F242</f>
        <v>3023</v>
      </c>
      <c r="F44" s="23">
        <f>일위대가!H242</f>
        <v>48199</v>
      </c>
      <c r="G44" s="23">
        <f>일위대가!J242</f>
        <v>0</v>
      </c>
      <c r="H44" s="23">
        <f t="shared" si="1"/>
        <v>51222</v>
      </c>
      <c r="I44" s="13" t="s">
        <v>380</v>
      </c>
      <c r="J44" s="13" t="s">
        <v>52</v>
      </c>
      <c r="K44" s="13" t="s">
        <v>52</v>
      </c>
      <c r="L44" s="13" t="s">
        <v>52</v>
      </c>
      <c r="M44" s="13" t="s">
        <v>52</v>
      </c>
      <c r="N44" s="1" t="s">
        <v>52</v>
      </c>
    </row>
    <row r="45" spans="1:14" ht="30" customHeight="1" x14ac:dyDescent="0.3">
      <c r="A45" s="13" t="s">
        <v>385</v>
      </c>
      <c r="B45" s="13" t="s">
        <v>378</v>
      </c>
      <c r="C45" s="13" t="s">
        <v>383</v>
      </c>
      <c r="D45" s="13" t="s">
        <v>67</v>
      </c>
      <c r="E45" s="23">
        <f>일위대가!F247</f>
        <v>2045</v>
      </c>
      <c r="F45" s="23">
        <f>일위대가!H247</f>
        <v>48199</v>
      </c>
      <c r="G45" s="23">
        <f>일위대가!J247</f>
        <v>0</v>
      </c>
      <c r="H45" s="23">
        <f t="shared" si="1"/>
        <v>50244</v>
      </c>
      <c r="I45" s="13" t="s">
        <v>384</v>
      </c>
      <c r="J45" s="13" t="s">
        <v>52</v>
      </c>
      <c r="K45" s="13" t="s">
        <v>52</v>
      </c>
      <c r="L45" s="13" t="s">
        <v>52</v>
      </c>
      <c r="M45" s="13" t="s">
        <v>52</v>
      </c>
      <c r="N45" s="1" t="s">
        <v>52</v>
      </c>
    </row>
    <row r="46" spans="1:14" ht="30" customHeight="1" x14ac:dyDescent="0.3">
      <c r="A46" s="13" t="s">
        <v>390</v>
      </c>
      <c r="B46" s="13" t="s">
        <v>387</v>
      </c>
      <c r="C46" s="13" t="s">
        <v>388</v>
      </c>
      <c r="D46" s="13" t="s">
        <v>77</v>
      </c>
      <c r="E46" s="23">
        <f>일위대가!F252</f>
        <v>6246</v>
      </c>
      <c r="F46" s="23">
        <f>일위대가!H252</f>
        <v>14712</v>
      </c>
      <c r="G46" s="23">
        <f>일위대가!J252</f>
        <v>211</v>
      </c>
      <c r="H46" s="23">
        <f t="shared" si="1"/>
        <v>21169</v>
      </c>
      <c r="I46" s="13" t="s">
        <v>389</v>
      </c>
      <c r="J46" s="13" t="s">
        <v>52</v>
      </c>
      <c r="K46" s="13" t="s">
        <v>52</v>
      </c>
      <c r="L46" s="13" t="s">
        <v>52</v>
      </c>
      <c r="M46" s="13" t="s">
        <v>52</v>
      </c>
      <c r="N46" s="1" t="s">
        <v>52</v>
      </c>
    </row>
    <row r="47" spans="1:14" ht="30" customHeight="1" x14ac:dyDescent="0.3">
      <c r="A47" s="13" t="s">
        <v>395</v>
      </c>
      <c r="B47" s="13" t="s">
        <v>392</v>
      </c>
      <c r="C47" s="13" t="s">
        <v>393</v>
      </c>
      <c r="D47" s="13" t="s">
        <v>77</v>
      </c>
      <c r="E47" s="23">
        <f>일위대가!F257</f>
        <v>0</v>
      </c>
      <c r="F47" s="23">
        <f>일위대가!H257</f>
        <v>555</v>
      </c>
      <c r="G47" s="23">
        <f>일위대가!J257</f>
        <v>49</v>
      </c>
      <c r="H47" s="23">
        <f t="shared" si="1"/>
        <v>604</v>
      </c>
      <c r="I47" s="13" t="s">
        <v>394</v>
      </c>
      <c r="J47" s="13" t="s">
        <v>52</v>
      </c>
      <c r="K47" s="13" t="s">
        <v>52</v>
      </c>
      <c r="L47" s="13" t="s">
        <v>52</v>
      </c>
      <c r="M47" s="13" t="s">
        <v>973</v>
      </c>
      <c r="N47" s="1" t="s">
        <v>52</v>
      </c>
    </row>
    <row r="48" spans="1:14" ht="30" customHeight="1" x14ac:dyDescent="0.3">
      <c r="A48" s="13" t="s">
        <v>399</v>
      </c>
      <c r="B48" s="13" t="s">
        <v>397</v>
      </c>
      <c r="C48" s="13" t="s">
        <v>52</v>
      </c>
      <c r="D48" s="13" t="s">
        <v>267</v>
      </c>
      <c r="E48" s="23">
        <f>일위대가!F262</f>
        <v>0</v>
      </c>
      <c r="F48" s="23">
        <f>일위대가!H262</f>
        <v>2488</v>
      </c>
      <c r="G48" s="23">
        <f>일위대가!J262</f>
        <v>0</v>
      </c>
      <c r="H48" s="23">
        <f t="shared" si="1"/>
        <v>2488</v>
      </c>
      <c r="I48" s="13" t="s">
        <v>398</v>
      </c>
      <c r="J48" s="13" t="s">
        <v>52</v>
      </c>
      <c r="K48" s="13" t="s">
        <v>52</v>
      </c>
      <c r="L48" s="13" t="s">
        <v>52</v>
      </c>
      <c r="M48" s="13" t="s">
        <v>980</v>
      </c>
      <c r="N48" s="1" t="s">
        <v>52</v>
      </c>
    </row>
    <row r="49" spans="1:14" ht="30" customHeight="1" x14ac:dyDescent="0.3">
      <c r="A49" s="13" t="s">
        <v>410</v>
      </c>
      <c r="B49" s="13" t="s">
        <v>407</v>
      </c>
      <c r="C49" s="13" t="s">
        <v>408</v>
      </c>
      <c r="D49" s="13" t="s">
        <v>287</v>
      </c>
      <c r="E49" s="23">
        <f>일위대가!F270</f>
        <v>418793</v>
      </c>
      <c r="F49" s="23">
        <f>일위대가!H270</f>
        <v>266604</v>
      </c>
      <c r="G49" s="23">
        <f>일위대가!J270</f>
        <v>6581</v>
      </c>
      <c r="H49" s="23">
        <f t="shared" si="1"/>
        <v>691978</v>
      </c>
      <c r="I49" s="13" t="s">
        <v>409</v>
      </c>
      <c r="J49" s="13" t="s">
        <v>52</v>
      </c>
      <c r="K49" s="13" t="s">
        <v>52</v>
      </c>
      <c r="L49" s="13" t="s">
        <v>52</v>
      </c>
      <c r="M49" s="13" t="s">
        <v>52</v>
      </c>
      <c r="N49" s="1" t="s">
        <v>52</v>
      </c>
    </row>
    <row r="50" spans="1:14" ht="30" customHeight="1" x14ac:dyDescent="0.3">
      <c r="A50" s="13" t="s">
        <v>415</v>
      </c>
      <c r="B50" s="13" t="s">
        <v>412</v>
      </c>
      <c r="C50" s="13" t="s">
        <v>413</v>
      </c>
      <c r="D50" s="13" t="s">
        <v>287</v>
      </c>
      <c r="E50" s="23">
        <f>일위대가!F278</f>
        <v>348031</v>
      </c>
      <c r="F50" s="23">
        <f>일위대가!H278</f>
        <v>212187</v>
      </c>
      <c r="G50" s="23">
        <f>일위대가!J278</f>
        <v>4987</v>
      </c>
      <c r="H50" s="23">
        <f t="shared" si="1"/>
        <v>565205</v>
      </c>
      <c r="I50" s="13" t="s">
        <v>414</v>
      </c>
      <c r="J50" s="13" t="s">
        <v>52</v>
      </c>
      <c r="K50" s="13" t="s">
        <v>52</v>
      </c>
      <c r="L50" s="13" t="s">
        <v>52</v>
      </c>
      <c r="M50" s="13" t="s">
        <v>52</v>
      </c>
      <c r="N50" s="1" t="s">
        <v>52</v>
      </c>
    </row>
    <row r="51" spans="1:14" ht="30" customHeight="1" x14ac:dyDescent="0.3">
      <c r="A51" s="13" t="s">
        <v>420</v>
      </c>
      <c r="B51" s="13" t="s">
        <v>417</v>
      </c>
      <c r="C51" s="13" t="s">
        <v>418</v>
      </c>
      <c r="D51" s="13" t="s">
        <v>287</v>
      </c>
      <c r="E51" s="23">
        <f>일위대가!F286</f>
        <v>412900</v>
      </c>
      <c r="F51" s="23">
        <f>일위대가!H286</f>
        <v>87400</v>
      </c>
      <c r="G51" s="23">
        <f>일위대가!J286</f>
        <v>2690</v>
      </c>
      <c r="H51" s="23">
        <f t="shared" si="1"/>
        <v>502990</v>
      </c>
      <c r="I51" s="13" t="s">
        <v>419</v>
      </c>
      <c r="J51" s="13" t="s">
        <v>52</v>
      </c>
      <c r="K51" s="13" t="s">
        <v>52</v>
      </c>
      <c r="L51" s="13" t="s">
        <v>52</v>
      </c>
      <c r="M51" s="13" t="s">
        <v>52</v>
      </c>
      <c r="N51" s="1" t="s">
        <v>52</v>
      </c>
    </row>
    <row r="52" spans="1:14" ht="30" customHeight="1" x14ac:dyDescent="0.3">
      <c r="A52" s="13" t="s">
        <v>424</v>
      </c>
      <c r="B52" s="13" t="s">
        <v>422</v>
      </c>
      <c r="C52" s="13" t="s">
        <v>418</v>
      </c>
      <c r="D52" s="13" t="s">
        <v>287</v>
      </c>
      <c r="E52" s="23">
        <f>일위대가!F294</f>
        <v>412900</v>
      </c>
      <c r="F52" s="23">
        <f>일위대가!H294</f>
        <v>87400</v>
      </c>
      <c r="G52" s="23">
        <f>일위대가!J294</f>
        <v>2690</v>
      </c>
      <c r="H52" s="23">
        <f t="shared" si="1"/>
        <v>502990</v>
      </c>
      <c r="I52" s="13" t="s">
        <v>423</v>
      </c>
      <c r="J52" s="13" t="s">
        <v>52</v>
      </c>
      <c r="K52" s="13" t="s">
        <v>52</v>
      </c>
      <c r="L52" s="13" t="s">
        <v>52</v>
      </c>
      <c r="M52" s="13" t="s">
        <v>52</v>
      </c>
      <c r="N52" s="1" t="s">
        <v>52</v>
      </c>
    </row>
    <row r="53" spans="1:14" ht="30" customHeight="1" x14ac:dyDescent="0.3">
      <c r="A53" s="13" t="s">
        <v>429</v>
      </c>
      <c r="B53" s="13" t="s">
        <v>426</v>
      </c>
      <c r="C53" s="13" t="s">
        <v>427</v>
      </c>
      <c r="D53" s="13" t="s">
        <v>287</v>
      </c>
      <c r="E53" s="23">
        <f>일위대가!F299</f>
        <v>243150</v>
      </c>
      <c r="F53" s="23">
        <f>일위대가!H299</f>
        <v>0</v>
      </c>
      <c r="G53" s="23">
        <f>일위대가!J299</f>
        <v>0</v>
      </c>
      <c r="H53" s="23">
        <f t="shared" si="1"/>
        <v>243150</v>
      </c>
      <c r="I53" s="13" t="s">
        <v>428</v>
      </c>
      <c r="J53" s="13" t="s">
        <v>52</v>
      </c>
      <c r="K53" s="13" t="s">
        <v>52</v>
      </c>
      <c r="L53" s="13" t="s">
        <v>52</v>
      </c>
      <c r="M53" s="13" t="s">
        <v>52</v>
      </c>
      <c r="N53" s="1" t="s">
        <v>52</v>
      </c>
    </row>
    <row r="54" spans="1:14" ht="30" customHeight="1" x14ac:dyDescent="0.3">
      <c r="A54" s="13" t="s">
        <v>434</v>
      </c>
      <c r="B54" s="13" t="s">
        <v>431</v>
      </c>
      <c r="C54" s="13" t="s">
        <v>432</v>
      </c>
      <c r="D54" s="13" t="s">
        <v>287</v>
      </c>
      <c r="E54" s="23">
        <f>일위대가!F304</f>
        <v>77808</v>
      </c>
      <c r="F54" s="23">
        <f>일위대가!H304</f>
        <v>0</v>
      </c>
      <c r="G54" s="23">
        <f>일위대가!J304</f>
        <v>0</v>
      </c>
      <c r="H54" s="23">
        <f t="shared" si="1"/>
        <v>77808</v>
      </c>
      <c r="I54" s="13" t="s">
        <v>433</v>
      </c>
      <c r="J54" s="13" t="s">
        <v>52</v>
      </c>
      <c r="K54" s="13" t="s">
        <v>52</v>
      </c>
      <c r="L54" s="13" t="s">
        <v>52</v>
      </c>
      <c r="M54" s="13" t="s">
        <v>52</v>
      </c>
      <c r="N54" s="1" t="s">
        <v>52</v>
      </c>
    </row>
    <row r="55" spans="1:14" ht="30" customHeight="1" x14ac:dyDescent="0.3">
      <c r="A55" s="13" t="s">
        <v>438</v>
      </c>
      <c r="B55" s="13" t="s">
        <v>436</v>
      </c>
      <c r="C55" s="13" t="s">
        <v>418</v>
      </c>
      <c r="D55" s="13" t="s">
        <v>287</v>
      </c>
      <c r="E55" s="23">
        <f>일위대가!F314</f>
        <v>644951</v>
      </c>
      <c r="F55" s="23">
        <f>일위대가!H314</f>
        <v>137499</v>
      </c>
      <c r="G55" s="23">
        <f>일위대가!J314</f>
        <v>3882</v>
      </c>
      <c r="H55" s="23">
        <f t="shared" si="1"/>
        <v>786332</v>
      </c>
      <c r="I55" s="13" t="s">
        <v>437</v>
      </c>
      <c r="J55" s="13" t="s">
        <v>52</v>
      </c>
      <c r="K55" s="13" t="s">
        <v>52</v>
      </c>
      <c r="L55" s="13" t="s">
        <v>52</v>
      </c>
      <c r="M55" s="13" t="s">
        <v>52</v>
      </c>
      <c r="N55" s="1" t="s">
        <v>52</v>
      </c>
    </row>
    <row r="56" spans="1:14" ht="30" customHeight="1" x14ac:dyDescent="0.3">
      <c r="A56" s="13" t="s">
        <v>442</v>
      </c>
      <c r="B56" s="13" t="s">
        <v>440</v>
      </c>
      <c r="C56" s="13" t="s">
        <v>418</v>
      </c>
      <c r="D56" s="13" t="s">
        <v>287</v>
      </c>
      <c r="E56" s="23">
        <f>일위대가!F324</f>
        <v>644951</v>
      </c>
      <c r="F56" s="23">
        <f>일위대가!H324</f>
        <v>137499</v>
      </c>
      <c r="G56" s="23">
        <f>일위대가!J324</f>
        <v>3882</v>
      </c>
      <c r="H56" s="23">
        <f t="shared" si="1"/>
        <v>786332</v>
      </c>
      <c r="I56" s="13" t="s">
        <v>441</v>
      </c>
      <c r="J56" s="13" t="s">
        <v>52</v>
      </c>
      <c r="K56" s="13" t="s">
        <v>52</v>
      </c>
      <c r="L56" s="13" t="s">
        <v>52</v>
      </c>
      <c r="M56" s="13" t="s">
        <v>52</v>
      </c>
      <c r="N56" s="1" t="s">
        <v>52</v>
      </c>
    </row>
    <row r="57" spans="1:14" ht="30" customHeight="1" x14ac:dyDescent="0.3">
      <c r="A57" s="13" t="s">
        <v>447</v>
      </c>
      <c r="B57" s="13" t="s">
        <v>444</v>
      </c>
      <c r="C57" s="13" t="s">
        <v>445</v>
      </c>
      <c r="D57" s="13" t="s">
        <v>77</v>
      </c>
      <c r="E57" s="23">
        <f>일위대가!F329</f>
        <v>0</v>
      </c>
      <c r="F57" s="23">
        <f>일위대가!H329</f>
        <v>31740</v>
      </c>
      <c r="G57" s="23">
        <f>일위대가!J329</f>
        <v>0</v>
      </c>
      <c r="H57" s="23">
        <f t="shared" si="1"/>
        <v>31740</v>
      </c>
      <c r="I57" s="13" t="s">
        <v>446</v>
      </c>
      <c r="J57" s="13" t="s">
        <v>52</v>
      </c>
      <c r="K57" s="13" t="s">
        <v>52</v>
      </c>
      <c r="L57" s="13" t="s">
        <v>52</v>
      </c>
      <c r="M57" s="13" t="s">
        <v>1079</v>
      </c>
      <c r="N57" s="1" t="s">
        <v>52</v>
      </c>
    </row>
    <row r="58" spans="1:14" ht="30" customHeight="1" x14ac:dyDescent="0.3">
      <c r="A58" s="13" t="s">
        <v>452</v>
      </c>
      <c r="B58" s="13" t="s">
        <v>449</v>
      </c>
      <c r="C58" s="13" t="s">
        <v>450</v>
      </c>
      <c r="D58" s="13" t="s">
        <v>267</v>
      </c>
      <c r="E58" s="23">
        <f>일위대가!F333</f>
        <v>311</v>
      </c>
      <c r="F58" s="23">
        <f>일위대가!H333</f>
        <v>0</v>
      </c>
      <c r="G58" s="23">
        <f>일위대가!J333</f>
        <v>0</v>
      </c>
      <c r="H58" s="23">
        <f t="shared" si="1"/>
        <v>311</v>
      </c>
      <c r="I58" s="13" t="s">
        <v>451</v>
      </c>
      <c r="J58" s="13" t="s">
        <v>52</v>
      </c>
      <c r="K58" s="13" t="s">
        <v>52</v>
      </c>
      <c r="L58" s="13" t="s">
        <v>52</v>
      </c>
      <c r="M58" s="13" t="s">
        <v>843</v>
      </c>
      <c r="N58" s="1" t="s">
        <v>52</v>
      </c>
    </row>
    <row r="59" spans="1:14" ht="30" customHeight="1" x14ac:dyDescent="0.3">
      <c r="A59" s="13" t="s">
        <v>459</v>
      </c>
      <c r="B59" s="13" t="s">
        <v>456</v>
      </c>
      <c r="C59" s="13" t="s">
        <v>457</v>
      </c>
      <c r="D59" s="13" t="s">
        <v>77</v>
      </c>
      <c r="E59" s="23">
        <f>일위대가!F338</f>
        <v>894</v>
      </c>
      <c r="F59" s="23">
        <f>일위대가!H338</f>
        <v>4059</v>
      </c>
      <c r="G59" s="23">
        <f>일위대가!J338</f>
        <v>0</v>
      </c>
      <c r="H59" s="23">
        <f t="shared" si="1"/>
        <v>4953</v>
      </c>
      <c r="I59" s="13" t="s">
        <v>458</v>
      </c>
      <c r="J59" s="13" t="s">
        <v>52</v>
      </c>
      <c r="K59" s="13" t="s">
        <v>52</v>
      </c>
      <c r="L59" s="13" t="s">
        <v>52</v>
      </c>
      <c r="M59" s="13" t="s">
        <v>52</v>
      </c>
      <c r="N59" s="1" t="s">
        <v>52</v>
      </c>
    </row>
    <row r="60" spans="1:14" ht="30" customHeight="1" x14ac:dyDescent="0.3">
      <c r="A60" s="13" t="s">
        <v>464</v>
      </c>
      <c r="B60" s="13" t="s">
        <v>461</v>
      </c>
      <c r="C60" s="13" t="s">
        <v>462</v>
      </c>
      <c r="D60" s="13" t="s">
        <v>77</v>
      </c>
      <c r="E60" s="23">
        <f>일위대가!F343</f>
        <v>1250</v>
      </c>
      <c r="F60" s="23">
        <f>일위대가!H343</f>
        <v>10826</v>
      </c>
      <c r="G60" s="23">
        <f>일위대가!J343</f>
        <v>0</v>
      </c>
      <c r="H60" s="23">
        <f t="shared" si="1"/>
        <v>12076</v>
      </c>
      <c r="I60" s="13" t="s">
        <v>463</v>
      </c>
      <c r="J60" s="13" t="s">
        <v>52</v>
      </c>
      <c r="K60" s="13" t="s">
        <v>52</v>
      </c>
      <c r="L60" s="13" t="s">
        <v>52</v>
      </c>
      <c r="M60" s="13" t="s">
        <v>52</v>
      </c>
      <c r="N60" s="1" t="s">
        <v>52</v>
      </c>
    </row>
    <row r="61" spans="1:14" ht="30" customHeight="1" x14ac:dyDescent="0.3">
      <c r="A61" s="13" t="s">
        <v>469</v>
      </c>
      <c r="B61" s="13" t="s">
        <v>466</v>
      </c>
      <c r="C61" s="13" t="s">
        <v>467</v>
      </c>
      <c r="D61" s="13" t="s">
        <v>77</v>
      </c>
      <c r="E61" s="23">
        <f>일위대가!F348</f>
        <v>9867</v>
      </c>
      <c r="F61" s="23">
        <f>일위대가!H348</f>
        <v>10586</v>
      </c>
      <c r="G61" s="23">
        <f>일위대가!J348</f>
        <v>0</v>
      </c>
      <c r="H61" s="23">
        <f t="shared" si="1"/>
        <v>20453</v>
      </c>
      <c r="I61" s="13" t="s">
        <v>468</v>
      </c>
      <c r="J61" s="13" t="s">
        <v>52</v>
      </c>
      <c r="K61" s="13" t="s">
        <v>52</v>
      </c>
      <c r="L61" s="13" t="s">
        <v>52</v>
      </c>
      <c r="M61" s="13" t="s">
        <v>52</v>
      </c>
      <c r="N61" s="1" t="s">
        <v>52</v>
      </c>
    </row>
    <row r="62" spans="1:14" ht="30" customHeight="1" x14ac:dyDescent="0.3">
      <c r="A62" s="13" t="s">
        <v>478</v>
      </c>
      <c r="B62" s="13" t="s">
        <v>160</v>
      </c>
      <c r="C62" s="13" t="s">
        <v>476</v>
      </c>
      <c r="D62" s="13" t="s">
        <v>162</v>
      </c>
      <c r="E62" s="23">
        <f>일위대가!F352</f>
        <v>104107</v>
      </c>
      <c r="F62" s="23">
        <f>일위대가!H352</f>
        <v>447437</v>
      </c>
      <c r="G62" s="23">
        <f>일위대가!J352</f>
        <v>197049</v>
      </c>
      <c r="H62" s="23">
        <f t="shared" si="1"/>
        <v>748593</v>
      </c>
      <c r="I62" s="13" t="s">
        <v>477</v>
      </c>
      <c r="J62" s="13" t="s">
        <v>52</v>
      </c>
      <c r="K62" s="13" t="s">
        <v>52</v>
      </c>
      <c r="L62" s="13" t="s">
        <v>52</v>
      </c>
      <c r="M62" s="13" t="s">
        <v>52</v>
      </c>
      <c r="N62" s="1" t="s">
        <v>52</v>
      </c>
    </row>
    <row r="63" spans="1:14" ht="30" customHeight="1" x14ac:dyDescent="0.3">
      <c r="A63" s="13" t="s">
        <v>482</v>
      </c>
      <c r="B63" s="13" t="s">
        <v>166</v>
      </c>
      <c r="C63" s="13" t="s">
        <v>480</v>
      </c>
      <c r="D63" s="13" t="s">
        <v>162</v>
      </c>
      <c r="E63" s="23">
        <f>일위대가!F356</f>
        <v>107218</v>
      </c>
      <c r="F63" s="23">
        <f>일위대가!H356</f>
        <v>509668</v>
      </c>
      <c r="G63" s="23">
        <f>일위대가!J356</f>
        <v>200160</v>
      </c>
      <c r="H63" s="23">
        <f t="shared" si="1"/>
        <v>817046</v>
      </c>
      <c r="I63" s="13" t="s">
        <v>481</v>
      </c>
      <c r="J63" s="13" t="s">
        <v>52</v>
      </c>
      <c r="K63" s="13" t="s">
        <v>52</v>
      </c>
      <c r="L63" s="13" t="s">
        <v>52</v>
      </c>
      <c r="M63" s="13" t="s">
        <v>52</v>
      </c>
      <c r="N63" s="1" t="s">
        <v>52</v>
      </c>
    </row>
    <row r="64" spans="1:14" ht="30" customHeight="1" x14ac:dyDescent="0.3">
      <c r="A64" s="13" t="s">
        <v>487</v>
      </c>
      <c r="B64" s="13" t="s">
        <v>484</v>
      </c>
      <c r="C64" s="13" t="s">
        <v>485</v>
      </c>
      <c r="D64" s="13" t="s">
        <v>67</v>
      </c>
      <c r="E64" s="23">
        <f>일위대가!F365</f>
        <v>35485</v>
      </c>
      <c r="F64" s="23">
        <f>일위대가!H365</f>
        <v>39383</v>
      </c>
      <c r="G64" s="23">
        <f>일위대가!J365</f>
        <v>974</v>
      </c>
      <c r="H64" s="23">
        <f t="shared" si="1"/>
        <v>75842</v>
      </c>
      <c r="I64" s="13" t="s">
        <v>486</v>
      </c>
      <c r="J64" s="13" t="s">
        <v>52</v>
      </c>
      <c r="K64" s="13" t="s">
        <v>52</v>
      </c>
      <c r="L64" s="13" t="s">
        <v>52</v>
      </c>
      <c r="M64" s="13" t="s">
        <v>52</v>
      </c>
      <c r="N64" s="1" t="s">
        <v>52</v>
      </c>
    </row>
    <row r="65" spans="1:14" ht="30" customHeight="1" x14ac:dyDescent="0.3">
      <c r="A65" s="13" t="s">
        <v>492</v>
      </c>
      <c r="B65" s="13" t="s">
        <v>489</v>
      </c>
      <c r="C65" s="13" t="s">
        <v>490</v>
      </c>
      <c r="D65" s="13" t="s">
        <v>67</v>
      </c>
      <c r="E65" s="23">
        <f>일위대가!F373</f>
        <v>219972</v>
      </c>
      <c r="F65" s="23">
        <f>일위대가!H373</f>
        <v>35901</v>
      </c>
      <c r="G65" s="23">
        <f>일위대가!J373</f>
        <v>649</v>
      </c>
      <c r="H65" s="23">
        <f t="shared" si="1"/>
        <v>256522</v>
      </c>
      <c r="I65" s="13" t="s">
        <v>491</v>
      </c>
      <c r="J65" s="13" t="s">
        <v>52</v>
      </c>
      <c r="K65" s="13" t="s">
        <v>52</v>
      </c>
      <c r="L65" s="13" t="s">
        <v>52</v>
      </c>
      <c r="M65" s="13" t="s">
        <v>52</v>
      </c>
      <c r="N65" s="1" t="s">
        <v>52</v>
      </c>
    </row>
    <row r="66" spans="1:14" ht="30" customHeight="1" x14ac:dyDescent="0.3">
      <c r="A66" s="13" t="s">
        <v>497</v>
      </c>
      <c r="B66" s="13" t="s">
        <v>494</v>
      </c>
      <c r="C66" s="13" t="s">
        <v>495</v>
      </c>
      <c r="D66" s="13" t="s">
        <v>356</v>
      </c>
      <c r="E66" s="23">
        <f>일위대가!F384</f>
        <v>18931</v>
      </c>
      <c r="F66" s="23">
        <f>일위대가!H384</f>
        <v>11726</v>
      </c>
      <c r="G66" s="23">
        <f>일위대가!J384</f>
        <v>636</v>
      </c>
      <c r="H66" s="23">
        <f t="shared" si="1"/>
        <v>31293</v>
      </c>
      <c r="I66" s="13" t="s">
        <v>496</v>
      </c>
      <c r="J66" s="13" t="s">
        <v>52</v>
      </c>
      <c r="K66" s="13" t="s">
        <v>52</v>
      </c>
      <c r="L66" s="13" t="s">
        <v>52</v>
      </c>
      <c r="M66" s="13" t="s">
        <v>52</v>
      </c>
      <c r="N66" s="1" t="s">
        <v>52</v>
      </c>
    </row>
    <row r="67" spans="1:14" ht="30" customHeight="1" x14ac:dyDescent="0.3">
      <c r="A67" s="13" t="s">
        <v>502</v>
      </c>
      <c r="B67" s="13" t="s">
        <v>499</v>
      </c>
      <c r="C67" s="13" t="s">
        <v>500</v>
      </c>
      <c r="D67" s="13" t="s">
        <v>267</v>
      </c>
      <c r="E67" s="23">
        <f>일위대가!F395</f>
        <v>34848</v>
      </c>
      <c r="F67" s="23">
        <f>일위대가!H395</f>
        <v>11726</v>
      </c>
      <c r="G67" s="23">
        <f>일위대가!J395</f>
        <v>636</v>
      </c>
      <c r="H67" s="23">
        <f t="shared" si="1"/>
        <v>47210</v>
      </c>
      <c r="I67" s="13" t="s">
        <v>501</v>
      </c>
      <c r="J67" s="13" t="s">
        <v>52</v>
      </c>
      <c r="K67" s="13" t="s">
        <v>52</v>
      </c>
      <c r="L67" s="13" t="s">
        <v>52</v>
      </c>
      <c r="M67" s="13" t="s">
        <v>52</v>
      </c>
      <c r="N67" s="1" t="s">
        <v>52</v>
      </c>
    </row>
    <row r="68" spans="1:14" ht="30" customHeight="1" x14ac:dyDescent="0.3">
      <c r="A68" s="13" t="s">
        <v>557</v>
      </c>
      <c r="B68" s="13" t="s">
        <v>58</v>
      </c>
      <c r="C68" s="13" t="s">
        <v>555</v>
      </c>
      <c r="D68" s="13" t="s">
        <v>60</v>
      </c>
      <c r="E68" s="23">
        <f>일위대가!F400</f>
        <v>0</v>
      </c>
      <c r="F68" s="23">
        <f>일위대가!H400</f>
        <v>86062</v>
      </c>
      <c r="G68" s="23">
        <f>일위대가!J400</f>
        <v>0</v>
      </c>
      <c r="H68" s="23">
        <f t="shared" ref="H68:H99" si="2">E68+F68+G68</f>
        <v>86062</v>
      </c>
      <c r="I68" s="13" t="s">
        <v>556</v>
      </c>
      <c r="J68" s="13" t="s">
        <v>52</v>
      </c>
      <c r="K68" s="13" t="s">
        <v>52</v>
      </c>
      <c r="L68" s="13" t="s">
        <v>52</v>
      </c>
      <c r="M68" s="13" t="s">
        <v>1175</v>
      </c>
      <c r="N68" s="1" t="s">
        <v>52</v>
      </c>
    </row>
    <row r="69" spans="1:14" ht="30" customHeight="1" x14ac:dyDescent="0.3">
      <c r="A69" s="13" t="s">
        <v>585</v>
      </c>
      <c r="B69" s="13" t="s">
        <v>582</v>
      </c>
      <c r="C69" s="13" t="s">
        <v>583</v>
      </c>
      <c r="D69" s="13" t="s">
        <v>77</v>
      </c>
      <c r="E69" s="23">
        <f>일위대가!F404</f>
        <v>0</v>
      </c>
      <c r="F69" s="23">
        <f>일위대가!H404</f>
        <v>1263</v>
      </c>
      <c r="G69" s="23">
        <f>일위대가!J404</f>
        <v>0</v>
      </c>
      <c r="H69" s="23">
        <f t="shared" si="2"/>
        <v>1263</v>
      </c>
      <c r="I69" s="13" t="s">
        <v>584</v>
      </c>
      <c r="J69" s="13" t="s">
        <v>52</v>
      </c>
      <c r="K69" s="13" t="s">
        <v>52</v>
      </c>
      <c r="L69" s="13" t="s">
        <v>52</v>
      </c>
      <c r="M69" s="13" t="s">
        <v>1179</v>
      </c>
      <c r="N69" s="1" t="s">
        <v>52</v>
      </c>
    </row>
    <row r="70" spans="1:14" ht="30" customHeight="1" x14ac:dyDescent="0.3">
      <c r="A70" s="13" t="s">
        <v>589</v>
      </c>
      <c r="B70" s="13" t="s">
        <v>587</v>
      </c>
      <c r="C70" s="13" t="s">
        <v>583</v>
      </c>
      <c r="D70" s="13" t="s">
        <v>77</v>
      </c>
      <c r="E70" s="23">
        <f>일위대가!F408</f>
        <v>0</v>
      </c>
      <c r="F70" s="23">
        <f>일위대가!H408</f>
        <v>3031</v>
      </c>
      <c r="G70" s="23">
        <f>일위대가!J408</f>
        <v>0</v>
      </c>
      <c r="H70" s="23">
        <f t="shared" si="2"/>
        <v>3031</v>
      </c>
      <c r="I70" s="13" t="s">
        <v>588</v>
      </c>
      <c r="J70" s="13" t="s">
        <v>52</v>
      </c>
      <c r="K70" s="13" t="s">
        <v>52</v>
      </c>
      <c r="L70" s="13" t="s">
        <v>52</v>
      </c>
      <c r="M70" s="13" t="s">
        <v>1179</v>
      </c>
      <c r="N70" s="1" t="s">
        <v>52</v>
      </c>
    </row>
    <row r="71" spans="1:14" ht="30" customHeight="1" x14ac:dyDescent="0.3">
      <c r="A71" s="13" t="s">
        <v>599</v>
      </c>
      <c r="B71" s="13" t="s">
        <v>595</v>
      </c>
      <c r="C71" s="13" t="s">
        <v>596</v>
      </c>
      <c r="D71" s="13" t="s">
        <v>597</v>
      </c>
      <c r="E71" s="23">
        <f>일위대가!F415</f>
        <v>11027</v>
      </c>
      <c r="F71" s="23">
        <f>일위대가!H415</f>
        <v>53708</v>
      </c>
      <c r="G71" s="23">
        <f>일위대가!J415</f>
        <v>13873</v>
      </c>
      <c r="H71" s="23">
        <f t="shared" si="2"/>
        <v>78608</v>
      </c>
      <c r="I71" s="13" t="s">
        <v>598</v>
      </c>
      <c r="J71" s="13" t="s">
        <v>52</v>
      </c>
      <c r="K71" s="13" t="s">
        <v>1184</v>
      </c>
      <c r="L71" s="13" t="s">
        <v>52</v>
      </c>
      <c r="M71" s="13" t="s">
        <v>1185</v>
      </c>
      <c r="N71" s="1" t="s">
        <v>63</v>
      </c>
    </row>
    <row r="72" spans="1:14" ht="30" customHeight="1" x14ac:dyDescent="0.3">
      <c r="A72" s="13" t="s">
        <v>604</v>
      </c>
      <c r="B72" s="13" t="s">
        <v>601</v>
      </c>
      <c r="C72" s="13" t="s">
        <v>602</v>
      </c>
      <c r="D72" s="13" t="s">
        <v>597</v>
      </c>
      <c r="E72" s="23">
        <f>일위대가!F422</f>
        <v>4531</v>
      </c>
      <c r="F72" s="23">
        <f>일위대가!H422</f>
        <v>32986</v>
      </c>
      <c r="G72" s="23">
        <f>일위대가!J422</f>
        <v>1967</v>
      </c>
      <c r="H72" s="23">
        <f t="shared" si="2"/>
        <v>39484</v>
      </c>
      <c r="I72" s="13" t="s">
        <v>603</v>
      </c>
      <c r="J72" s="13" t="s">
        <v>52</v>
      </c>
      <c r="K72" s="13" t="s">
        <v>1184</v>
      </c>
      <c r="L72" s="13" t="s">
        <v>52</v>
      </c>
      <c r="M72" s="13" t="s">
        <v>1199</v>
      </c>
      <c r="N72" s="1" t="s">
        <v>63</v>
      </c>
    </row>
    <row r="73" spans="1:14" ht="30" customHeight="1" x14ac:dyDescent="0.3">
      <c r="A73" s="13" t="s">
        <v>617</v>
      </c>
      <c r="B73" s="13" t="s">
        <v>615</v>
      </c>
      <c r="C73" s="13" t="s">
        <v>319</v>
      </c>
      <c r="D73" s="13" t="s">
        <v>77</v>
      </c>
      <c r="E73" s="23">
        <f>일위대가!F427</f>
        <v>0</v>
      </c>
      <c r="F73" s="23">
        <f>일위대가!H427</f>
        <v>1325</v>
      </c>
      <c r="G73" s="23">
        <f>일위대가!J427</f>
        <v>0</v>
      </c>
      <c r="H73" s="23">
        <f t="shared" si="2"/>
        <v>1325</v>
      </c>
      <c r="I73" s="13" t="s">
        <v>616</v>
      </c>
      <c r="J73" s="13" t="s">
        <v>52</v>
      </c>
      <c r="K73" s="13" t="s">
        <v>52</v>
      </c>
      <c r="L73" s="13" t="s">
        <v>52</v>
      </c>
      <c r="M73" s="13" t="s">
        <v>1209</v>
      </c>
      <c r="N73" s="1" t="s">
        <v>52</v>
      </c>
    </row>
    <row r="74" spans="1:14" ht="30" customHeight="1" x14ac:dyDescent="0.3">
      <c r="A74" s="13" t="s">
        <v>1213</v>
      </c>
      <c r="B74" s="13" t="s">
        <v>595</v>
      </c>
      <c r="C74" s="13" t="s">
        <v>1214</v>
      </c>
      <c r="D74" s="13" t="s">
        <v>597</v>
      </c>
      <c r="E74" s="23">
        <f>일위대가!F434</f>
        <v>25795</v>
      </c>
      <c r="F74" s="23">
        <f>일위대가!H434</f>
        <v>53708</v>
      </c>
      <c r="G74" s="23">
        <f>일위대가!J434</f>
        <v>24554</v>
      </c>
      <c r="H74" s="23">
        <f t="shared" si="2"/>
        <v>104057</v>
      </c>
      <c r="I74" s="13" t="s">
        <v>1215</v>
      </c>
      <c r="J74" s="13" t="s">
        <v>52</v>
      </c>
      <c r="K74" s="13" t="s">
        <v>1184</v>
      </c>
      <c r="L74" s="13" t="s">
        <v>52</v>
      </c>
      <c r="M74" s="13" t="s">
        <v>1185</v>
      </c>
      <c r="N74" s="1" t="s">
        <v>63</v>
      </c>
    </row>
    <row r="75" spans="1:14" ht="30" customHeight="1" x14ac:dyDescent="0.3">
      <c r="A75" s="13" t="s">
        <v>1223</v>
      </c>
      <c r="B75" s="13" t="s">
        <v>1224</v>
      </c>
      <c r="C75" s="13" t="s">
        <v>656</v>
      </c>
      <c r="D75" s="13" t="s">
        <v>597</v>
      </c>
      <c r="E75" s="23">
        <f>일위대가!F441</f>
        <v>39994</v>
      </c>
      <c r="F75" s="23">
        <f>일위대가!H441</f>
        <v>53708</v>
      </c>
      <c r="G75" s="23">
        <f>일위대가!J441</f>
        <v>20659</v>
      </c>
      <c r="H75" s="23">
        <f t="shared" si="2"/>
        <v>114361</v>
      </c>
      <c r="I75" s="13" t="s">
        <v>1225</v>
      </c>
      <c r="J75" s="13" t="s">
        <v>52</v>
      </c>
      <c r="K75" s="13" t="s">
        <v>1184</v>
      </c>
      <c r="L75" s="13" t="s">
        <v>52</v>
      </c>
      <c r="M75" s="13" t="s">
        <v>1226</v>
      </c>
      <c r="N75" s="1" t="s">
        <v>63</v>
      </c>
    </row>
    <row r="76" spans="1:14" ht="30" customHeight="1" x14ac:dyDescent="0.3">
      <c r="A76" s="13" t="s">
        <v>1234</v>
      </c>
      <c r="B76" s="13" t="s">
        <v>1235</v>
      </c>
      <c r="C76" s="13" t="s">
        <v>656</v>
      </c>
      <c r="D76" s="13" t="s">
        <v>597</v>
      </c>
      <c r="E76" s="23">
        <f>일위대가!F445</f>
        <v>0</v>
      </c>
      <c r="F76" s="23">
        <f>일위대가!H445</f>
        <v>0</v>
      </c>
      <c r="G76" s="23">
        <f>일위대가!J445</f>
        <v>438</v>
      </c>
      <c r="H76" s="23">
        <f t="shared" si="2"/>
        <v>438</v>
      </c>
      <c r="I76" s="13" t="s">
        <v>1236</v>
      </c>
      <c r="J76" s="13" t="s">
        <v>52</v>
      </c>
      <c r="K76" s="13" t="s">
        <v>1184</v>
      </c>
      <c r="L76" s="13" t="s">
        <v>52</v>
      </c>
      <c r="M76" s="13" t="s">
        <v>1237</v>
      </c>
      <c r="N76" s="1" t="s">
        <v>63</v>
      </c>
    </row>
    <row r="77" spans="1:14" ht="30" customHeight="1" x14ac:dyDescent="0.3">
      <c r="A77" s="13" t="s">
        <v>1241</v>
      </c>
      <c r="B77" s="13" t="s">
        <v>1242</v>
      </c>
      <c r="C77" s="13" t="s">
        <v>1243</v>
      </c>
      <c r="D77" s="13" t="s">
        <v>597</v>
      </c>
      <c r="E77" s="23">
        <f>일위대가!F452</f>
        <v>1406</v>
      </c>
      <c r="F77" s="23">
        <f>일위대가!H452</f>
        <v>32986</v>
      </c>
      <c r="G77" s="23">
        <f>일위대가!J452</f>
        <v>525</v>
      </c>
      <c r="H77" s="23">
        <f t="shared" si="2"/>
        <v>34917</v>
      </c>
      <c r="I77" s="13" t="s">
        <v>1244</v>
      </c>
      <c r="J77" s="13" t="s">
        <v>52</v>
      </c>
      <c r="K77" s="13" t="s">
        <v>1184</v>
      </c>
      <c r="L77" s="13" t="s">
        <v>52</v>
      </c>
      <c r="M77" s="13" t="s">
        <v>1245</v>
      </c>
      <c r="N77" s="1" t="s">
        <v>63</v>
      </c>
    </row>
    <row r="78" spans="1:14" ht="30" customHeight="1" x14ac:dyDescent="0.3">
      <c r="A78" s="13" t="s">
        <v>1256</v>
      </c>
      <c r="B78" s="13" t="s">
        <v>1257</v>
      </c>
      <c r="C78" s="13" t="s">
        <v>1258</v>
      </c>
      <c r="D78" s="13" t="s">
        <v>597</v>
      </c>
      <c r="E78" s="23">
        <f>일위대가!F459</f>
        <v>34121</v>
      </c>
      <c r="F78" s="23">
        <f>일위대가!H459</f>
        <v>53708</v>
      </c>
      <c r="G78" s="23">
        <f>일위대가!J459</f>
        <v>26662</v>
      </c>
      <c r="H78" s="23">
        <f t="shared" si="2"/>
        <v>114491</v>
      </c>
      <c r="I78" s="13" t="s">
        <v>1259</v>
      </c>
      <c r="J78" s="13" t="s">
        <v>52</v>
      </c>
      <c r="K78" s="13" t="s">
        <v>1184</v>
      </c>
      <c r="L78" s="13" t="s">
        <v>52</v>
      </c>
      <c r="M78" s="13" t="s">
        <v>1260</v>
      </c>
      <c r="N78" s="1" t="s">
        <v>63</v>
      </c>
    </row>
    <row r="79" spans="1:14" ht="30" customHeight="1" x14ac:dyDescent="0.3">
      <c r="A79" s="13" t="s">
        <v>1268</v>
      </c>
      <c r="B79" s="13" t="s">
        <v>1269</v>
      </c>
      <c r="C79" s="13" t="s">
        <v>1270</v>
      </c>
      <c r="D79" s="13" t="s">
        <v>597</v>
      </c>
      <c r="E79" s="23">
        <f>일위대가!F466</f>
        <v>17935</v>
      </c>
      <c r="F79" s="23">
        <f>일위대가!H466</f>
        <v>53708</v>
      </c>
      <c r="G79" s="23">
        <f>일위대가!J466</f>
        <v>19136</v>
      </c>
      <c r="H79" s="23">
        <f t="shared" si="2"/>
        <v>90779</v>
      </c>
      <c r="I79" s="13" t="s">
        <v>1271</v>
      </c>
      <c r="J79" s="13" t="s">
        <v>52</v>
      </c>
      <c r="K79" s="13" t="s">
        <v>1184</v>
      </c>
      <c r="L79" s="13" t="s">
        <v>52</v>
      </c>
      <c r="M79" s="13" t="s">
        <v>1272</v>
      </c>
      <c r="N79" s="1" t="s">
        <v>63</v>
      </c>
    </row>
    <row r="80" spans="1:14" ht="30" customHeight="1" x14ac:dyDescent="0.3">
      <c r="A80" s="13" t="s">
        <v>1280</v>
      </c>
      <c r="B80" s="13" t="s">
        <v>1281</v>
      </c>
      <c r="C80" s="13" t="s">
        <v>1282</v>
      </c>
      <c r="D80" s="13" t="s">
        <v>597</v>
      </c>
      <c r="E80" s="23">
        <f>일위대가!F473</f>
        <v>22036</v>
      </c>
      <c r="F80" s="23">
        <f>일위대가!H473</f>
        <v>45298</v>
      </c>
      <c r="G80" s="23">
        <f>일위대가!J473</f>
        <v>9986</v>
      </c>
      <c r="H80" s="23">
        <f t="shared" si="2"/>
        <v>77320</v>
      </c>
      <c r="I80" s="13" t="s">
        <v>1283</v>
      </c>
      <c r="J80" s="13" t="s">
        <v>52</v>
      </c>
      <c r="K80" s="13" t="s">
        <v>1184</v>
      </c>
      <c r="L80" s="13" t="s">
        <v>52</v>
      </c>
      <c r="M80" s="13" t="s">
        <v>1284</v>
      </c>
      <c r="N80" s="1" t="s">
        <v>63</v>
      </c>
    </row>
    <row r="81" spans="1:14" ht="30" customHeight="1" x14ac:dyDescent="0.3">
      <c r="A81" s="13" t="s">
        <v>1293</v>
      </c>
      <c r="B81" s="13" t="s">
        <v>1224</v>
      </c>
      <c r="C81" s="13" t="s">
        <v>1294</v>
      </c>
      <c r="D81" s="13" t="s">
        <v>597</v>
      </c>
      <c r="E81" s="23">
        <f>일위대가!F480</f>
        <v>50307</v>
      </c>
      <c r="F81" s="23">
        <f>일위대가!H480</f>
        <v>53708</v>
      </c>
      <c r="G81" s="23">
        <f>일위대가!J480</f>
        <v>28383</v>
      </c>
      <c r="H81" s="23">
        <f t="shared" si="2"/>
        <v>132398</v>
      </c>
      <c r="I81" s="13" t="s">
        <v>1295</v>
      </c>
      <c r="J81" s="13" t="s">
        <v>52</v>
      </c>
      <c r="K81" s="13" t="s">
        <v>1184</v>
      </c>
      <c r="L81" s="13" t="s">
        <v>52</v>
      </c>
      <c r="M81" s="13" t="s">
        <v>1226</v>
      </c>
      <c r="N81" s="1" t="s">
        <v>63</v>
      </c>
    </row>
    <row r="82" spans="1:14" ht="30" customHeight="1" x14ac:dyDescent="0.3">
      <c r="A82" s="13" t="s">
        <v>1302</v>
      </c>
      <c r="B82" s="13" t="s">
        <v>1235</v>
      </c>
      <c r="C82" s="13" t="s">
        <v>1294</v>
      </c>
      <c r="D82" s="13" t="s">
        <v>597</v>
      </c>
      <c r="E82" s="23">
        <f>일위대가!F484</f>
        <v>0</v>
      </c>
      <c r="F82" s="23">
        <f>일위대가!H484</f>
        <v>0</v>
      </c>
      <c r="G82" s="23">
        <f>일위대가!J484</f>
        <v>473</v>
      </c>
      <c r="H82" s="23">
        <f t="shared" si="2"/>
        <v>473</v>
      </c>
      <c r="I82" s="13" t="s">
        <v>1303</v>
      </c>
      <c r="J82" s="13" t="s">
        <v>52</v>
      </c>
      <c r="K82" s="13" t="s">
        <v>1184</v>
      </c>
      <c r="L82" s="13" t="s">
        <v>52</v>
      </c>
      <c r="M82" s="13" t="s">
        <v>1237</v>
      </c>
      <c r="N82" s="1" t="s">
        <v>63</v>
      </c>
    </row>
    <row r="83" spans="1:14" ht="30" customHeight="1" x14ac:dyDescent="0.3">
      <c r="A83" s="13" t="s">
        <v>625</v>
      </c>
      <c r="B83" s="13" t="s">
        <v>621</v>
      </c>
      <c r="C83" s="13" t="s">
        <v>622</v>
      </c>
      <c r="D83" s="13" t="s">
        <v>623</v>
      </c>
      <c r="E83" s="23">
        <f>일위대가!F489</f>
        <v>39671</v>
      </c>
      <c r="F83" s="23">
        <f>일위대가!H489</f>
        <v>0</v>
      </c>
      <c r="G83" s="23">
        <f>일위대가!J489</f>
        <v>0</v>
      </c>
      <c r="H83" s="23">
        <f t="shared" si="2"/>
        <v>39671</v>
      </c>
      <c r="I83" s="13" t="s">
        <v>624</v>
      </c>
      <c r="J83" s="13" t="s">
        <v>52</v>
      </c>
      <c r="K83" s="13" t="s">
        <v>52</v>
      </c>
      <c r="L83" s="13" t="s">
        <v>52</v>
      </c>
      <c r="M83" s="13" t="s">
        <v>1307</v>
      </c>
      <c r="N83" s="1" t="s">
        <v>52</v>
      </c>
    </row>
    <row r="84" spans="1:14" ht="30" customHeight="1" x14ac:dyDescent="0.3">
      <c r="A84" s="13" t="s">
        <v>630</v>
      </c>
      <c r="B84" s="13" t="s">
        <v>627</v>
      </c>
      <c r="C84" s="13" t="s">
        <v>628</v>
      </c>
      <c r="D84" s="13" t="s">
        <v>77</v>
      </c>
      <c r="E84" s="23">
        <f>일위대가!F495</f>
        <v>0</v>
      </c>
      <c r="F84" s="23">
        <f>일위대가!H495</f>
        <v>29011</v>
      </c>
      <c r="G84" s="23">
        <f>일위대가!J495</f>
        <v>870</v>
      </c>
      <c r="H84" s="23">
        <f t="shared" si="2"/>
        <v>29881</v>
      </c>
      <c r="I84" s="13" t="s">
        <v>629</v>
      </c>
      <c r="J84" s="13" t="s">
        <v>52</v>
      </c>
      <c r="K84" s="13" t="s">
        <v>52</v>
      </c>
      <c r="L84" s="13" t="s">
        <v>52</v>
      </c>
      <c r="M84" s="13" t="s">
        <v>1316</v>
      </c>
      <c r="N84" s="1" t="s">
        <v>52</v>
      </c>
    </row>
    <row r="85" spans="1:14" ht="30" customHeight="1" x14ac:dyDescent="0.3">
      <c r="A85" s="13" t="s">
        <v>635</v>
      </c>
      <c r="B85" s="13" t="s">
        <v>633</v>
      </c>
      <c r="C85" s="13" t="s">
        <v>156</v>
      </c>
      <c r="D85" s="13" t="s">
        <v>134</v>
      </c>
      <c r="E85" s="23">
        <f>일위대가!F501</f>
        <v>0</v>
      </c>
      <c r="F85" s="23">
        <f>일위대가!H501</f>
        <v>222183</v>
      </c>
      <c r="G85" s="23">
        <f>일위대가!J501</f>
        <v>19996</v>
      </c>
      <c r="H85" s="23">
        <f t="shared" si="2"/>
        <v>242179</v>
      </c>
      <c r="I85" s="13" t="s">
        <v>634</v>
      </c>
      <c r="J85" s="13" t="s">
        <v>52</v>
      </c>
      <c r="K85" s="13" t="s">
        <v>52</v>
      </c>
      <c r="L85" s="13" t="s">
        <v>52</v>
      </c>
      <c r="M85" s="13" t="s">
        <v>1323</v>
      </c>
      <c r="N85" s="1" t="s">
        <v>52</v>
      </c>
    </row>
    <row r="86" spans="1:14" ht="30" customHeight="1" x14ac:dyDescent="0.3">
      <c r="A86" s="13" t="s">
        <v>639</v>
      </c>
      <c r="B86" s="13" t="s">
        <v>637</v>
      </c>
      <c r="C86" s="13" t="s">
        <v>156</v>
      </c>
      <c r="D86" s="13" t="s">
        <v>134</v>
      </c>
      <c r="E86" s="23">
        <f>일위대가!F508</f>
        <v>12432</v>
      </c>
      <c r="F86" s="23">
        <f>일위대가!H508</f>
        <v>593010</v>
      </c>
      <c r="G86" s="23">
        <f>일위대가!J508</f>
        <v>11860</v>
      </c>
      <c r="H86" s="23">
        <f t="shared" si="2"/>
        <v>617302</v>
      </c>
      <c r="I86" s="13" t="s">
        <v>638</v>
      </c>
      <c r="J86" s="13" t="s">
        <v>52</v>
      </c>
      <c r="K86" s="13" t="s">
        <v>52</v>
      </c>
      <c r="L86" s="13" t="s">
        <v>52</v>
      </c>
      <c r="M86" s="13" t="s">
        <v>1330</v>
      </c>
      <c r="N86" s="1" t="s">
        <v>52</v>
      </c>
    </row>
    <row r="87" spans="1:14" ht="30" customHeight="1" x14ac:dyDescent="0.3">
      <c r="A87" s="13" t="s">
        <v>645</v>
      </c>
      <c r="B87" s="13" t="s">
        <v>642</v>
      </c>
      <c r="C87" s="13" t="s">
        <v>643</v>
      </c>
      <c r="D87" s="13" t="s">
        <v>162</v>
      </c>
      <c r="E87" s="23">
        <f>일위대가!F518</f>
        <v>416428</v>
      </c>
      <c r="F87" s="23">
        <f>일위대가!H518</f>
        <v>1789751</v>
      </c>
      <c r="G87" s="23">
        <f>일위대가!J518</f>
        <v>788196</v>
      </c>
      <c r="H87" s="23">
        <f t="shared" si="2"/>
        <v>2994375</v>
      </c>
      <c r="I87" s="13" t="s">
        <v>644</v>
      </c>
      <c r="J87" s="13" t="s">
        <v>52</v>
      </c>
      <c r="K87" s="13" t="s">
        <v>52</v>
      </c>
      <c r="L87" s="13" t="s">
        <v>52</v>
      </c>
      <c r="M87" s="13" t="s">
        <v>1339</v>
      </c>
      <c r="N87" s="1" t="s">
        <v>52</v>
      </c>
    </row>
    <row r="88" spans="1:14" ht="30" customHeight="1" x14ac:dyDescent="0.3">
      <c r="A88" s="13" t="s">
        <v>1351</v>
      </c>
      <c r="B88" s="13" t="s">
        <v>1348</v>
      </c>
      <c r="C88" s="13" t="s">
        <v>1349</v>
      </c>
      <c r="D88" s="13" t="s">
        <v>597</v>
      </c>
      <c r="E88" s="23">
        <f>일위대가!F525</f>
        <v>43553</v>
      </c>
      <c r="F88" s="23">
        <f>일위대가!H525</f>
        <v>53708</v>
      </c>
      <c r="G88" s="23">
        <f>일위대가!J525</f>
        <v>90024</v>
      </c>
      <c r="H88" s="23">
        <f t="shared" si="2"/>
        <v>187285</v>
      </c>
      <c r="I88" s="13" t="s">
        <v>1350</v>
      </c>
      <c r="J88" s="13" t="s">
        <v>52</v>
      </c>
      <c r="K88" s="13" t="s">
        <v>1184</v>
      </c>
      <c r="L88" s="13" t="s">
        <v>52</v>
      </c>
      <c r="M88" s="13" t="s">
        <v>1356</v>
      </c>
      <c r="N88" s="1" t="s">
        <v>63</v>
      </c>
    </row>
    <row r="89" spans="1:14" ht="30" customHeight="1" x14ac:dyDescent="0.3">
      <c r="A89" s="13" t="s">
        <v>651</v>
      </c>
      <c r="B89" s="13" t="s">
        <v>648</v>
      </c>
      <c r="C89" s="13" t="s">
        <v>649</v>
      </c>
      <c r="D89" s="13" t="s">
        <v>162</v>
      </c>
      <c r="E89" s="23">
        <f>일위대가!F535</f>
        <v>428874</v>
      </c>
      <c r="F89" s="23">
        <f>일위대가!H535</f>
        <v>2038672</v>
      </c>
      <c r="G89" s="23">
        <f>일위대가!J535</f>
        <v>800642</v>
      </c>
      <c r="H89" s="23">
        <f t="shared" si="2"/>
        <v>3268188</v>
      </c>
      <c r="I89" s="13" t="s">
        <v>650</v>
      </c>
      <c r="J89" s="13" t="s">
        <v>52</v>
      </c>
      <c r="K89" s="13" t="s">
        <v>52</v>
      </c>
      <c r="L89" s="13" t="s">
        <v>52</v>
      </c>
      <c r="M89" s="13" t="s">
        <v>1339</v>
      </c>
      <c r="N89" s="1" t="s">
        <v>52</v>
      </c>
    </row>
    <row r="90" spans="1:14" ht="30" customHeight="1" x14ac:dyDescent="0.3">
      <c r="A90" s="13" t="s">
        <v>658</v>
      </c>
      <c r="B90" s="13" t="s">
        <v>655</v>
      </c>
      <c r="C90" s="13" t="s">
        <v>656</v>
      </c>
      <c r="D90" s="13" t="s">
        <v>597</v>
      </c>
      <c r="E90" s="23">
        <f>일위대가!F542</f>
        <v>24059</v>
      </c>
      <c r="F90" s="23">
        <f>일위대가!H542</f>
        <v>45298</v>
      </c>
      <c r="G90" s="23">
        <f>일위대가!J542</f>
        <v>31327</v>
      </c>
      <c r="H90" s="23">
        <f t="shared" si="2"/>
        <v>100684</v>
      </c>
      <c r="I90" s="13" t="s">
        <v>657</v>
      </c>
      <c r="J90" s="13" t="s">
        <v>52</v>
      </c>
      <c r="K90" s="13" t="s">
        <v>1184</v>
      </c>
      <c r="L90" s="13" t="s">
        <v>52</v>
      </c>
      <c r="M90" s="13" t="s">
        <v>1372</v>
      </c>
      <c r="N90" s="1" t="s">
        <v>63</v>
      </c>
    </row>
    <row r="91" spans="1:14" ht="30" customHeight="1" x14ac:dyDescent="0.3">
      <c r="A91" s="13" t="s">
        <v>680</v>
      </c>
      <c r="B91" s="13" t="s">
        <v>677</v>
      </c>
      <c r="C91" s="13" t="s">
        <v>678</v>
      </c>
      <c r="D91" s="13" t="s">
        <v>134</v>
      </c>
      <c r="E91" s="23">
        <f>일위대가!F549</f>
        <v>17488</v>
      </c>
      <c r="F91" s="23">
        <f>일위대가!H549</f>
        <v>0</v>
      </c>
      <c r="G91" s="23">
        <f>일위대가!J549</f>
        <v>0</v>
      </c>
      <c r="H91" s="23">
        <f t="shared" si="2"/>
        <v>17488</v>
      </c>
      <c r="I91" s="13" t="s">
        <v>679</v>
      </c>
      <c r="J91" s="13" t="s">
        <v>52</v>
      </c>
      <c r="K91" s="13" t="s">
        <v>52</v>
      </c>
      <c r="L91" s="13" t="s">
        <v>52</v>
      </c>
      <c r="M91" s="13" t="s">
        <v>1380</v>
      </c>
      <c r="N91" s="1" t="s">
        <v>52</v>
      </c>
    </row>
    <row r="92" spans="1:14" ht="30" customHeight="1" x14ac:dyDescent="0.3">
      <c r="A92" s="13" t="s">
        <v>693</v>
      </c>
      <c r="B92" s="13" t="s">
        <v>690</v>
      </c>
      <c r="C92" s="13" t="s">
        <v>691</v>
      </c>
      <c r="D92" s="13" t="s">
        <v>597</v>
      </c>
      <c r="E92" s="23">
        <f>일위대가!F556</f>
        <v>28616</v>
      </c>
      <c r="F92" s="23">
        <f>일위대가!H556</f>
        <v>53708</v>
      </c>
      <c r="G92" s="23">
        <f>일위대가!J556</f>
        <v>90444</v>
      </c>
      <c r="H92" s="23">
        <f t="shared" si="2"/>
        <v>172768</v>
      </c>
      <c r="I92" s="13" t="s">
        <v>692</v>
      </c>
      <c r="J92" s="13" t="s">
        <v>52</v>
      </c>
      <c r="K92" s="13" t="s">
        <v>1184</v>
      </c>
      <c r="L92" s="13" t="s">
        <v>52</v>
      </c>
      <c r="M92" s="13" t="s">
        <v>1399</v>
      </c>
      <c r="N92" s="1" t="s">
        <v>63</v>
      </c>
    </row>
    <row r="93" spans="1:14" ht="30" customHeight="1" x14ac:dyDescent="0.3">
      <c r="A93" s="13" t="s">
        <v>712</v>
      </c>
      <c r="B93" s="13" t="s">
        <v>709</v>
      </c>
      <c r="C93" s="13" t="s">
        <v>710</v>
      </c>
      <c r="D93" s="13" t="s">
        <v>250</v>
      </c>
      <c r="E93" s="23">
        <f>일위대가!F561</f>
        <v>3983</v>
      </c>
      <c r="F93" s="23">
        <f>일위대가!H561</f>
        <v>0</v>
      </c>
      <c r="G93" s="23">
        <f>일위대가!J561</f>
        <v>0</v>
      </c>
      <c r="H93" s="23">
        <f t="shared" si="2"/>
        <v>3983</v>
      </c>
      <c r="I93" s="13" t="s">
        <v>711</v>
      </c>
      <c r="J93" s="13" t="s">
        <v>52</v>
      </c>
      <c r="K93" s="13" t="s">
        <v>52</v>
      </c>
      <c r="L93" s="13" t="s">
        <v>52</v>
      </c>
      <c r="M93" s="13" t="s">
        <v>52</v>
      </c>
      <c r="N93" s="1" t="s">
        <v>52</v>
      </c>
    </row>
    <row r="94" spans="1:14" ht="30" customHeight="1" x14ac:dyDescent="0.3">
      <c r="A94" s="13" t="s">
        <v>717</v>
      </c>
      <c r="B94" s="13" t="s">
        <v>714</v>
      </c>
      <c r="C94" s="13" t="s">
        <v>715</v>
      </c>
      <c r="D94" s="13" t="s">
        <v>77</v>
      </c>
      <c r="E94" s="23">
        <f>일위대가!F567</f>
        <v>0</v>
      </c>
      <c r="F94" s="23">
        <f>일위대가!H567</f>
        <v>27443</v>
      </c>
      <c r="G94" s="23">
        <f>일위대가!J567</f>
        <v>823</v>
      </c>
      <c r="H94" s="23">
        <f t="shared" si="2"/>
        <v>28266</v>
      </c>
      <c r="I94" s="13" t="s">
        <v>716</v>
      </c>
      <c r="J94" s="13" t="s">
        <v>52</v>
      </c>
      <c r="K94" s="13" t="s">
        <v>52</v>
      </c>
      <c r="L94" s="13" t="s">
        <v>52</v>
      </c>
      <c r="M94" s="13" t="s">
        <v>1416</v>
      </c>
      <c r="N94" s="1" t="s">
        <v>52</v>
      </c>
    </row>
    <row r="95" spans="1:14" ht="30" customHeight="1" x14ac:dyDescent="0.3">
      <c r="A95" s="13" t="s">
        <v>722</v>
      </c>
      <c r="B95" s="13" t="s">
        <v>719</v>
      </c>
      <c r="C95" s="13" t="s">
        <v>720</v>
      </c>
      <c r="D95" s="13" t="s">
        <v>77</v>
      </c>
      <c r="E95" s="23">
        <f>일위대가!F571</f>
        <v>0</v>
      </c>
      <c r="F95" s="23">
        <f>일위대가!H571</f>
        <v>3852</v>
      </c>
      <c r="G95" s="23">
        <f>일위대가!J571</f>
        <v>0</v>
      </c>
      <c r="H95" s="23">
        <f t="shared" si="2"/>
        <v>3852</v>
      </c>
      <c r="I95" s="13" t="s">
        <v>721</v>
      </c>
      <c r="J95" s="13" t="s">
        <v>52</v>
      </c>
      <c r="K95" s="13" t="s">
        <v>52</v>
      </c>
      <c r="L95" s="13" t="s">
        <v>52</v>
      </c>
      <c r="M95" s="13" t="s">
        <v>1423</v>
      </c>
      <c r="N95" s="1" t="s">
        <v>52</v>
      </c>
    </row>
    <row r="96" spans="1:14" ht="30" customHeight="1" x14ac:dyDescent="0.3">
      <c r="A96" s="13" t="s">
        <v>732</v>
      </c>
      <c r="B96" s="13" t="s">
        <v>729</v>
      </c>
      <c r="C96" s="13" t="s">
        <v>730</v>
      </c>
      <c r="D96" s="13" t="s">
        <v>96</v>
      </c>
      <c r="E96" s="23">
        <f>일위대가!F577</f>
        <v>156160</v>
      </c>
      <c r="F96" s="23">
        <f>일위대가!H577</f>
        <v>103344</v>
      </c>
      <c r="G96" s="23">
        <f>일위대가!J577</f>
        <v>0</v>
      </c>
      <c r="H96" s="23">
        <f t="shared" si="2"/>
        <v>259504</v>
      </c>
      <c r="I96" s="13" t="s">
        <v>731</v>
      </c>
      <c r="J96" s="13" t="s">
        <v>52</v>
      </c>
      <c r="K96" s="13" t="s">
        <v>52</v>
      </c>
      <c r="L96" s="13" t="s">
        <v>52</v>
      </c>
      <c r="M96" s="13" t="s">
        <v>1428</v>
      </c>
      <c r="N96" s="1" t="s">
        <v>52</v>
      </c>
    </row>
    <row r="97" spans="1:14" ht="30" customHeight="1" x14ac:dyDescent="0.3">
      <c r="A97" s="13" t="s">
        <v>737</v>
      </c>
      <c r="B97" s="13" t="s">
        <v>734</v>
      </c>
      <c r="C97" s="13" t="s">
        <v>735</v>
      </c>
      <c r="D97" s="13" t="s">
        <v>162</v>
      </c>
      <c r="E97" s="23">
        <f>일위대가!F583</f>
        <v>0</v>
      </c>
      <c r="F97" s="23">
        <f>일위대가!H583</f>
        <v>661224</v>
      </c>
      <c r="G97" s="23">
        <f>일위대가!J583</f>
        <v>13224</v>
      </c>
      <c r="H97" s="23">
        <f t="shared" si="2"/>
        <v>674448</v>
      </c>
      <c r="I97" s="13" t="s">
        <v>736</v>
      </c>
      <c r="J97" s="13" t="s">
        <v>52</v>
      </c>
      <c r="K97" s="13" t="s">
        <v>52</v>
      </c>
      <c r="L97" s="13" t="s">
        <v>52</v>
      </c>
      <c r="M97" s="13" t="s">
        <v>1433</v>
      </c>
      <c r="N97" s="1" t="s">
        <v>52</v>
      </c>
    </row>
    <row r="98" spans="1:14" ht="30" customHeight="1" x14ac:dyDescent="0.3">
      <c r="A98" s="13" t="s">
        <v>742</v>
      </c>
      <c r="B98" s="13" t="s">
        <v>739</v>
      </c>
      <c r="C98" s="13" t="s">
        <v>740</v>
      </c>
      <c r="D98" s="13" t="s">
        <v>77</v>
      </c>
      <c r="E98" s="23">
        <f>일위대가!F590</f>
        <v>1942</v>
      </c>
      <c r="F98" s="23">
        <f>일위대가!H590</f>
        <v>41237</v>
      </c>
      <c r="G98" s="23">
        <f>일위대가!J590</f>
        <v>1144</v>
      </c>
      <c r="H98" s="23">
        <f t="shared" si="2"/>
        <v>44323</v>
      </c>
      <c r="I98" s="13" t="s">
        <v>741</v>
      </c>
      <c r="J98" s="13" t="s">
        <v>52</v>
      </c>
      <c r="K98" s="13" t="s">
        <v>52</v>
      </c>
      <c r="L98" s="13" t="s">
        <v>52</v>
      </c>
      <c r="M98" s="13" t="s">
        <v>1438</v>
      </c>
      <c r="N98" s="1" t="s">
        <v>52</v>
      </c>
    </row>
    <row r="99" spans="1:14" ht="30" customHeight="1" x14ac:dyDescent="0.3">
      <c r="A99" s="13" t="s">
        <v>1449</v>
      </c>
      <c r="B99" s="13" t="s">
        <v>1446</v>
      </c>
      <c r="C99" s="13" t="s">
        <v>1447</v>
      </c>
      <c r="D99" s="13" t="s">
        <v>77</v>
      </c>
      <c r="E99" s="23">
        <f>일위대가!F596</f>
        <v>0</v>
      </c>
      <c r="F99" s="23">
        <f>일위대가!H596</f>
        <v>38156</v>
      </c>
      <c r="G99" s="23">
        <f>일위대가!J596</f>
        <v>1144</v>
      </c>
      <c r="H99" s="23">
        <f t="shared" si="2"/>
        <v>39300</v>
      </c>
      <c r="I99" s="13" t="s">
        <v>1448</v>
      </c>
      <c r="J99" s="13" t="s">
        <v>52</v>
      </c>
      <c r="K99" s="13" t="s">
        <v>52</v>
      </c>
      <c r="L99" s="13" t="s">
        <v>52</v>
      </c>
      <c r="M99" s="13" t="s">
        <v>1457</v>
      </c>
      <c r="N99" s="1" t="s">
        <v>52</v>
      </c>
    </row>
    <row r="100" spans="1:14" ht="30" customHeight="1" x14ac:dyDescent="0.3">
      <c r="A100" s="13" t="s">
        <v>1454</v>
      </c>
      <c r="B100" s="13" t="s">
        <v>1451</v>
      </c>
      <c r="C100" s="13" t="s">
        <v>1452</v>
      </c>
      <c r="D100" s="13" t="s">
        <v>77</v>
      </c>
      <c r="E100" s="23">
        <f>일위대가!F600</f>
        <v>0</v>
      </c>
      <c r="F100" s="23">
        <f>일위대가!H600</f>
        <v>3081</v>
      </c>
      <c r="G100" s="23">
        <f>일위대가!J600</f>
        <v>0</v>
      </c>
      <c r="H100" s="23">
        <f t="shared" ref="H100:H131" si="3">E100+F100+G100</f>
        <v>3081</v>
      </c>
      <c r="I100" s="13" t="s">
        <v>1453</v>
      </c>
      <c r="J100" s="13" t="s">
        <v>52</v>
      </c>
      <c r="K100" s="13" t="s">
        <v>52</v>
      </c>
      <c r="L100" s="13" t="s">
        <v>52</v>
      </c>
      <c r="M100" s="13" t="s">
        <v>1423</v>
      </c>
      <c r="N100" s="1" t="s">
        <v>52</v>
      </c>
    </row>
    <row r="101" spans="1:14" ht="30" customHeight="1" x14ac:dyDescent="0.3">
      <c r="A101" s="13" t="s">
        <v>759</v>
      </c>
      <c r="B101" s="13" t="s">
        <v>756</v>
      </c>
      <c r="C101" s="13" t="s">
        <v>757</v>
      </c>
      <c r="D101" s="13" t="s">
        <v>267</v>
      </c>
      <c r="E101" s="23">
        <f>일위대가!F606</f>
        <v>0</v>
      </c>
      <c r="F101" s="23">
        <f>일위대가!H606</f>
        <v>3120</v>
      </c>
      <c r="G101" s="23">
        <f>일위대가!J606</f>
        <v>62</v>
      </c>
      <c r="H101" s="23">
        <f t="shared" si="3"/>
        <v>3182</v>
      </c>
      <c r="I101" s="13" t="s">
        <v>758</v>
      </c>
      <c r="J101" s="13" t="s">
        <v>52</v>
      </c>
      <c r="K101" s="13" t="s">
        <v>52</v>
      </c>
      <c r="L101" s="13" t="s">
        <v>52</v>
      </c>
      <c r="M101" s="13" t="s">
        <v>1464</v>
      </c>
      <c r="N101" s="1" t="s">
        <v>52</v>
      </c>
    </row>
    <row r="102" spans="1:14" ht="30" customHeight="1" x14ac:dyDescent="0.3">
      <c r="A102" s="13" t="s">
        <v>764</v>
      </c>
      <c r="B102" s="13" t="s">
        <v>271</v>
      </c>
      <c r="C102" s="13" t="s">
        <v>762</v>
      </c>
      <c r="D102" s="13" t="s">
        <v>77</v>
      </c>
      <c r="E102" s="23">
        <f>일위대가!F612</f>
        <v>7199</v>
      </c>
      <c r="F102" s="23">
        <f>일위대가!H612</f>
        <v>0</v>
      </c>
      <c r="G102" s="23">
        <f>일위대가!J612</f>
        <v>0</v>
      </c>
      <c r="H102" s="23">
        <f t="shared" si="3"/>
        <v>7199</v>
      </c>
      <c r="I102" s="13" t="s">
        <v>763</v>
      </c>
      <c r="J102" s="13" t="s">
        <v>52</v>
      </c>
      <c r="K102" s="13" t="s">
        <v>52</v>
      </c>
      <c r="L102" s="13" t="s">
        <v>52</v>
      </c>
      <c r="M102" s="13" t="s">
        <v>1469</v>
      </c>
      <c r="N102" s="1" t="s">
        <v>52</v>
      </c>
    </row>
    <row r="103" spans="1:14" ht="30" customHeight="1" x14ac:dyDescent="0.3">
      <c r="A103" s="13" t="s">
        <v>769</v>
      </c>
      <c r="B103" s="13" t="s">
        <v>766</v>
      </c>
      <c r="C103" s="13" t="s">
        <v>767</v>
      </c>
      <c r="D103" s="13" t="s">
        <v>162</v>
      </c>
      <c r="E103" s="23">
        <f>일위대가!F617</f>
        <v>0</v>
      </c>
      <c r="F103" s="23">
        <f>일위대가!H617</f>
        <v>570839</v>
      </c>
      <c r="G103" s="23">
        <f>일위대가!J617</f>
        <v>0</v>
      </c>
      <c r="H103" s="23">
        <f t="shared" si="3"/>
        <v>570839</v>
      </c>
      <c r="I103" s="13" t="s">
        <v>768</v>
      </c>
      <c r="J103" s="13" t="s">
        <v>52</v>
      </c>
      <c r="K103" s="13" t="s">
        <v>52</v>
      </c>
      <c r="L103" s="13" t="s">
        <v>52</v>
      </c>
      <c r="M103" s="13" t="s">
        <v>1469</v>
      </c>
      <c r="N103" s="1" t="s">
        <v>52</v>
      </c>
    </row>
    <row r="104" spans="1:14" ht="30" customHeight="1" x14ac:dyDescent="0.3">
      <c r="A104" s="13" t="s">
        <v>775</v>
      </c>
      <c r="B104" s="13" t="s">
        <v>766</v>
      </c>
      <c r="C104" s="13" t="s">
        <v>773</v>
      </c>
      <c r="D104" s="13" t="s">
        <v>162</v>
      </c>
      <c r="E104" s="23">
        <f>일위대가!F622</f>
        <v>0</v>
      </c>
      <c r="F104" s="23">
        <f>일위대가!H622</f>
        <v>570839</v>
      </c>
      <c r="G104" s="23">
        <f>일위대가!J622</f>
        <v>0</v>
      </c>
      <c r="H104" s="23">
        <f t="shared" si="3"/>
        <v>570839</v>
      </c>
      <c r="I104" s="13" t="s">
        <v>774</v>
      </c>
      <c r="J104" s="13" t="s">
        <v>52</v>
      </c>
      <c r="K104" s="13" t="s">
        <v>52</v>
      </c>
      <c r="L104" s="13" t="s">
        <v>52</v>
      </c>
      <c r="M104" s="13" t="s">
        <v>1469</v>
      </c>
      <c r="N104" s="1" t="s">
        <v>52</v>
      </c>
    </row>
    <row r="105" spans="1:14" ht="30" customHeight="1" x14ac:dyDescent="0.3">
      <c r="A105" s="13" t="s">
        <v>803</v>
      </c>
      <c r="B105" s="13" t="s">
        <v>800</v>
      </c>
      <c r="C105" s="13" t="s">
        <v>801</v>
      </c>
      <c r="D105" s="13" t="s">
        <v>77</v>
      </c>
      <c r="E105" s="23">
        <f>일위대가!F628</f>
        <v>0</v>
      </c>
      <c r="F105" s="23">
        <f>일위대가!H628</f>
        <v>31205</v>
      </c>
      <c r="G105" s="23">
        <f>일위대가!J628</f>
        <v>624</v>
      </c>
      <c r="H105" s="23">
        <f t="shared" si="3"/>
        <v>31829</v>
      </c>
      <c r="I105" s="13" t="s">
        <v>802</v>
      </c>
      <c r="J105" s="13" t="s">
        <v>52</v>
      </c>
      <c r="K105" s="13" t="s">
        <v>52</v>
      </c>
      <c r="L105" s="13" t="s">
        <v>52</v>
      </c>
      <c r="M105" s="13" t="s">
        <v>1490</v>
      </c>
      <c r="N105" s="1" t="s">
        <v>52</v>
      </c>
    </row>
    <row r="106" spans="1:14" ht="30" customHeight="1" x14ac:dyDescent="0.3">
      <c r="A106" s="13" t="s">
        <v>807</v>
      </c>
      <c r="B106" s="13" t="s">
        <v>805</v>
      </c>
      <c r="C106" s="13" t="s">
        <v>801</v>
      </c>
      <c r="D106" s="13" t="s">
        <v>77</v>
      </c>
      <c r="E106" s="23">
        <f>일위대가!F635</f>
        <v>1368</v>
      </c>
      <c r="F106" s="23">
        <f>일위대가!H635</f>
        <v>16289</v>
      </c>
      <c r="G106" s="23">
        <f>일위대가!J635</f>
        <v>5581</v>
      </c>
      <c r="H106" s="23">
        <f t="shared" si="3"/>
        <v>23238</v>
      </c>
      <c r="I106" s="13" t="s">
        <v>806</v>
      </c>
      <c r="J106" s="13" t="s">
        <v>52</v>
      </c>
      <c r="K106" s="13" t="s">
        <v>52</v>
      </c>
      <c r="L106" s="13" t="s">
        <v>52</v>
      </c>
      <c r="M106" s="13" t="s">
        <v>1490</v>
      </c>
      <c r="N106" s="1" t="s">
        <v>52</v>
      </c>
    </row>
    <row r="107" spans="1:14" ht="30" customHeight="1" x14ac:dyDescent="0.3">
      <c r="A107" s="13" t="s">
        <v>812</v>
      </c>
      <c r="B107" s="13" t="s">
        <v>809</v>
      </c>
      <c r="C107" s="13" t="s">
        <v>810</v>
      </c>
      <c r="D107" s="13" t="s">
        <v>175</v>
      </c>
      <c r="E107" s="23">
        <f>일위대가!F644</f>
        <v>83</v>
      </c>
      <c r="F107" s="23">
        <f>일위대가!H644</f>
        <v>2794</v>
      </c>
      <c r="G107" s="23">
        <f>일위대가!J644</f>
        <v>139</v>
      </c>
      <c r="H107" s="23">
        <f t="shared" si="3"/>
        <v>3016</v>
      </c>
      <c r="I107" s="13" t="s">
        <v>811</v>
      </c>
      <c r="J107" s="13" t="s">
        <v>52</v>
      </c>
      <c r="K107" s="13" t="s">
        <v>52</v>
      </c>
      <c r="L107" s="13" t="s">
        <v>52</v>
      </c>
      <c r="M107" s="13" t="s">
        <v>1502</v>
      </c>
      <c r="N107" s="1" t="s">
        <v>52</v>
      </c>
    </row>
    <row r="108" spans="1:14" ht="30" customHeight="1" x14ac:dyDescent="0.3">
      <c r="A108" s="13" t="s">
        <v>1499</v>
      </c>
      <c r="B108" s="13" t="s">
        <v>690</v>
      </c>
      <c r="C108" s="13" t="s">
        <v>1294</v>
      </c>
      <c r="D108" s="13" t="s">
        <v>597</v>
      </c>
      <c r="E108" s="23">
        <f>일위대가!F651</f>
        <v>13681</v>
      </c>
      <c r="F108" s="23">
        <f>일위대가!H651</f>
        <v>53708</v>
      </c>
      <c r="G108" s="23">
        <f>일위대가!J651</f>
        <v>53629</v>
      </c>
      <c r="H108" s="23">
        <f t="shared" si="3"/>
        <v>121018</v>
      </c>
      <c r="I108" s="13" t="s">
        <v>1498</v>
      </c>
      <c r="J108" s="13" t="s">
        <v>52</v>
      </c>
      <c r="K108" s="13" t="s">
        <v>1184</v>
      </c>
      <c r="L108" s="13" t="s">
        <v>52</v>
      </c>
      <c r="M108" s="13" t="s">
        <v>1399</v>
      </c>
      <c r="N108" s="1" t="s">
        <v>63</v>
      </c>
    </row>
    <row r="109" spans="1:14" ht="30" customHeight="1" x14ac:dyDescent="0.3">
      <c r="A109" s="13" t="s">
        <v>817</v>
      </c>
      <c r="B109" s="13" t="s">
        <v>291</v>
      </c>
      <c r="C109" s="13" t="s">
        <v>815</v>
      </c>
      <c r="D109" s="13" t="s">
        <v>162</v>
      </c>
      <c r="E109" s="23">
        <f>일위대가!F657</f>
        <v>0</v>
      </c>
      <c r="F109" s="23">
        <f>일위대가!H657</f>
        <v>624108</v>
      </c>
      <c r="G109" s="23">
        <f>일위대가!J657</f>
        <v>6241</v>
      </c>
      <c r="H109" s="23">
        <f t="shared" si="3"/>
        <v>630349</v>
      </c>
      <c r="I109" s="13" t="s">
        <v>816</v>
      </c>
      <c r="J109" s="13" t="s">
        <v>52</v>
      </c>
      <c r="K109" s="13" t="s">
        <v>52</v>
      </c>
      <c r="L109" s="13" t="s">
        <v>52</v>
      </c>
      <c r="M109" s="13" t="s">
        <v>1521</v>
      </c>
      <c r="N109" s="1" t="s">
        <v>52</v>
      </c>
    </row>
    <row r="110" spans="1:14" ht="30" customHeight="1" x14ac:dyDescent="0.3">
      <c r="A110" s="13" t="s">
        <v>826</v>
      </c>
      <c r="B110" s="13" t="s">
        <v>301</v>
      </c>
      <c r="C110" s="13" t="s">
        <v>824</v>
      </c>
      <c r="D110" s="13" t="s">
        <v>162</v>
      </c>
      <c r="E110" s="23">
        <f>일위대가!F664</f>
        <v>91854</v>
      </c>
      <c r="F110" s="23">
        <f>일위대가!H664</f>
        <v>624108</v>
      </c>
      <c r="G110" s="23">
        <f>일위대가!J664</f>
        <v>6241</v>
      </c>
      <c r="H110" s="23">
        <f t="shared" si="3"/>
        <v>722203</v>
      </c>
      <c r="I110" s="13" t="s">
        <v>825</v>
      </c>
      <c r="J110" s="13" t="s">
        <v>52</v>
      </c>
      <c r="K110" s="13" t="s">
        <v>52</v>
      </c>
      <c r="L110" s="13" t="s">
        <v>52</v>
      </c>
      <c r="M110" s="13" t="s">
        <v>1527</v>
      </c>
      <c r="N110" s="1" t="s">
        <v>52</v>
      </c>
    </row>
    <row r="111" spans="1:14" ht="30" customHeight="1" x14ac:dyDescent="0.3">
      <c r="A111" s="13" t="s">
        <v>840</v>
      </c>
      <c r="B111" s="13" t="s">
        <v>837</v>
      </c>
      <c r="C111" s="13" t="s">
        <v>838</v>
      </c>
      <c r="D111" s="13" t="s">
        <v>77</v>
      </c>
      <c r="E111" s="23">
        <f>일위대가!F669</f>
        <v>0</v>
      </c>
      <c r="F111" s="23">
        <f>일위대가!H669</f>
        <v>2831</v>
      </c>
      <c r="G111" s="23">
        <f>일위대가!J669</f>
        <v>0</v>
      </c>
      <c r="H111" s="23">
        <f t="shared" si="3"/>
        <v>2831</v>
      </c>
      <c r="I111" s="13" t="s">
        <v>839</v>
      </c>
      <c r="J111" s="13" t="s">
        <v>52</v>
      </c>
      <c r="K111" s="13" t="s">
        <v>52</v>
      </c>
      <c r="L111" s="13" t="s">
        <v>52</v>
      </c>
      <c r="M111" s="13" t="s">
        <v>1536</v>
      </c>
      <c r="N111" s="1" t="s">
        <v>52</v>
      </c>
    </row>
    <row r="112" spans="1:14" ht="30" customHeight="1" x14ac:dyDescent="0.3">
      <c r="A112" s="13" t="s">
        <v>852</v>
      </c>
      <c r="B112" s="13" t="s">
        <v>849</v>
      </c>
      <c r="C112" s="13" t="s">
        <v>850</v>
      </c>
      <c r="D112" s="13" t="s">
        <v>267</v>
      </c>
      <c r="E112" s="23">
        <f>일위대가!F673</f>
        <v>0</v>
      </c>
      <c r="F112" s="23">
        <f>일위대가!H673</f>
        <v>4757</v>
      </c>
      <c r="G112" s="23">
        <f>일위대가!J673</f>
        <v>0</v>
      </c>
      <c r="H112" s="23">
        <f t="shared" si="3"/>
        <v>4757</v>
      </c>
      <c r="I112" s="13" t="s">
        <v>851</v>
      </c>
      <c r="J112" s="13" t="s">
        <v>52</v>
      </c>
      <c r="K112" s="13" t="s">
        <v>52</v>
      </c>
      <c r="L112" s="13" t="s">
        <v>52</v>
      </c>
      <c r="M112" s="13" t="s">
        <v>843</v>
      </c>
      <c r="N112" s="1" t="s">
        <v>52</v>
      </c>
    </row>
    <row r="113" spans="1:14" ht="30" customHeight="1" x14ac:dyDescent="0.3">
      <c r="A113" s="13" t="s">
        <v>867</v>
      </c>
      <c r="B113" s="13" t="s">
        <v>865</v>
      </c>
      <c r="C113" s="13" t="s">
        <v>319</v>
      </c>
      <c r="D113" s="13" t="s">
        <v>77</v>
      </c>
      <c r="E113" s="23">
        <f>일위대가!F679</f>
        <v>0</v>
      </c>
      <c r="F113" s="23">
        <f>일위대가!H679</f>
        <v>21843</v>
      </c>
      <c r="G113" s="23">
        <f>일위대가!J679</f>
        <v>655</v>
      </c>
      <c r="H113" s="23">
        <f t="shared" si="3"/>
        <v>22498</v>
      </c>
      <c r="I113" s="13" t="s">
        <v>866</v>
      </c>
      <c r="J113" s="13" t="s">
        <v>52</v>
      </c>
      <c r="K113" s="13" t="s">
        <v>52</v>
      </c>
      <c r="L113" s="13" t="s">
        <v>52</v>
      </c>
      <c r="M113" s="13" t="s">
        <v>1545</v>
      </c>
      <c r="N113" s="1" t="s">
        <v>52</v>
      </c>
    </row>
    <row r="114" spans="1:14" ht="30" customHeight="1" x14ac:dyDescent="0.3">
      <c r="A114" s="13" t="s">
        <v>875</v>
      </c>
      <c r="B114" s="13" t="s">
        <v>865</v>
      </c>
      <c r="C114" s="13" t="s">
        <v>873</v>
      </c>
      <c r="D114" s="13" t="s">
        <v>77</v>
      </c>
      <c r="E114" s="23">
        <f>일위대가!F685</f>
        <v>0</v>
      </c>
      <c r="F114" s="23">
        <f>일위대가!H685</f>
        <v>17161</v>
      </c>
      <c r="G114" s="23">
        <f>일위대가!J685</f>
        <v>514</v>
      </c>
      <c r="H114" s="23">
        <f t="shared" si="3"/>
        <v>17675</v>
      </c>
      <c r="I114" s="13" t="s">
        <v>874</v>
      </c>
      <c r="J114" s="13" t="s">
        <v>52</v>
      </c>
      <c r="K114" s="13" t="s">
        <v>52</v>
      </c>
      <c r="L114" s="13" t="s">
        <v>52</v>
      </c>
      <c r="M114" s="13" t="s">
        <v>1545</v>
      </c>
      <c r="N114" s="1" t="s">
        <v>52</v>
      </c>
    </row>
    <row r="115" spans="1:14" ht="30" customHeight="1" x14ac:dyDescent="0.3">
      <c r="A115" s="13" t="s">
        <v>885</v>
      </c>
      <c r="B115" s="13" t="s">
        <v>882</v>
      </c>
      <c r="C115" s="13" t="s">
        <v>883</v>
      </c>
      <c r="D115" s="13" t="s">
        <v>267</v>
      </c>
      <c r="E115" s="23">
        <f>일위대가!F690</f>
        <v>0</v>
      </c>
      <c r="F115" s="23">
        <f>일위대가!H690</f>
        <v>4245</v>
      </c>
      <c r="G115" s="23">
        <f>일위대가!J690</f>
        <v>212</v>
      </c>
      <c r="H115" s="23">
        <f t="shared" si="3"/>
        <v>4457</v>
      </c>
      <c r="I115" s="13" t="s">
        <v>884</v>
      </c>
      <c r="J115" s="13" t="s">
        <v>52</v>
      </c>
      <c r="K115" s="13" t="s">
        <v>52</v>
      </c>
      <c r="L115" s="13" t="s">
        <v>52</v>
      </c>
      <c r="M115" s="13" t="s">
        <v>1556</v>
      </c>
      <c r="N115" s="1" t="s">
        <v>52</v>
      </c>
    </row>
    <row r="116" spans="1:14" ht="30" customHeight="1" x14ac:dyDescent="0.3">
      <c r="A116" s="13" t="s">
        <v>911</v>
      </c>
      <c r="B116" s="13" t="s">
        <v>908</v>
      </c>
      <c r="C116" s="13" t="s">
        <v>909</v>
      </c>
      <c r="D116" s="13" t="s">
        <v>267</v>
      </c>
      <c r="E116" s="23">
        <f>일위대가!F696</f>
        <v>0</v>
      </c>
      <c r="F116" s="23">
        <f>일위대가!H696</f>
        <v>23434</v>
      </c>
      <c r="G116" s="23">
        <f>일위대가!J696</f>
        <v>468</v>
      </c>
      <c r="H116" s="23">
        <f t="shared" si="3"/>
        <v>23902</v>
      </c>
      <c r="I116" s="13" t="s">
        <v>910</v>
      </c>
      <c r="J116" s="13" t="s">
        <v>52</v>
      </c>
      <c r="K116" s="13" t="s">
        <v>52</v>
      </c>
      <c r="L116" s="13" t="s">
        <v>52</v>
      </c>
      <c r="M116" s="13" t="s">
        <v>1562</v>
      </c>
      <c r="N116" s="1" t="s">
        <v>52</v>
      </c>
    </row>
    <row r="117" spans="1:14" ht="30" customHeight="1" x14ac:dyDescent="0.3">
      <c r="A117" s="13" t="s">
        <v>942</v>
      </c>
      <c r="B117" s="13" t="s">
        <v>939</v>
      </c>
      <c r="C117" s="13" t="s">
        <v>940</v>
      </c>
      <c r="D117" s="13" t="s">
        <v>77</v>
      </c>
      <c r="E117" s="23">
        <f>일위대가!F702</f>
        <v>0</v>
      </c>
      <c r="F117" s="23">
        <f>일위대가!H702</f>
        <v>10375</v>
      </c>
      <c r="G117" s="23">
        <f>일위대가!J702</f>
        <v>622</v>
      </c>
      <c r="H117" s="23">
        <f t="shared" si="3"/>
        <v>10997</v>
      </c>
      <c r="I117" s="13" t="s">
        <v>941</v>
      </c>
      <c r="J117" s="13" t="s">
        <v>52</v>
      </c>
      <c r="K117" s="13" t="s">
        <v>52</v>
      </c>
      <c r="L117" s="13" t="s">
        <v>52</v>
      </c>
      <c r="M117" s="13" t="s">
        <v>1567</v>
      </c>
      <c r="N117" s="1" t="s">
        <v>52</v>
      </c>
    </row>
    <row r="118" spans="1:14" ht="30" customHeight="1" x14ac:dyDescent="0.3">
      <c r="A118" s="13" t="s">
        <v>953</v>
      </c>
      <c r="B118" s="13" t="s">
        <v>951</v>
      </c>
      <c r="C118" s="13" t="s">
        <v>52</v>
      </c>
      <c r="D118" s="13" t="s">
        <v>267</v>
      </c>
      <c r="E118" s="23">
        <f>일위대가!F707</f>
        <v>0</v>
      </c>
      <c r="F118" s="23">
        <f>일위대가!H707</f>
        <v>8181</v>
      </c>
      <c r="G118" s="23">
        <f>일위대가!J707</f>
        <v>327</v>
      </c>
      <c r="H118" s="23">
        <f t="shared" si="3"/>
        <v>8508</v>
      </c>
      <c r="I118" s="13" t="s">
        <v>952</v>
      </c>
      <c r="J118" s="13" t="s">
        <v>52</v>
      </c>
      <c r="K118" s="13" t="s">
        <v>52</v>
      </c>
      <c r="L118" s="13" t="s">
        <v>52</v>
      </c>
      <c r="M118" s="13" t="s">
        <v>945</v>
      </c>
      <c r="N118" s="1" t="s">
        <v>52</v>
      </c>
    </row>
    <row r="119" spans="1:14" ht="30" customHeight="1" x14ac:dyDescent="0.3">
      <c r="A119" s="13" t="s">
        <v>958</v>
      </c>
      <c r="B119" s="13" t="s">
        <v>378</v>
      </c>
      <c r="C119" s="13" t="s">
        <v>956</v>
      </c>
      <c r="D119" s="13" t="s">
        <v>67</v>
      </c>
      <c r="E119" s="23">
        <f>일위대가!F712</f>
        <v>0</v>
      </c>
      <c r="F119" s="23">
        <f>일위대가!H712</f>
        <v>48200</v>
      </c>
      <c r="G119" s="23">
        <f>일위대가!J712</f>
        <v>0</v>
      </c>
      <c r="H119" s="23">
        <f t="shared" si="3"/>
        <v>48200</v>
      </c>
      <c r="I119" s="13" t="s">
        <v>957</v>
      </c>
      <c r="J119" s="13" t="s">
        <v>52</v>
      </c>
      <c r="K119" s="13" t="s">
        <v>52</v>
      </c>
      <c r="L119" s="13" t="s">
        <v>52</v>
      </c>
      <c r="M119" s="13" t="s">
        <v>1577</v>
      </c>
      <c r="N119" s="1" t="s">
        <v>52</v>
      </c>
    </row>
    <row r="120" spans="1:14" ht="30" customHeight="1" x14ac:dyDescent="0.3">
      <c r="A120" s="13" t="s">
        <v>970</v>
      </c>
      <c r="B120" s="13" t="s">
        <v>734</v>
      </c>
      <c r="C120" s="13" t="s">
        <v>735</v>
      </c>
      <c r="D120" s="13" t="s">
        <v>77</v>
      </c>
      <c r="E120" s="23">
        <f>일위대가!F718</f>
        <v>0</v>
      </c>
      <c r="F120" s="23">
        <f>일위대가!H718</f>
        <v>10579</v>
      </c>
      <c r="G120" s="23">
        <f>일위대가!J718</f>
        <v>211</v>
      </c>
      <c r="H120" s="23">
        <f t="shared" si="3"/>
        <v>10790</v>
      </c>
      <c r="I120" s="13" t="s">
        <v>969</v>
      </c>
      <c r="J120" s="13" t="s">
        <v>52</v>
      </c>
      <c r="K120" s="13" t="s">
        <v>52</v>
      </c>
      <c r="L120" s="13" t="s">
        <v>52</v>
      </c>
      <c r="M120" s="13" t="s">
        <v>1433</v>
      </c>
      <c r="N120" s="1" t="s">
        <v>52</v>
      </c>
    </row>
    <row r="121" spans="1:14" ht="30" customHeight="1" x14ac:dyDescent="0.3">
      <c r="A121" s="13" t="s">
        <v>993</v>
      </c>
      <c r="B121" s="13" t="s">
        <v>809</v>
      </c>
      <c r="C121" s="13" t="s">
        <v>991</v>
      </c>
      <c r="D121" s="13" t="s">
        <v>175</v>
      </c>
      <c r="E121" s="23">
        <f>일위대가!F727</f>
        <v>109</v>
      </c>
      <c r="F121" s="23">
        <f>일위대가!H727</f>
        <v>3634</v>
      </c>
      <c r="G121" s="23">
        <f>일위대가!J727</f>
        <v>181</v>
      </c>
      <c r="H121" s="23">
        <f t="shared" si="3"/>
        <v>3924</v>
      </c>
      <c r="I121" s="13" t="s">
        <v>992</v>
      </c>
      <c r="J121" s="13" t="s">
        <v>52</v>
      </c>
      <c r="K121" s="13" t="s">
        <v>52</v>
      </c>
      <c r="L121" s="13" t="s">
        <v>52</v>
      </c>
      <c r="M121" s="13" t="s">
        <v>1585</v>
      </c>
      <c r="N121" s="1" t="s">
        <v>52</v>
      </c>
    </row>
    <row r="122" spans="1:14" ht="30" customHeight="1" x14ac:dyDescent="0.3">
      <c r="A122" s="13" t="s">
        <v>1017</v>
      </c>
      <c r="B122" s="13" t="s">
        <v>1015</v>
      </c>
      <c r="C122" s="13" t="s">
        <v>850</v>
      </c>
      <c r="D122" s="13" t="s">
        <v>67</v>
      </c>
      <c r="E122" s="23">
        <f>일위대가!F732</f>
        <v>0</v>
      </c>
      <c r="F122" s="23">
        <f>일위대가!H732</f>
        <v>6973</v>
      </c>
      <c r="G122" s="23">
        <f>일위대가!J732</f>
        <v>278</v>
      </c>
      <c r="H122" s="23">
        <f t="shared" si="3"/>
        <v>7251</v>
      </c>
      <c r="I122" s="13" t="s">
        <v>1016</v>
      </c>
      <c r="J122" s="13" t="s">
        <v>52</v>
      </c>
      <c r="K122" s="13" t="s">
        <v>52</v>
      </c>
      <c r="L122" s="13" t="s">
        <v>52</v>
      </c>
      <c r="M122" s="13" t="s">
        <v>1593</v>
      </c>
      <c r="N122" s="1" t="s">
        <v>52</v>
      </c>
    </row>
    <row r="123" spans="1:14" ht="30" customHeight="1" x14ac:dyDescent="0.3">
      <c r="A123" s="13" t="s">
        <v>1022</v>
      </c>
      <c r="B123" s="13" t="s">
        <v>1019</v>
      </c>
      <c r="C123" s="13" t="s">
        <v>1020</v>
      </c>
      <c r="D123" s="13" t="s">
        <v>67</v>
      </c>
      <c r="E123" s="23">
        <f>일위대가!F738</f>
        <v>0</v>
      </c>
      <c r="F123" s="23">
        <f>일위대가!H738</f>
        <v>80427</v>
      </c>
      <c r="G123" s="23">
        <f>일위대가!J738</f>
        <v>2412</v>
      </c>
      <c r="H123" s="23">
        <f t="shared" si="3"/>
        <v>82839</v>
      </c>
      <c r="I123" s="13" t="s">
        <v>1021</v>
      </c>
      <c r="J123" s="13" t="s">
        <v>52</v>
      </c>
      <c r="K123" s="13" t="s">
        <v>52</v>
      </c>
      <c r="L123" s="13" t="s">
        <v>52</v>
      </c>
      <c r="M123" s="13" t="s">
        <v>1599</v>
      </c>
      <c r="N123" s="1" t="s">
        <v>52</v>
      </c>
    </row>
    <row r="124" spans="1:14" ht="30" customHeight="1" x14ac:dyDescent="0.3">
      <c r="A124" s="13" t="s">
        <v>1060</v>
      </c>
      <c r="B124" s="13" t="s">
        <v>1058</v>
      </c>
      <c r="C124" s="13" t="s">
        <v>850</v>
      </c>
      <c r="D124" s="13" t="s">
        <v>67</v>
      </c>
      <c r="E124" s="23">
        <f>일위대가!F744</f>
        <v>0</v>
      </c>
      <c r="F124" s="23">
        <f>일위대가!H744</f>
        <v>18800</v>
      </c>
      <c r="G124" s="23">
        <f>일위대가!J744</f>
        <v>376</v>
      </c>
      <c r="H124" s="23">
        <f t="shared" si="3"/>
        <v>19176</v>
      </c>
      <c r="I124" s="13" t="s">
        <v>1059</v>
      </c>
      <c r="J124" s="13" t="s">
        <v>52</v>
      </c>
      <c r="K124" s="13" t="s">
        <v>52</v>
      </c>
      <c r="L124" s="13" t="s">
        <v>52</v>
      </c>
      <c r="M124" s="13" t="s">
        <v>1604</v>
      </c>
      <c r="N124" s="1" t="s">
        <v>52</v>
      </c>
    </row>
    <row r="125" spans="1:14" ht="30" customHeight="1" x14ac:dyDescent="0.3">
      <c r="A125" s="13" t="s">
        <v>1064</v>
      </c>
      <c r="B125" s="13" t="s">
        <v>1062</v>
      </c>
      <c r="C125" s="13" t="s">
        <v>850</v>
      </c>
      <c r="D125" s="13" t="s">
        <v>67</v>
      </c>
      <c r="E125" s="23">
        <f>일위대가!F749</f>
        <v>0</v>
      </c>
      <c r="F125" s="23">
        <f>일위대가!H749</f>
        <v>5398</v>
      </c>
      <c r="G125" s="23">
        <f>일위대가!J749</f>
        <v>107</v>
      </c>
      <c r="H125" s="23">
        <f t="shared" si="3"/>
        <v>5505</v>
      </c>
      <c r="I125" s="13" t="s">
        <v>1063</v>
      </c>
      <c r="J125" s="13" t="s">
        <v>52</v>
      </c>
      <c r="K125" s="13" t="s">
        <v>52</v>
      </c>
      <c r="L125" s="13" t="s">
        <v>52</v>
      </c>
      <c r="M125" s="13" t="s">
        <v>1593</v>
      </c>
      <c r="N125" s="1" t="s">
        <v>52</v>
      </c>
    </row>
    <row r="126" spans="1:14" ht="30" customHeight="1" x14ac:dyDescent="0.3">
      <c r="A126" s="13" t="s">
        <v>1068</v>
      </c>
      <c r="B126" s="13" t="s">
        <v>1066</v>
      </c>
      <c r="C126" s="13" t="s">
        <v>1020</v>
      </c>
      <c r="D126" s="13" t="s">
        <v>67</v>
      </c>
      <c r="E126" s="23">
        <f>일위대가!F755</f>
        <v>0</v>
      </c>
      <c r="F126" s="23">
        <f>일위대가!H755</f>
        <v>113302</v>
      </c>
      <c r="G126" s="23">
        <f>일위대가!J755</f>
        <v>3399</v>
      </c>
      <c r="H126" s="23">
        <f t="shared" si="3"/>
        <v>116701</v>
      </c>
      <c r="I126" s="13" t="s">
        <v>1067</v>
      </c>
      <c r="J126" s="13" t="s">
        <v>52</v>
      </c>
      <c r="K126" s="13" t="s">
        <v>52</v>
      </c>
      <c r="L126" s="13" t="s">
        <v>52</v>
      </c>
      <c r="M126" s="13" t="s">
        <v>1612</v>
      </c>
      <c r="N126" s="1" t="s">
        <v>52</v>
      </c>
    </row>
    <row r="127" spans="1:14" ht="30" customHeight="1" x14ac:dyDescent="0.3">
      <c r="A127" s="13" t="s">
        <v>1090</v>
      </c>
      <c r="B127" s="13" t="s">
        <v>1087</v>
      </c>
      <c r="C127" s="13" t="s">
        <v>1088</v>
      </c>
      <c r="D127" s="13" t="s">
        <v>77</v>
      </c>
      <c r="E127" s="23">
        <f>일위대가!F761</f>
        <v>81</v>
      </c>
      <c r="F127" s="23">
        <f>일위대가!H761</f>
        <v>4059</v>
      </c>
      <c r="G127" s="23">
        <f>일위대가!J761</f>
        <v>0</v>
      </c>
      <c r="H127" s="23">
        <f t="shared" si="3"/>
        <v>4140</v>
      </c>
      <c r="I127" s="13" t="s">
        <v>1089</v>
      </c>
      <c r="J127" s="13" t="s">
        <v>52</v>
      </c>
      <c r="K127" s="13" t="s">
        <v>52</v>
      </c>
      <c r="L127" s="13" t="s">
        <v>52</v>
      </c>
      <c r="M127" s="13" t="s">
        <v>1617</v>
      </c>
      <c r="N127" s="1" t="s">
        <v>52</v>
      </c>
    </row>
    <row r="128" spans="1:14" ht="30" customHeight="1" x14ac:dyDescent="0.3">
      <c r="A128" s="13" t="s">
        <v>1095</v>
      </c>
      <c r="B128" s="13" t="s">
        <v>1092</v>
      </c>
      <c r="C128" s="13" t="s">
        <v>1093</v>
      </c>
      <c r="D128" s="13" t="s">
        <v>77</v>
      </c>
      <c r="E128" s="23">
        <f>일위대가!F766</f>
        <v>813</v>
      </c>
      <c r="F128" s="23">
        <f>일위대가!H766</f>
        <v>0</v>
      </c>
      <c r="G128" s="23">
        <f>일위대가!J766</f>
        <v>0</v>
      </c>
      <c r="H128" s="23">
        <f t="shared" si="3"/>
        <v>813</v>
      </c>
      <c r="I128" s="13" t="s">
        <v>1094</v>
      </c>
      <c r="J128" s="13" t="s">
        <v>52</v>
      </c>
      <c r="K128" s="13" t="s">
        <v>52</v>
      </c>
      <c r="L128" s="13" t="s">
        <v>52</v>
      </c>
      <c r="M128" s="13" t="s">
        <v>52</v>
      </c>
      <c r="N128" s="1" t="s">
        <v>52</v>
      </c>
    </row>
    <row r="129" spans="1:14" ht="30" customHeight="1" x14ac:dyDescent="0.3">
      <c r="A129" s="13" t="s">
        <v>1101</v>
      </c>
      <c r="B129" s="13" t="s">
        <v>1098</v>
      </c>
      <c r="C129" s="13" t="s">
        <v>1099</v>
      </c>
      <c r="D129" s="13" t="s">
        <v>77</v>
      </c>
      <c r="E129" s="23">
        <f>일위대가!F774</f>
        <v>216</v>
      </c>
      <c r="F129" s="23">
        <f>일위대가!H774</f>
        <v>10826</v>
      </c>
      <c r="G129" s="23">
        <f>일위대가!J774</f>
        <v>0</v>
      </c>
      <c r="H129" s="23">
        <f t="shared" si="3"/>
        <v>11042</v>
      </c>
      <c r="I129" s="13" t="s">
        <v>1100</v>
      </c>
      <c r="J129" s="13" t="s">
        <v>52</v>
      </c>
      <c r="K129" s="13" t="s">
        <v>52</v>
      </c>
      <c r="L129" s="13" t="s">
        <v>52</v>
      </c>
      <c r="M129" s="13" t="s">
        <v>1634</v>
      </c>
      <c r="N129" s="1" t="s">
        <v>52</v>
      </c>
    </row>
    <row r="130" spans="1:14" ht="30" customHeight="1" x14ac:dyDescent="0.3">
      <c r="A130" s="13" t="s">
        <v>1106</v>
      </c>
      <c r="B130" s="13" t="s">
        <v>1103</v>
      </c>
      <c r="C130" s="13" t="s">
        <v>1104</v>
      </c>
      <c r="D130" s="13" t="s">
        <v>77</v>
      </c>
      <c r="E130" s="23">
        <f>일위대가!F779</f>
        <v>1034</v>
      </c>
      <c r="F130" s="23">
        <f>일위대가!H779</f>
        <v>0</v>
      </c>
      <c r="G130" s="23">
        <f>일위대가!J779</f>
        <v>0</v>
      </c>
      <c r="H130" s="23">
        <f t="shared" si="3"/>
        <v>1034</v>
      </c>
      <c r="I130" s="13" t="s">
        <v>1105</v>
      </c>
      <c r="J130" s="13" t="s">
        <v>52</v>
      </c>
      <c r="K130" s="13" t="s">
        <v>52</v>
      </c>
      <c r="L130" s="13" t="s">
        <v>52</v>
      </c>
      <c r="M130" s="13" t="s">
        <v>52</v>
      </c>
      <c r="N130" s="1" t="s">
        <v>52</v>
      </c>
    </row>
    <row r="131" spans="1:14" ht="30" customHeight="1" x14ac:dyDescent="0.3">
      <c r="A131" s="13" t="s">
        <v>1111</v>
      </c>
      <c r="B131" s="13" t="s">
        <v>1109</v>
      </c>
      <c r="C131" s="13" t="s">
        <v>467</v>
      </c>
      <c r="D131" s="13" t="s">
        <v>77</v>
      </c>
      <c r="E131" s="23">
        <f>일위대가!F785</f>
        <v>211</v>
      </c>
      <c r="F131" s="23">
        <f>일위대가!H785</f>
        <v>10587</v>
      </c>
      <c r="G131" s="23">
        <f>일위대가!J785</f>
        <v>0</v>
      </c>
      <c r="H131" s="23">
        <f t="shared" si="3"/>
        <v>10798</v>
      </c>
      <c r="I131" s="13" t="s">
        <v>1110</v>
      </c>
      <c r="J131" s="13" t="s">
        <v>52</v>
      </c>
      <c r="K131" s="13" t="s">
        <v>52</v>
      </c>
      <c r="L131" s="13" t="s">
        <v>52</v>
      </c>
      <c r="M131" s="13" t="s">
        <v>1645</v>
      </c>
      <c r="N131" s="1" t="s">
        <v>52</v>
      </c>
    </row>
    <row r="132" spans="1:14" ht="30" customHeight="1" x14ac:dyDescent="0.3">
      <c r="A132" s="13" t="s">
        <v>1116</v>
      </c>
      <c r="B132" s="13" t="s">
        <v>1113</v>
      </c>
      <c r="C132" s="13" t="s">
        <v>1114</v>
      </c>
      <c r="D132" s="13" t="s">
        <v>77</v>
      </c>
      <c r="E132" s="23">
        <f>일위대가!F791</f>
        <v>9656</v>
      </c>
      <c r="F132" s="23">
        <f>일위대가!H791</f>
        <v>0</v>
      </c>
      <c r="G132" s="23">
        <f>일위대가!J791</f>
        <v>0</v>
      </c>
      <c r="H132" s="23">
        <f t="shared" ref="H132:H134" si="4">E132+F132+G132</f>
        <v>9656</v>
      </c>
      <c r="I132" s="13" t="s">
        <v>1115</v>
      </c>
      <c r="J132" s="13" t="s">
        <v>52</v>
      </c>
      <c r="K132" s="13" t="s">
        <v>52</v>
      </c>
      <c r="L132" s="13" t="s">
        <v>52</v>
      </c>
      <c r="M132" s="13" t="s">
        <v>52</v>
      </c>
      <c r="N132" s="1" t="s">
        <v>52</v>
      </c>
    </row>
    <row r="133" spans="1:14" ht="30" customHeight="1" x14ac:dyDescent="0.3">
      <c r="A133" s="13" t="s">
        <v>1121</v>
      </c>
      <c r="B133" s="13" t="s">
        <v>642</v>
      </c>
      <c r="C133" s="13" t="s">
        <v>1119</v>
      </c>
      <c r="D133" s="13" t="s">
        <v>162</v>
      </c>
      <c r="E133" s="23">
        <f>일위대가!F801</f>
        <v>416428</v>
      </c>
      <c r="F133" s="23">
        <f>일위대가!H801</f>
        <v>1789751</v>
      </c>
      <c r="G133" s="23">
        <f>일위대가!J801</f>
        <v>788196</v>
      </c>
      <c r="H133" s="23">
        <f t="shared" si="4"/>
        <v>2994375</v>
      </c>
      <c r="I133" s="13" t="s">
        <v>1120</v>
      </c>
      <c r="J133" s="13" t="s">
        <v>52</v>
      </c>
      <c r="K133" s="13" t="s">
        <v>52</v>
      </c>
      <c r="L133" s="13" t="s">
        <v>52</v>
      </c>
      <c r="M133" s="13" t="s">
        <v>1339</v>
      </c>
      <c r="N133" s="1" t="s">
        <v>52</v>
      </c>
    </row>
    <row r="134" spans="1:14" ht="30" customHeight="1" x14ac:dyDescent="0.3">
      <c r="A134" s="13" t="s">
        <v>1126</v>
      </c>
      <c r="B134" s="13" t="s">
        <v>648</v>
      </c>
      <c r="C134" s="13" t="s">
        <v>1124</v>
      </c>
      <c r="D134" s="13" t="s">
        <v>162</v>
      </c>
      <c r="E134" s="23">
        <f>일위대가!F811</f>
        <v>428874</v>
      </c>
      <c r="F134" s="23">
        <f>일위대가!H811</f>
        <v>2038672</v>
      </c>
      <c r="G134" s="23">
        <f>일위대가!J811</f>
        <v>800642</v>
      </c>
      <c r="H134" s="23">
        <f t="shared" si="4"/>
        <v>3268188</v>
      </c>
      <c r="I134" s="13" t="s">
        <v>1125</v>
      </c>
      <c r="J134" s="13" t="s">
        <v>52</v>
      </c>
      <c r="K134" s="13" t="s">
        <v>52</v>
      </c>
      <c r="L134" s="13" t="s">
        <v>52</v>
      </c>
      <c r="M134" s="13" t="s">
        <v>1339</v>
      </c>
      <c r="N134" s="1" t="s">
        <v>52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8265B-ABFC-4431-927C-52FF4D241AE7}">
  <sheetPr>
    <pageSetUpPr fitToPage="1"/>
  </sheetPr>
  <dimension ref="A1:AZ811"/>
  <sheetViews>
    <sheetView workbookViewId="0">
      <selection activeCell="BA5" sqref="BA5:BB81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53" t="s">
        <v>2</v>
      </c>
      <c r="B2" s="53" t="s">
        <v>3</v>
      </c>
      <c r="C2" s="53" t="s">
        <v>4</v>
      </c>
      <c r="D2" s="53" t="s">
        <v>5</v>
      </c>
      <c r="E2" s="53" t="s">
        <v>6</v>
      </c>
      <c r="F2" s="53"/>
      <c r="G2" s="53" t="s">
        <v>9</v>
      </c>
      <c r="H2" s="53"/>
      <c r="I2" s="53" t="s">
        <v>10</v>
      </c>
      <c r="J2" s="53"/>
      <c r="K2" s="53" t="s">
        <v>11</v>
      </c>
      <c r="L2" s="53"/>
      <c r="M2" s="53" t="s">
        <v>12</v>
      </c>
      <c r="N2" s="46" t="s">
        <v>523</v>
      </c>
      <c r="O2" s="46" t="s">
        <v>20</v>
      </c>
      <c r="P2" s="46" t="s">
        <v>22</v>
      </c>
      <c r="Q2" s="46" t="s">
        <v>23</v>
      </c>
      <c r="R2" s="46" t="s">
        <v>24</v>
      </c>
      <c r="S2" s="46" t="s">
        <v>25</v>
      </c>
      <c r="T2" s="46" t="s">
        <v>26</v>
      </c>
      <c r="U2" s="46" t="s">
        <v>27</v>
      </c>
      <c r="V2" s="46" t="s">
        <v>28</v>
      </c>
      <c r="W2" s="46" t="s">
        <v>29</v>
      </c>
      <c r="X2" s="46" t="s">
        <v>30</v>
      </c>
      <c r="Y2" s="46" t="s">
        <v>31</v>
      </c>
      <c r="Z2" s="46" t="s">
        <v>32</v>
      </c>
      <c r="AA2" s="46" t="s">
        <v>33</v>
      </c>
      <c r="AB2" s="46" t="s">
        <v>34</v>
      </c>
      <c r="AC2" s="46" t="s">
        <v>35</v>
      </c>
      <c r="AD2" s="46" t="s">
        <v>36</v>
      </c>
      <c r="AE2" s="46" t="s">
        <v>37</v>
      </c>
      <c r="AF2" s="46" t="s">
        <v>38</v>
      </c>
      <c r="AG2" s="46" t="s">
        <v>39</v>
      </c>
      <c r="AH2" s="46" t="s">
        <v>40</v>
      </c>
      <c r="AI2" s="46" t="s">
        <v>41</v>
      </c>
      <c r="AJ2" s="46" t="s">
        <v>42</v>
      </c>
      <c r="AK2" s="46" t="s">
        <v>43</v>
      </c>
      <c r="AL2" s="46" t="s">
        <v>44</v>
      </c>
      <c r="AM2" s="46" t="s">
        <v>45</v>
      </c>
      <c r="AN2" s="46" t="s">
        <v>46</v>
      </c>
      <c r="AO2" s="46" t="s">
        <v>47</v>
      </c>
      <c r="AP2" s="46" t="s">
        <v>524</v>
      </c>
      <c r="AQ2" s="46" t="s">
        <v>525</v>
      </c>
      <c r="AR2" s="46" t="s">
        <v>526</v>
      </c>
      <c r="AS2" s="46" t="s">
        <v>527</v>
      </c>
      <c r="AT2" s="46" t="s">
        <v>528</v>
      </c>
      <c r="AU2" s="46" t="s">
        <v>529</v>
      </c>
      <c r="AV2" s="46" t="s">
        <v>48</v>
      </c>
      <c r="AW2" s="46" t="s">
        <v>530</v>
      </c>
      <c r="AX2" s="1" t="s">
        <v>522</v>
      </c>
      <c r="AY2" s="1" t="s">
        <v>21</v>
      </c>
      <c r="AZ2" s="1" t="s">
        <v>531</v>
      </c>
    </row>
    <row r="3" spans="1:52" ht="30" customHeight="1" x14ac:dyDescent="0.3">
      <c r="A3" s="53"/>
      <c r="B3" s="53"/>
      <c r="C3" s="53"/>
      <c r="D3" s="53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53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</row>
    <row r="4" spans="1:52" ht="30" customHeight="1" x14ac:dyDescent="0.3">
      <c r="A4" s="16" t="s">
        <v>532</v>
      </c>
      <c r="B4" s="17"/>
      <c r="C4" s="17"/>
      <c r="D4" s="17"/>
      <c r="E4" s="21"/>
      <c r="F4" s="24"/>
      <c r="G4" s="21"/>
      <c r="H4" s="24"/>
      <c r="I4" s="21"/>
      <c r="J4" s="24"/>
      <c r="K4" s="21"/>
      <c r="L4" s="24"/>
      <c r="M4" s="18"/>
      <c r="N4" s="1" t="s">
        <v>62</v>
      </c>
    </row>
    <row r="5" spans="1:52" ht="30" customHeight="1" x14ac:dyDescent="0.3">
      <c r="A5" s="19" t="s">
        <v>534</v>
      </c>
      <c r="B5" s="19" t="s">
        <v>535</v>
      </c>
      <c r="C5" s="19" t="s">
        <v>223</v>
      </c>
      <c r="D5" s="20">
        <v>0.14000000000000001</v>
      </c>
      <c r="E5" s="22">
        <f>단가대비표!O77</f>
        <v>27739</v>
      </c>
      <c r="F5" s="25">
        <f t="shared" ref="F5:F11" si="0">TRUNC(E5*D5,1)</f>
        <v>3883.4</v>
      </c>
      <c r="G5" s="22">
        <v>0</v>
      </c>
      <c r="H5" s="25">
        <f t="shared" ref="H5:H11" si="1">TRUNC(G5*D5,1)</f>
        <v>0</v>
      </c>
      <c r="I5" s="22">
        <f>단가대비표!V77</f>
        <v>0</v>
      </c>
      <c r="J5" s="25">
        <f t="shared" ref="J5:J11" si="2">TRUNC(I5*D5,1)</f>
        <v>0</v>
      </c>
      <c r="K5" s="22">
        <f t="shared" ref="K5:L11" si="3">TRUNC(E5+G5+I5,1)</f>
        <v>27739</v>
      </c>
      <c r="L5" s="25">
        <f t="shared" si="3"/>
        <v>3883.4</v>
      </c>
      <c r="M5" s="19" t="s">
        <v>52</v>
      </c>
      <c r="N5" s="1" t="s">
        <v>62</v>
      </c>
      <c r="O5" s="1" t="s">
        <v>536</v>
      </c>
      <c r="P5" s="1" t="s">
        <v>64</v>
      </c>
      <c r="Q5" s="1" t="s">
        <v>64</v>
      </c>
      <c r="R5" s="1" t="s">
        <v>63</v>
      </c>
      <c r="AV5" s="1" t="s">
        <v>52</v>
      </c>
      <c r="AW5" s="1" t="s">
        <v>537</v>
      </c>
      <c r="AX5" s="1" t="s">
        <v>52</v>
      </c>
      <c r="AY5" s="1" t="s">
        <v>52</v>
      </c>
      <c r="AZ5" s="1" t="s">
        <v>52</v>
      </c>
    </row>
    <row r="6" spans="1:52" ht="30" customHeight="1" x14ac:dyDescent="0.3">
      <c r="A6" s="19" t="s">
        <v>534</v>
      </c>
      <c r="B6" s="19" t="s">
        <v>538</v>
      </c>
      <c r="C6" s="19" t="s">
        <v>223</v>
      </c>
      <c r="D6" s="20">
        <v>0.14000000000000001</v>
      </c>
      <c r="E6" s="22">
        <f>단가대비표!O78</f>
        <v>9246</v>
      </c>
      <c r="F6" s="25">
        <f t="shared" si="0"/>
        <v>1294.4000000000001</v>
      </c>
      <c r="G6" s="22">
        <v>0</v>
      </c>
      <c r="H6" s="25">
        <f t="shared" si="1"/>
        <v>0</v>
      </c>
      <c r="I6" s="22">
        <f>단가대비표!V78</f>
        <v>0</v>
      </c>
      <c r="J6" s="25">
        <f t="shared" si="2"/>
        <v>0</v>
      </c>
      <c r="K6" s="22">
        <f t="shared" si="3"/>
        <v>9246</v>
      </c>
      <c r="L6" s="25">
        <f t="shared" si="3"/>
        <v>1294.4000000000001</v>
      </c>
      <c r="M6" s="19" t="s">
        <v>52</v>
      </c>
      <c r="N6" s="1" t="s">
        <v>62</v>
      </c>
      <c r="O6" s="1" t="s">
        <v>539</v>
      </c>
      <c r="P6" s="1" t="s">
        <v>64</v>
      </c>
      <c r="Q6" s="1" t="s">
        <v>64</v>
      </c>
      <c r="R6" s="1" t="s">
        <v>63</v>
      </c>
      <c r="AV6" s="1" t="s">
        <v>52</v>
      </c>
      <c r="AW6" s="1" t="s">
        <v>540</v>
      </c>
      <c r="AX6" s="1" t="s">
        <v>52</v>
      </c>
      <c r="AY6" s="1" t="s">
        <v>52</v>
      </c>
      <c r="AZ6" s="1" t="s">
        <v>52</v>
      </c>
    </row>
    <row r="7" spans="1:52" ht="30" customHeight="1" x14ac:dyDescent="0.3">
      <c r="A7" s="19" t="s">
        <v>534</v>
      </c>
      <c r="B7" s="19" t="s">
        <v>541</v>
      </c>
      <c r="C7" s="19" t="s">
        <v>223</v>
      </c>
      <c r="D7" s="20">
        <v>0.28000000000000003</v>
      </c>
      <c r="E7" s="22">
        <f>단가대비표!O79</f>
        <v>25000</v>
      </c>
      <c r="F7" s="25">
        <f t="shared" si="0"/>
        <v>7000</v>
      </c>
      <c r="G7" s="22">
        <v>0</v>
      </c>
      <c r="H7" s="25">
        <f t="shared" si="1"/>
        <v>0</v>
      </c>
      <c r="I7" s="22">
        <f>단가대비표!V79</f>
        <v>0</v>
      </c>
      <c r="J7" s="25">
        <f t="shared" si="2"/>
        <v>0</v>
      </c>
      <c r="K7" s="22">
        <f t="shared" si="3"/>
        <v>25000</v>
      </c>
      <c r="L7" s="25">
        <f t="shared" si="3"/>
        <v>7000</v>
      </c>
      <c r="M7" s="19" t="s">
        <v>52</v>
      </c>
      <c r="N7" s="1" t="s">
        <v>62</v>
      </c>
      <c r="O7" s="1" t="s">
        <v>542</v>
      </c>
      <c r="P7" s="1" t="s">
        <v>64</v>
      </c>
      <c r="Q7" s="1" t="s">
        <v>64</v>
      </c>
      <c r="R7" s="1" t="s">
        <v>63</v>
      </c>
      <c r="AV7" s="1" t="s">
        <v>52</v>
      </c>
      <c r="AW7" s="1" t="s">
        <v>543</v>
      </c>
      <c r="AX7" s="1" t="s">
        <v>52</v>
      </c>
      <c r="AY7" s="1" t="s">
        <v>52</v>
      </c>
      <c r="AZ7" s="1" t="s">
        <v>52</v>
      </c>
    </row>
    <row r="8" spans="1:52" ht="30" customHeight="1" x14ac:dyDescent="0.3">
      <c r="A8" s="19" t="s">
        <v>534</v>
      </c>
      <c r="B8" s="19" t="s">
        <v>544</v>
      </c>
      <c r="C8" s="19" t="s">
        <v>223</v>
      </c>
      <c r="D8" s="20">
        <v>0.36</v>
      </c>
      <c r="E8" s="22">
        <f>단가대비표!O80</f>
        <v>9500</v>
      </c>
      <c r="F8" s="25">
        <f t="shared" si="0"/>
        <v>3420</v>
      </c>
      <c r="G8" s="22">
        <v>0</v>
      </c>
      <c r="H8" s="25">
        <f t="shared" si="1"/>
        <v>0</v>
      </c>
      <c r="I8" s="22">
        <f>단가대비표!V80</f>
        <v>0</v>
      </c>
      <c r="J8" s="25">
        <f t="shared" si="2"/>
        <v>0</v>
      </c>
      <c r="K8" s="22">
        <f t="shared" si="3"/>
        <v>9500</v>
      </c>
      <c r="L8" s="25">
        <f t="shared" si="3"/>
        <v>3420</v>
      </c>
      <c r="M8" s="19" t="s">
        <v>52</v>
      </c>
      <c r="N8" s="1" t="s">
        <v>62</v>
      </c>
      <c r="O8" s="1" t="s">
        <v>545</v>
      </c>
      <c r="P8" s="1" t="s">
        <v>64</v>
      </c>
      <c r="Q8" s="1" t="s">
        <v>64</v>
      </c>
      <c r="R8" s="1" t="s">
        <v>63</v>
      </c>
      <c r="AV8" s="1" t="s">
        <v>52</v>
      </c>
      <c r="AW8" s="1" t="s">
        <v>546</v>
      </c>
      <c r="AX8" s="1" t="s">
        <v>52</v>
      </c>
      <c r="AY8" s="1" t="s">
        <v>52</v>
      </c>
      <c r="AZ8" s="1" t="s">
        <v>52</v>
      </c>
    </row>
    <row r="9" spans="1:52" ht="30" customHeight="1" x14ac:dyDescent="0.3">
      <c r="A9" s="19" t="s">
        <v>534</v>
      </c>
      <c r="B9" s="19" t="s">
        <v>547</v>
      </c>
      <c r="C9" s="19" t="s">
        <v>223</v>
      </c>
      <c r="D9" s="20">
        <v>0.36</v>
      </c>
      <c r="E9" s="22">
        <f>단가대비표!O81</f>
        <v>11000</v>
      </c>
      <c r="F9" s="25">
        <f t="shared" si="0"/>
        <v>3960</v>
      </c>
      <c r="G9" s="22">
        <v>0</v>
      </c>
      <c r="H9" s="25">
        <f t="shared" si="1"/>
        <v>0</v>
      </c>
      <c r="I9" s="22">
        <f>단가대비표!V81</f>
        <v>0</v>
      </c>
      <c r="J9" s="25">
        <f t="shared" si="2"/>
        <v>0</v>
      </c>
      <c r="K9" s="22">
        <f t="shared" si="3"/>
        <v>11000</v>
      </c>
      <c r="L9" s="25">
        <f t="shared" si="3"/>
        <v>3960</v>
      </c>
      <c r="M9" s="19" t="s">
        <v>52</v>
      </c>
      <c r="N9" s="1" t="s">
        <v>62</v>
      </c>
      <c r="O9" s="1" t="s">
        <v>548</v>
      </c>
      <c r="P9" s="1" t="s">
        <v>64</v>
      </c>
      <c r="Q9" s="1" t="s">
        <v>64</v>
      </c>
      <c r="R9" s="1" t="s">
        <v>63</v>
      </c>
      <c r="AV9" s="1" t="s">
        <v>52</v>
      </c>
      <c r="AW9" s="1" t="s">
        <v>549</v>
      </c>
      <c r="AX9" s="1" t="s">
        <v>52</v>
      </c>
      <c r="AY9" s="1" t="s">
        <v>52</v>
      </c>
      <c r="AZ9" s="1" t="s">
        <v>52</v>
      </c>
    </row>
    <row r="10" spans="1:52" ht="30" customHeight="1" x14ac:dyDescent="0.3">
      <c r="A10" s="19" t="s">
        <v>550</v>
      </c>
      <c r="B10" s="19" t="s">
        <v>551</v>
      </c>
      <c r="C10" s="19" t="s">
        <v>552</v>
      </c>
      <c r="D10" s="20">
        <v>0.63</v>
      </c>
      <c r="E10" s="22">
        <f>단가대비표!O28</f>
        <v>31000</v>
      </c>
      <c r="F10" s="25">
        <f t="shared" si="0"/>
        <v>19530</v>
      </c>
      <c r="G10" s="22">
        <v>0</v>
      </c>
      <c r="H10" s="25">
        <f t="shared" si="1"/>
        <v>0</v>
      </c>
      <c r="I10" s="22">
        <f>단가대비표!V28</f>
        <v>0</v>
      </c>
      <c r="J10" s="25">
        <f t="shared" si="2"/>
        <v>0</v>
      </c>
      <c r="K10" s="22">
        <f t="shared" si="3"/>
        <v>31000</v>
      </c>
      <c r="L10" s="25">
        <f t="shared" si="3"/>
        <v>19530</v>
      </c>
      <c r="M10" s="19" t="s">
        <v>52</v>
      </c>
      <c r="N10" s="1" t="s">
        <v>62</v>
      </c>
      <c r="O10" s="1" t="s">
        <v>553</v>
      </c>
      <c r="P10" s="1" t="s">
        <v>64</v>
      </c>
      <c r="Q10" s="1" t="s">
        <v>64</v>
      </c>
      <c r="R10" s="1" t="s">
        <v>63</v>
      </c>
      <c r="AV10" s="1" t="s">
        <v>52</v>
      </c>
      <c r="AW10" s="1" t="s">
        <v>554</v>
      </c>
      <c r="AX10" s="1" t="s">
        <v>52</v>
      </c>
      <c r="AY10" s="1" t="s">
        <v>52</v>
      </c>
      <c r="AZ10" s="1" t="s">
        <v>52</v>
      </c>
    </row>
    <row r="11" spans="1:52" ht="30" customHeight="1" x14ac:dyDescent="0.3">
      <c r="A11" s="19" t="s">
        <v>58</v>
      </c>
      <c r="B11" s="19" t="s">
        <v>555</v>
      </c>
      <c r="C11" s="19" t="s">
        <v>60</v>
      </c>
      <c r="D11" s="20">
        <v>1</v>
      </c>
      <c r="E11" s="22">
        <f>일위대가목록!E68</f>
        <v>0</v>
      </c>
      <c r="F11" s="25">
        <f t="shared" si="0"/>
        <v>0</v>
      </c>
      <c r="G11" s="22">
        <v>86062.34</v>
      </c>
      <c r="H11" s="25">
        <f t="shared" si="1"/>
        <v>86062.3</v>
      </c>
      <c r="I11" s="22">
        <f>일위대가목록!G68</f>
        <v>0</v>
      </c>
      <c r="J11" s="25">
        <f t="shared" si="2"/>
        <v>0</v>
      </c>
      <c r="K11" s="22">
        <f t="shared" si="3"/>
        <v>86062.3</v>
      </c>
      <c r="L11" s="25">
        <f t="shared" si="3"/>
        <v>86062.3</v>
      </c>
      <c r="M11" s="19" t="s">
        <v>556</v>
      </c>
      <c r="N11" s="1" t="s">
        <v>62</v>
      </c>
      <c r="O11" s="1" t="s">
        <v>557</v>
      </c>
      <c r="P11" s="1" t="s">
        <v>63</v>
      </c>
      <c r="Q11" s="1" t="s">
        <v>64</v>
      </c>
      <c r="R11" s="1" t="s">
        <v>64</v>
      </c>
      <c r="AV11" s="1" t="s">
        <v>52</v>
      </c>
      <c r="AW11" s="1" t="s">
        <v>558</v>
      </c>
      <c r="AX11" s="1" t="s">
        <v>52</v>
      </c>
      <c r="AY11" s="1" t="s">
        <v>52</v>
      </c>
      <c r="AZ11" s="1" t="s">
        <v>52</v>
      </c>
    </row>
    <row r="12" spans="1:52" ht="30" customHeight="1" x14ac:dyDescent="0.3">
      <c r="A12" s="19" t="s">
        <v>559</v>
      </c>
      <c r="B12" s="19" t="s">
        <v>52</v>
      </c>
      <c r="C12" s="19" t="s">
        <v>52</v>
      </c>
      <c r="D12" s="20"/>
      <c r="E12" s="22"/>
      <c r="F12" s="25">
        <f>TRUNC(SUMIF(N5:N11, N4, F5:F11),0)</f>
        <v>39087</v>
      </c>
      <c r="G12" s="22"/>
      <c r="H12" s="25">
        <f>TRUNC(SUMIF(N5:N11, N4, H5:H11),0)</f>
        <v>86062</v>
      </c>
      <c r="I12" s="22"/>
      <c r="J12" s="25">
        <f>TRUNC(SUMIF(N5:N11, N4, J5:J11),0)</f>
        <v>0</v>
      </c>
      <c r="K12" s="22"/>
      <c r="L12" s="25">
        <f>F12+H12+J12</f>
        <v>125149</v>
      </c>
      <c r="M12" s="19" t="s">
        <v>52</v>
      </c>
      <c r="N12" s="1" t="s">
        <v>91</v>
      </c>
      <c r="O12" s="1" t="s">
        <v>91</v>
      </c>
      <c r="P12" s="1" t="s">
        <v>52</v>
      </c>
      <c r="Q12" s="1" t="s">
        <v>52</v>
      </c>
      <c r="R12" s="1" t="s">
        <v>52</v>
      </c>
      <c r="AV12" s="1" t="s">
        <v>52</v>
      </c>
      <c r="AW12" s="1" t="s">
        <v>52</v>
      </c>
      <c r="AX12" s="1" t="s">
        <v>52</v>
      </c>
      <c r="AY12" s="1" t="s">
        <v>52</v>
      </c>
      <c r="AZ12" s="1" t="s">
        <v>52</v>
      </c>
    </row>
    <row r="13" spans="1:52" ht="30" customHeight="1" x14ac:dyDescent="0.3">
      <c r="A13" s="20"/>
      <c r="B13" s="20"/>
      <c r="C13" s="20"/>
      <c r="D13" s="20"/>
      <c r="E13" s="22"/>
      <c r="F13" s="25"/>
      <c r="G13" s="22"/>
      <c r="H13" s="25"/>
      <c r="I13" s="22"/>
      <c r="J13" s="25"/>
      <c r="K13" s="22"/>
      <c r="L13" s="25"/>
      <c r="M13" s="20"/>
    </row>
    <row r="14" spans="1:52" ht="30" customHeight="1" x14ac:dyDescent="0.3">
      <c r="A14" s="16" t="s">
        <v>560</v>
      </c>
      <c r="B14" s="17"/>
      <c r="C14" s="17"/>
      <c r="D14" s="17"/>
      <c r="E14" s="21"/>
      <c r="F14" s="24"/>
      <c r="G14" s="21"/>
      <c r="H14" s="24"/>
      <c r="I14" s="21"/>
      <c r="J14" s="24"/>
      <c r="K14" s="21"/>
      <c r="L14" s="24"/>
      <c r="M14" s="18"/>
      <c r="N14" s="1" t="s">
        <v>69</v>
      </c>
    </row>
    <row r="15" spans="1:52" ht="30" customHeight="1" x14ac:dyDescent="0.3">
      <c r="A15" s="19" t="s">
        <v>562</v>
      </c>
      <c r="B15" s="19" t="s">
        <v>563</v>
      </c>
      <c r="C15" s="19" t="s">
        <v>96</v>
      </c>
      <c r="D15" s="20">
        <v>1.4E-2</v>
      </c>
      <c r="E15" s="22">
        <f>단가대비표!O43</f>
        <v>571556</v>
      </c>
      <c r="F15" s="25">
        <f>TRUNC(E15*D15,1)</f>
        <v>8001.7</v>
      </c>
      <c r="G15" s="22">
        <v>0</v>
      </c>
      <c r="H15" s="25">
        <f>TRUNC(G15*D15,1)</f>
        <v>0</v>
      </c>
      <c r="I15" s="22">
        <f>단가대비표!V43</f>
        <v>0</v>
      </c>
      <c r="J15" s="25">
        <f>TRUNC(I15*D15,1)</f>
        <v>0</v>
      </c>
      <c r="K15" s="22">
        <f t="shared" ref="K15:L17" si="4">TRUNC(E15+G15+I15,1)</f>
        <v>571556</v>
      </c>
      <c r="L15" s="25">
        <f t="shared" si="4"/>
        <v>8001.7</v>
      </c>
      <c r="M15" s="19" t="s">
        <v>52</v>
      </c>
      <c r="N15" s="1" t="s">
        <v>69</v>
      </c>
      <c r="O15" s="1" t="s">
        <v>564</v>
      </c>
      <c r="P15" s="1" t="s">
        <v>64</v>
      </c>
      <c r="Q15" s="1" t="s">
        <v>64</v>
      </c>
      <c r="R15" s="1" t="s">
        <v>63</v>
      </c>
      <c r="AV15" s="1" t="s">
        <v>52</v>
      </c>
      <c r="AW15" s="1" t="s">
        <v>565</v>
      </c>
      <c r="AX15" s="1" t="s">
        <v>52</v>
      </c>
      <c r="AY15" s="1" t="s">
        <v>52</v>
      </c>
      <c r="AZ15" s="1" t="s">
        <v>52</v>
      </c>
    </row>
    <row r="16" spans="1:52" ht="30" customHeight="1" x14ac:dyDescent="0.3">
      <c r="A16" s="19" t="s">
        <v>566</v>
      </c>
      <c r="B16" s="19" t="s">
        <v>567</v>
      </c>
      <c r="C16" s="19" t="s">
        <v>568</v>
      </c>
      <c r="D16" s="20">
        <v>0.15</v>
      </c>
      <c r="E16" s="22">
        <f>단가대비표!O116</f>
        <v>0</v>
      </c>
      <c r="F16" s="25">
        <f>TRUNC(E16*D16,1)</f>
        <v>0</v>
      </c>
      <c r="G16" s="22">
        <v>252654.22</v>
      </c>
      <c r="H16" s="25">
        <f>TRUNC(G16*D16,1)</f>
        <v>37898.1</v>
      </c>
      <c r="I16" s="22">
        <f>단가대비표!V116</f>
        <v>0</v>
      </c>
      <c r="J16" s="25">
        <f>TRUNC(I16*D16,1)</f>
        <v>0</v>
      </c>
      <c r="K16" s="22">
        <f t="shared" si="4"/>
        <v>252654.2</v>
      </c>
      <c r="L16" s="25">
        <f t="shared" si="4"/>
        <v>37898.1</v>
      </c>
      <c r="M16" s="19" t="s">
        <v>52</v>
      </c>
      <c r="N16" s="1" t="s">
        <v>69</v>
      </c>
      <c r="O16" s="1" t="s">
        <v>569</v>
      </c>
      <c r="P16" s="1" t="s">
        <v>64</v>
      </c>
      <c r="Q16" s="1" t="s">
        <v>64</v>
      </c>
      <c r="R16" s="1" t="s">
        <v>63</v>
      </c>
      <c r="AV16" s="1" t="s">
        <v>52</v>
      </c>
      <c r="AW16" s="1" t="s">
        <v>570</v>
      </c>
      <c r="AX16" s="1" t="s">
        <v>52</v>
      </c>
      <c r="AY16" s="1" t="s">
        <v>52</v>
      </c>
      <c r="AZ16" s="1" t="s">
        <v>52</v>
      </c>
    </row>
    <row r="17" spans="1:52" ht="30" customHeight="1" x14ac:dyDescent="0.3">
      <c r="A17" s="19" t="s">
        <v>571</v>
      </c>
      <c r="B17" s="19" t="s">
        <v>567</v>
      </c>
      <c r="C17" s="19" t="s">
        <v>568</v>
      </c>
      <c r="D17" s="20">
        <v>0.3</v>
      </c>
      <c r="E17" s="22">
        <f>단가대비표!O107</f>
        <v>0</v>
      </c>
      <c r="F17" s="25">
        <f>TRUNC(E17*D17,1)</f>
        <v>0</v>
      </c>
      <c r="G17" s="22">
        <v>156581.88</v>
      </c>
      <c r="H17" s="25">
        <f>TRUNC(G17*D17,1)</f>
        <v>46974.5</v>
      </c>
      <c r="I17" s="22">
        <f>단가대비표!V107</f>
        <v>0</v>
      </c>
      <c r="J17" s="25">
        <f>TRUNC(I17*D17,1)</f>
        <v>0</v>
      </c>
      <c r="K17" s="22">
        <f t="shared" si="4"/>
        <v>156581.79999999999</v>
      </c>
      <c r="L17" s="25">
        <f t="shared" si="4"/>
        <v>46974.5</v>
      </c>
      <c r="M17" s="19" t="s">
        <v>52</v>
      </c>
      <c r="N17" s="1" t="s">
        <v>69</v>
      </c>
      <c r="O17" s="1" t="s">
        <v>572</v>
      </c>
      <c r="P17" s="1" t="s">
        <v>64</v>
      </c>
      <c r="Q17" s="1" t="s">
        <v>64</v>
      </c>
      <c r="R17" s="1" t="s">
        <v>63</v>
      </c>
      <c r="AV17" s="1" t="s">
        <v>52</v>
      </c>
      <c r="AW17" s="1" t="s">
        <v>573</v>
      </c>
      <c r="AX17" s="1" t="s">
        <v>52</v>
      </c>
      <c r="AY17" s="1" t="s">
        <v>52</v>
      </c>
      <c r="AZ17" s="1" t="s">
        <v>52</v>
      </c>
    </row>
    <row r="18" spans="1:52" ht="30" customHeight="1" x14ac:dyDescent="0.3">
      <c r="A18" s="19" t="s">
        <v>559</v>
      </c>
      <c r="B18" s="19" t="s">
        <v>52</v>
      </c>
      <c r="C18" s="19" t="s">
        <v>52</v>
      </c>
      <c r="D18" s="20"/>
      <c r="E18" s="22"/>
      <c r="F18" s="25">
        <f>TRUNC(SUMIF(N15:N17, N14, F15:F17),0)</f>
        <v>8001</v>
      </c>
      <c r="G18" s="22">
        <v>0</v>
      </c>
      <c r="H18" s="25">
        <f>TRUNC(SUMIF(N15:N17, N14, H15:H17),0)</f>
        <v>84872</v>
      </c>
      <c r="I18" s="22"/>
      <c r="J18" s="25">
        <f>TRUNC(SUMIF(N15:N17, N14, J15:J17),0)</f>
        <v>0</v>
      </c>
      <c r="K18" s="22"/>
      <c r="L18" s="25">
        <f>F18+H18+J18</f>
        <v>92873</v>
      </c>
      <c r="M18" s="19" t="s">
        <v>52</v>
      </c>
      <c r="N18" s="1" t="s">
        <v>91</v>
      </c>
      <c r="O18" s="1" t="s">
        <v>91</v>
      </c>
      <c r="P18" s="1" t="s">
        <v>52</v>
      </c>
      <c r="Q18" s="1" t="s">
        <v>52</v>
      </c>
      <c r="R18" s="1" t="s">
        <v>52</v>
      </c>
      <c r="AV18" s="1" t="s">
        <v>52</v>
      </c>
      <c r="AW18" s="1" t="s">
        <v>52</v>
      </c>
      <c r="AX18" s="1" t="s">
        <v>52</v>
      </c>
      <c r="AY18" s="1" t="s">
        <v>52</v>
      </c>
      <c r="AZ18" s="1" t="s">
        <v>52</v>
      </c>
    </row>
    <row r="19" spans="1:52" ht="30" customHeight="1" x14ac:dyDescent="0.3">
      <c r="A19" s="20"/>
      <c r="B19" s="20"/>
      <c r="C19" s="20"/>
      <c r="D19" s="20"/>
      <c r="E19" s="22"/>
      <c r="F19" s="25"/>
      <c r="G19" s="22">
        <v>0</v>
      </c>
      <c r="H19" s="25"/>
      <c r="I19" s="22"/>
      <c r="J19" s="25"/>
      <c r="K19" s="22"/>
      <c r="L19" s="25"/>
      <c r="M19" s="20"/>
    </row>
    <row r="20" spans="1:52" ht="30" customHeight="1" x14ac:dyDescent="0.3">
      <c r="A20" s="16" t="s">
        <v>574</v>
      </c>
      <c r="B20" s="17"/>
      <c r="C20" s="17"/>
      <c r="D20" s="17"/>
      <c r="E20" s="21"/>
      <c r="F20" s="24"/>
      <c r="G20" s="21">
        <v>0</v>
      </c>
      <c r="H20" s="24"/>
      <c r="I20" s="21"/>
      <c r="J20" s="24"/>
      <c r="K20" s="21"/>
      <c r="L20" s="24"/>
      <c r="M20" s="18"/>
      <c r="N20" s="1" t="s">
        <v>73</v>
      </c>
    </row>
    <row r="21" spans="1:52" ht="30" customHeight="1" x14ac:dyDescent="0.3">
      <c r="A21" s="19" t="s">
        <v>562</v>
      </c>
      <c r="B21" s="19" t="s">
        <v>563</v>
      </c>
      <c r="C21" s="19" t="s">
        <v>96</v>
      </c>
      <c r="D21" s="20">
        <v>2.1999999999999999E-2</v>
      </c>
      <c r="E21" s="22">
        <f>단가대비표!O43</f>
        <v>571556</v>
      </c>
      <c r="F21" s="25">
        <f>TRUNC(E21*D21,1)</f>
        <v>12574.2</v>
      </c>
      <c r="G21" s="22">
        <v>0</v>
      </c>
      <c r="H21" s="25">
        <f>TRUNC(G21*D21,1)</f>
        <v>0</v>
      </c>
      <c r="I21" s="22">
        <f>단가대비표!V43</f>
        <v>0</v>
      </c>
      <c r="J21" s="25">
        <f>TRUNC(I21*D21,1)</f>
        <v>0</v>
      </c>
      <c r="K21" s="22">
        <f t="shared" ref="K21:L23" si="5">TRUNC(E21+G21+I21,1)</f>
        <v>571556</v>
      </c>
      <c r="L21" s="25">
        <f t="shared" si="5"/>
        <v>12574.2</v>
      </c>
      <c r="M21" s="19" t="s">
        <v>52</v>
      </c>
      <c r="N21" s="1" t="s">
        <v>73</v>
      </c>
      <c r="O21" s="1" t="s">
        <v>564</v>
      </c>
      <c r="P21" s="1" t="s">
        <v>64</v>
      </c>
      <c r="Q21" s="1" t="s">
        <v>64</v>
      </c>
      <c r="R21" s="1" t="s">
        <v>63</v>
      </c>
      <c r="AV21" s="1" t="s">
        <v>52</v>
      </c>
      <c r="AW21" s="1" t="s">
        <v>575</v>
      </c>
      <c r="AX21" s="1" t="s">
        <v>52</v>
      </c>
      <c r="AY21" s="1" t="s">
        <v>52</v>
      </c>
      <c r="AZ21" s="1" t="s">
        <v>52</v>
      </c>
    </row>
    <row r="22" spans="1:52" ht="30" customHeight="1" x14ac:dyDescent="0.3">
      <c r="A22" s="19" t="s">
        <v>566</v>
      </c>
      <c r="B22" s="19" t="s">
        <v>567</v>
      </c>
      <c r="C22" s="19" t="s">
        <v>568</v>
      </c>
      <c r="D22" s="20">
        <v>0.3</v>
      </c>
      <c r="E22" s="22">
        <f>단가대비표!O116</f>
        <v>0</v>
      </c>
      <c r="F22" s="25">
        <f>TRUNC(E22*D22,1)</f>
        <v>0</v>
      </c>
      <c r="G22" s="22">
        <v>252654.22</v>
      </c>
      <c r="H22" s="25">
        <f>TRUNC(G22*D22,1)</f>
        <v>75796.2</v>
      </c>
      <c r="I22" s="22">
        <f>단가대비표!V116</f>
        <v>0</v>
      </c>
      <c r="J22" s="25">
        <f>TRUNC(I22*D22,1)</f>
        <v>0</v>
      </c>
      <c r="K22" s="22">
        <f t="shared" si="5"/>
        <v>252654.2</v>
      </c>
      <c r="L22" s="25">
        <f t="shared" si="5"/>
        <v>75796.2</v>
      </c>
      <c r="M22" s="19" t="s">
        <v>52</v>
      </c>
      <c r="N22" s="1" t="s">
        <v>73</v>
      </c>
      <c r="O22" s="1" t="s">
        <v>569</v>
      </c>
      <c r="P22" s="1" t="s">
        <v>64</v>
      </c>
      <c r="Q22" s="1" t="s">
        <v>64</v>
      </c>
      <c r="R22" s="1" t="s">
        <v>63</v>
      </c>
      <c r="AV22" s="1" t="s">
        <v>52</v>
      </c>
      <c r="AW22" s="1" t="s">
        <v>576</v>
      </c>
      <c r="AX22" s="1" t="s">
        <v>52</v>
      </c>
      <c r="AY22" s="1" t="s">
        <v>52</v>
      </c>
      <c r="AZ22" s="1" t="s">
        <v>52</v>
      </c>
    </row>
    <row r="23" spans="1:52" ht="30" customHeight="1" x14ac:dyDescent="0.3">
      <c r="A23" s="19" t="s">
        <v>571</v>
      </c>
      <c r="B23" s="19" t="s">
        <v>567</v>
      </c>
      <c r="C23" s="19" t="s">
        <v>568</v>
      </c>
      <c r="D23" s="20">
        <v>0.45</v>
      </c>
      <c r="E23" s="22">
        <f>단가대비표!O107</f>
        <v>0</v>
      </c>
      <c r="F23" s="25">
        <f>TRUNC(E23*D23,1)</f>
        <v>0</v>
      </c>
      <c r="G23" s="22">
        <v>156581.88</v>
      </c>
      <c r="H23" s="25">
        <f>TRUNC(G23*D23,1)</f>
        <v>70461.8</v>
      </c>
      <c r="I23" s="22">
        <f>단가대비표!V107</f>
        <v>0</v>
      </c>
      <c r="J23" s="25">
        <f>TRUNC(I23*D23,1)</f>
        <v>0</v>
      </c>
      <c r="K23" s="22">
        <f t="shared" si="5"/>
        <v>156581.79999999999</v>
      </c>
      <c r="L23" s="25">
        <f t="shared" si="5"/>
        <v>70461.8</v>
      </c>
      <c r="M23" s="19" t="s">
        <v>52</v>
      </c>
      <c r="N23" s="1" t="s">
        <v>73</v>
      </c>
      <c r="O23" s="1" t="s">
        <v>572</v>
      </c>
      <c r="P23" s="1" t="s">
        <v>64</v>
      </c>
      <c r="Q23" s="1" t="s">
        <v>64</v>
      </c>
      <c r="R23" s="1" t="s">
        <v>63</v>
      </c>
      <c r="AV23" s="1" t="s">
        <v>52</v>
      </c>
      <c r="AW23" s="1" t="s">
        <v>577</v>
      </c>
      <c r="AX23" s="1" t="s">
        <v>52</v>
      </c>
      <c r="AY23" s="1" t="s">
        <v>52</v>
      </c>
      <c r="AZ23" s="1" t="s">
        <v>52</v>
      </c>
    </row>
    <row r="24" spans="1:52" ht="30" customHeight="1" x14ac:dyDescent="0.3">
      <c r="A24" s="19" t="s">
        <v>559</v>
      </c>
      <c r="B24" s="19" t="s">
        <v>52</v>
      </c>
      <c r="C24" s="19" t="s">
        <v>52</v>
      </c>
      <c r="D24" s="20"/>
      <c r="E24" s="22"/>
      <c r="F24" s="25">
        <f>TRUNC(SUMIF(N21:N23, N20, F21:F23),0)</f>
        <v>12574</v>
      </c>
      <c r="G24" s="22">
        <v>0</v>
      </c>
      <c r="H24" s="25">
        <f>TRUNC(SUMIF(N21:N23, N20, H21:H23),0)</f>
        <v>146258</v>
      </c>
      <c r="I24" s="22"/>
      <c r="J24" s="25">
        <f>TRUNC(SUMIF(N21:N23, N20, J21:J23),0)</f>
        <v>0</v>
      </c>
      <c r="K24" s="22"/>
      <c r="L24" s="25">
        <f>F24+H24+J24</f>
        <v>158832</v>
      </c>
      <c r="M24" s="19" t="s">
        <v>52</v>
      </c>
      <c r="N24" s="1" t="s">
        <v>91</v>
      </c>
      <c r="O24" s="1" t="s">
        <v>91</v>
      </c>
      <c r="P24" s="1" t="s">
        <v>52</v>
      </c>
      <c r="Q24" s="1" t="s">
        <v>52</v>
      </c>
      <c r="R24" s="1" t="s">
        <v>52</v>
      </c>
      <c r="AV24" s="1" t="s">
        <v>52</v>
      </c>
      <c r="AW24" s="1" t="s">
        <v>52</v>
      </c>
      <c r="AX24" s="1" t="s">
        <v>52</v>
      </c>
      <c r="AY24" s="1" t="s">
        <v>52</v>
      </c>
      <c r="AZ24" s="1" t="s">
        <v>52</v>
      </c>
    </row>
    <row r="25" spans="1:52" ht="30" customHeight="1" x14ac:dyDescent="0.3">
      <c r="A25" s="20"/>
      <c r="B25" s="20"/>
      <c r="C25" s="20"/>
      <c r="D25" s="20"/>
      <c r="E25" s="22"/>
      <c r="F25" s="25"/>
      <c r="G25" s="22">
        <v>0</v>
      </c>
      <c r="H25" s="25"/>
      <c r="I25" s="22"/>
      <c r="J25" s="25"/>
      <c r="K25" s="22"/>
      <c r="L25" s="25"/>
      <c r="M25" s="20"/>
    </row>
    <row r="26" spans="1:52" ht="30" customHeight="1" x14ac:dyDescent="0.3">
      <c r="A26" s="16" t="s">
        <v>578</v>
      </c>
      <c r="B26" s="17"/>
      <c r="C26" s="17"/>
      <c r="D26" s="17"/>
      <c r="E26" s="21"/>
      <c r="F26" s="24"/>
      <c r="G26" s="21">
        <v>0</v>
      </c>
      <c r="H26" s="24"/>
      <c r="I26" s="21"/>
      <c r="J26" s="24"/>
      <c r="K26" s="21"/>
      <c r="L26" s="24"/>
      <c r="M26" s="18"/>
      <c r="N26" s="1" t="s">
        <v>79</v>
      </c>
    </row>
    <row r="27" spans="1:52" ht="30" customHeight="1" x14ac:dyDescent="0.3">
      <c r="A27" s="19" t="s">
        <v>571</v>
      </c>
      <c r="B27" s="19" t="s">
        <v>567</v>
      </c>
      <c r="C27" s="19" t="s">
        <v>568</v>
      </c>
      <c r="D27" s="20">
        <v>0.05</v>
      </c>
      <c r="E27" s="22">
        <f>단가대비표!O107</f>
        <v>0</v>
      </c>
      <c r="F27" s="25">
        <f>TRUNC(E27*D27,1)</f>
        <v>0</v>
      </c>
      <c r="G27" s="22">
        <v>156581.88</v>
      </c>
      <c r="H27" s="25">
        <f>TRUNC(G27*D27,1)</f>
        <v>7829</v>
      </c>
      <c r="I27" s="22">
        <f>단가대비표!V107</f>
        <v>0</v>
      </c>
      <c r="J27" s="25">
        <f>TRUNC(I27*D27,1)</f>
        <v>0</v>
      </c>
      <c r="K27" s="22">
        <f>TRUNC(E27+G27+I27,1)</f>
        <v>156581.79999999999</v>
      </c>
      <c r="L27" s="25">
        <f>TRUNC(F27+H27+J27,1)</f>
        <v>7829</v>
      </c>
      <c r="M27" s="19" t="s">
        <v>52</v>
      </c>
      <c r="N27" s="1" t="s">
        <v>79</v>
      </c>
      <c r="O27" s="1" t="s">
        <v>572</v>
      </c>
      <c r="P27" s="1" t="s">
        <v>64</v>
      </c>
      <c r="Q27" s="1" t="s">
        <v>64</v>
      </c>
      <c r="R27" s="1" t="s">
        <v>63</v>
      </c>
      <c r="AV27" s="1" t="s">
        <v>52</v>
      </c>
      <c r="AW27" s="1" t="s">
        <v>580</v>
      </c>
      <c r="AX27" s="1" t="s">
        <v>52</v>
      </c>
      <c r="AY27" s="1" t="s">
        <v>52</v>
      </c>
      <c r="AZ27" s="1" t="s">
        <v>52</v>
      </c>
    </row>
    <row r="28" spans="1:52" ht="30" customHeight="1" x14ac:dyDescent="0.3">
      <c r="A28" s="19" t="s">
        <v>559</v>
      </c>
      <c r="B28" s="19" t="s">
        <v>52</v>
      </c>
      <c r="C28" s="19" t="s">
        <v>52</v>
      </c>
      <c r="D28" s="20"/>
      <c r="E28" s="22"/>
      <c r="F28" s="25">
        <f>TRUNC(SUMIF(N27:N27, N26, F27:F27),0)</f>
        <v>0</v>
      </c>
      <c r="G28" s="22">
        <v>0</v>
      </c>
      <c r="H28" s="25">
        <f>TRUNC(SUMIF(N27:N27, N26, H27:H27),0)</f>
        <v>7829</v>
      </c>
      <c r="I28" s="22"/>
      <c r="J28" s="25">
        <f>TRUNC(SUMIF(N27:N27, N26, J27:J27),0)</f>
        <v>0</v>
      </c>
      <c r="K28" s="22"/>
      <c r="L28" s="25">
        <f>F28+H28+J28</f>
        <v>7829</v>
      </c>
      <c r="M28" s="19" t="s">
        <v>52</v>
      </c>
      <c r="N28" s="1" t="s">
        <v>91</v>
      </c>
      <c r="O28" s="1" t="s">
        <v>91</v>
      </c>
      <c r="P28" s="1" t="s">
        <v>52</v>
      </c>
      <c r="Q28" s="1" t="s">
        <v>52</v>
      </c>
      <c r="R28" s="1" t="s">
        <v>52</v>
      </c>
      <c r="AV28" s="1" t="s">
        <v>52</v>
      </c>
      <c r="AW28" s="1" t="s">
        <v>52</v>
      </c>
      <c r="AX28" s="1" t="s">
        <v>52</v>
      </c>
      <c r="AY28" s="1" t="s">
        <v>52</v>
      </c>
      <c r="AZ28" s="1" t="s">
        <v>52</v>
      </c>
    </row>
    <row r="29" spans="1:52" ht="30" customHeight="1" x14ac:dyDescent="0.3">
      <c r="A29" s="20"/>
      <c r="B29" s="20"/>
      <c r="C29" s="20"/>
      <c r="D29" s="20"/>
      <c r="E29" s="22"/>
      <c r="F29" s="25"/>
      <c r="G29" s="22">
        <v>0</v>
      </c>
      <c r="H29" s="25"/>
      <c r="I29" s="22"/>
      <c r="J29" s="25"/>
      <c r="K29" s="22"/>
      <c r="L29" s="25"/>
      <c r="M29" s="20"/>
    </row>
    <row r="30" spans="1:52" ht="30" customHeight="1" x14ac:dyDescent="0.3">
      <c r="A30" s="16" t="s">
        <v>581</v>
      </c>
      <c r="B30" s="17"/>
      <c r="C30" s="17"/>
      <c r="D30" s="17"/>
      <c r="E30" s="21"/>
      <c r="F30" s="24"/>
      <c r="G30" s="21">
        <v>0</v>
      </c>
      <c r="H30" s="24"/>
      <c r="I30" s="21"/>
      <c r="J30" s="24"/>
      <c r="K30" s="21"/>
      <c r="L30" s="24"/>
      <c r="M30" s="18"/>
      <c r="N30" s="1" t="s">
        <v>84</v>
      </c>
    </row>
    <row r="31" spans="1:52" ht="30" customHeight="1" x14ac:dyDescent="0.3">
      <c r="A31" s="19" t="s">
        <v>582</v>
      </c>
      <c r="B31" s="19" t="s">
        <v>583</v>
      </c>
      <c r="C31" s="19" t="s">
        <v>77</v>
      </c>
      <c r="D31" s="20">
        <v>1</v>
      </c>
      <c r="E31" s="22">
        <f>일위대가목록!E69</f>
        <v>0</v>
      </c>
      <c r="F31" s="25">
        <f>TRUNC(E31*D31,1)</f>
        <v>0</v>
      </c>
      <c r="G31" s="22">
        <v>1263.0800000000002</v>
      </c>
      <c r="H31" s="25">
        <f>TRUNC(G31*D31,1)</f>
        <v>1263</v>
      </c>
      <c r="I31" s="22">
        <f>일위대가목록!G69</f>
        <v>0</v>
      </c>
      <c r="J31" s="25">
        <f>TRUNC(I31*D31,1)</f>
        <v>0</v>
      </c>
      <c r="K31" s="22">
        <f>TRUNC(E31+G31+I31,1)</f>
        <v>1263</v>
      </c>
      <c r="L31" s="25">
        <f>TRUNC(F31+H31+J31,1)</f>
        <v>1263</v>
      </c>
      <c r="M31" s="19" t="s">
        <v>584</v>
      </c>
      <c r="N31" s="1" t="s">
        <v>84</v>
      </c>
      <c r="O31" s="1" t="s">
        <v>585</v>
      </c>
      <c r="P31" s="1" t="s">
        <v>63</v>
      </c>
      <c r="Q31" s="1" t="s">
        <v>64</v>
      </c>
      <c r="R31" s="1" t="s">
        <v>64</v>
      </c>
      <c r="AV31" s="1" t="s">
        <v>52</v>
      </c>
      <c r="AW31" s="1" t="s">
        <v>586</v>
      </c>
      <c r="AX31" s="1" t="s">
        <v>52</v>
      </c>
      <c r="AY31" s="1" t="s">
        <v>52</v>
      </c>
      <c r="AZ31" s="1" t="s">
        <v>52</v>
      </c>
    </row>
    <row r="32" spans="1:52" ht="30" customHeight="1" x14ac:dyDescent="0.3">
      <c r="A32" s="19" t="s">
        <v>587</v>
      </c>
      <c r="B32" s="19" t="s">
        <v>583</v>
      </c>
      <c r="C32" s="19" t="s">
        <v>77</v>
      </c>
      <c r="D32" s="20">
        <v>1</v>
      </c>
      <c r="E32" s="22">
        <f>일위대가목록!E70</f>
        <v>0</v>
      </c>
      <c r="F32" s="25">
        <f>TRUNC(E32*D32,1)</f>
        <v>0</v>
      </c>
      <c r="G32" s="22">
        <v>3031.21</v>
      </c>
      <c r="H32" s="25">
        <f>TRUNC(G32*D32,1)</f>
        <v>3031.2</v>
      </c>
      <c r="I32" s="22">
        <f>일위대가목록!G70</f>
        <v>0</v>
      </c>
      <c r="J32" s="25">
        <f>TRUNC(I32*D32,1)</f>
        <v>0</v>
      </c>
      <c r="K32" s="22">
        <f>TRUNC(E32+G32+I32,1)</f>
        <v>3031.2</v>
      </c>
      <c r="L32" s="25">
        <f>TRUNC(F32+H32+J32,1)</f>
        <v>3031.2</v>
      </c>
      <c r="M32" s="19" t="s">
        <v>588</v>
      </c>
      <c r="N32" s="1" t="s">
        <v>84</v>
      </c>
      <c r="O32" s="1" t="s">
        <v>589</v>
      </c>
      <c r="P32" s="1" t="s">
        <v>63</v>
      </c>
      <c r="Q32" s="1" t="s">
        <v>64</v>
      </c>
      <c r="R32" s="1" t="s">
        <v>64</v>
      </c>
      <c r="AV32" s="1" t="s">
        <v>52</v>
      </c>
      <c r="AW32" s="1" t="s">
        <v>590</v>
      </c>
      <c r="AX32" s="1" t="s">
        <v>52</v>
      </c>
      <c r="AY32" s="1" t="s">
        <v>52</v>
      </c>
      <c r="AZ32" s="1" t="s">
        <v>52</v>
      </c>
    </row>
    <row r="33" spans="1:52" ht="30" customHeight="1" x14ac:dyDescent="0.3">
      <c r="A33" s="19" t="s">
        <v>559</v>
      </c>
      <c r="B33" s="19" t="s">
        <v>52</v>
      </c>
      <c r="C33" s="19" t="s">
        <v>52</v>
      </c>
      <c r="D33" s="20"/>
      <c r="E33" s="22"/>
      <c r="F33" s="25">
        <f>TRUNC(SUMIF(N31:N32, N30, F31:F32),0)</f>
        <v>0</v>
      </c>
      <c r="G33" s="22">
        <v>0</v>
      </c>
      <c r="H33" s="25">
        <f>TRUNC(SUMIF(N31:N32, N30, H31:H32),0)</f>
        <v>4294</v>
      </c>
      <c r="I33" s="22"/>
      <c r="J33" s="25">
        <f>TRUNC(SUMIF(N31:N32, N30, J31:J32),0)</f>
        <v>0</v>
      </c>
      <c r="K33" s="22"/>
      <c r="L33" s="25">
        <f>F33+H33+J33</f>
        <v>4294</v>
      </c>
      <c r="M33" s="19" t="s">
        <v>52</v>
      </c>
      <c r="N33" s="1" t="s">
        <v>91</v>
      </c>
      <c r="O33" s="1" t="s">
        <v>91</v>
      </c>
      <c r="P33" s="1" t="s">
        <v>52</v>
      </c>
      <c r="Q33" s="1" t="s">
        <v>52</v>
      </c>
      <c r="R33" s="1" t="s">
        <v>52</v>
      </c>
      <c r="AV33" s="1" t="s">
        <v>52</v>
      </c>
      <c r="AW33" s="1" t="s">
        <v>52</v>
      </c>
      <c r="AX33" s="1" t="s">
        <v>52</v>
      </c>
      <c r="AY33" s="1" t="s">
        <v>52</v>
      </c>
      <c r="AZ33" s="1" t="s">
        <v>52</v>
      </c>
    </row>
    <row r="34" spans="1:52" ht="30" customHeight="1" x14ac:dyDescent="0.3">
      <c r="A34" s="20"/>
      <c r="B34" s="20"/>
      <c r="C34" s="20"/>
      <c r="D34" s="20"/>
      <c r="E34" s="22"/>
      <c r="F34" s="25"/>
      <c r="G34" s="22">
        <v>0</v>
      </c>
      <c r="H34" s="25"/>
      <c r="I34" s="22"/>
      <c r="J34" s="25"/>
      <c r="K34" s="22"/>
      <c r="L34" s="25"/>
      <c r="M34" s="20"/>
    </row>
    <row r="35" spans="1:52" ht="30" customHeight="1" x14ac:dyDescent="0.3">
      <c r="A35" s="16" t="s">
        <v>591</v>
      </c>
      <c r="B35" s="17"/>
      <c r="C35" s="17"/>
      <c r="D35" s="17"/>
      <c r="E35" s="21"/>
      <c r="F35" s="24"/>
      <c r="G35" s="21">
        <v>0</v>
      </c>
      <c r="H35" s="24"/>
      <c r="I35" s="21"/>
      <c r="J35" s="24"/>
      <c r="K35" s="21"/>
      <c r="L35" s="24"/>
      <c r="M35" s="18"/>
      <c r="N35" s="1" t="s">
        <v>88</v>
      </c>
    </row>
    <row r="36" spans="1:52" ht="30" customHeight="1" x14ac:dyDescent="0.3">
      <c r="A36" s="19" t="s">
        <v>571</v>
      </c>
      <c r="B36" s="19" t="s">
        <v>567</v>
      </c>
      <c r="C36" s="19" t="s">
        <v>568</v>
      </c>
      <c r="D36" s="20">
        <v>0.02</v>
      </c>
      <c r="E36" s="22">
        <f>단가대비표!O107</f>
        <v>0</v>
      </c>
      <c r="F36" s="25">
        <f>TRUNC(E36*D36,1)</f>
        <v>0</v>
      </c>
      <c r="G36" s="22">
        <v>156581.88</v>
      </c>
      <c r="H36" s="25">
        <f>TRUNC(G36*D36,1)</f>
        <v>3131.6</v>
      </c>
      <c r="I36" s="22">
        <f>단가대비표!V107</f>
        <v>0</v>
      </c>
      <c r="J36" s="25">
        <f>TRUNC(I36*D36,1)</f>
        <v>0</v>
      </c>
      <c r="K36" s="22">
        <f>TRUNC(E36+G36+I36,1)</f>
        <v>156581.79999999999</v>
      </c>
      <c r="L36" s="25">
        <f>TRUNC(F36+H36+J36,1)</f>
        <v>3131.6</v>
      </c>
      <c r="M36" s="19" t="s">
        <v>52</v>
      </c>
      <c r="N36" s="1" t="s">
        <v>88</v>
      </c>
      <c r="O36" s="1" t="s">
        <v>572</v>
      </c>
      <c r="P36" s="1" t="s">
        <v>64</v>
      </c>
      <c r="Q36" s="1" t="s">
        <v>64</v>
      </c>
      <c r="R36" s="1" t="s">
        <v>63</v>
      </c>
      <c r="AV36" s="1" t="s">
        <v>52</v>
      </c>
      <c r="AW36" s="1" t="s">
        <v>593</v>
      </c>
      <c r="AX36" s="1" t="s">
        <v>52</v>
      </c>
      <c r="AY36" s="1" t="s">
        <v>52</v>
      </c>
      <c r="AZ36" s="1" t="s">
        <v>52</v>
      </c>
    </row>
    <row r="37" spans="1:52" ht="30" customHeight="1" x14ac:dyDescent="0.3">
      <c r="A37" s="19" t="s">
        <v>559</v>
      </c>
      <c r="B37" s="19" t="s">
        <v>52</v>
      </c>
      <c r="C37" s="19" t="s">
        <v>52</v>
      </c>
      <c r="D37" s="20"/>
      <c r="E37" s="22"/>
      <c r="F37" s="25">
        <f>TRUNC(SUMIF(N36:N36, N35, F36:F36),0)</f>
        <v>0</v>
      </c>
      <c r="G37" s="22">
        <v>0</v>
      </c>
      <c r="H37" s="25">
        <f>TRUNC(SUMIF(N36:N36, N35, H36:H36),0)</f>
        <v>3131</v>
      </c>
      <c r="I37" s="22"/>
      <c r="J37" s="25">
        <f>TRUNC(SUMIF(N36:N36, N35, J36:J36),0)</f>
        <v>0</v>
      </c>
      <c r="K37" s="22"/>
      <c r="L37" s="25">
        <f>F37+H37+J37</f>
        <v>3131</v>
      </c>
      <c r="M37" s="19" t="s">
        <v>52</v>
      </c>
      <c r="N37" s="1" t="s">
        <v>91</v>
      </c>
      <c r="O37" s="1" t="s">
        <v>91</v>
      </c>
      <c r="P37" s="1" t="s">
        <v>52</v>
      </c>
      <c r="Q37" s="1" t="s">
        <v>52</v>
      </c>
      <c r="R37" s="1" t="s">
        <v>52</v>
      </c>
      <c r="AV37" s="1" t="s">
        <v>52</v>
      </c>
      <c r="AW37" s="1" t="s">
        <v>52</v>
      </c>
      <c r="AX37" s="1" t="s">
        <v>52</v>
      </c>
      <c r="AY37" s="1" t="s">
        <v>52</v>
      </c>
      <c r="AZ37" s="1" t="s">
        <v>52</v>
      </c>
    </row>
    <row r="38" spans="1:52" ht="30" customHeight="1" x14ac:dyDescent="0.3">
      <c r="A38" s="20"/>
      <c r="B38" s="20"/>
      <c r="C38" s="20"/>
      <c r="D38" s="20"/>
      <c r="E38" s="22"/>
      <c r="F38" s="25"/>
      <c r="G38" s="22">
        <v>0</v>
      </c>
      <c r="H38" s="25"/>
      <c r="I38" s="22"/>
      <c r="J38" s="25"/>
      <c r="K38" s="22"/>
      <c r="L38" s="25"/>
      <c r="M38" s="20"/>
    </row>
    <row r="39" spans="1:52" ht="30" customHeight="1" x14ac:dyDescent="0.3">
      <c r="A39" s="16" t="s">
        <v>594</v>
      </c>
      <c r="B39" s="17"/>
      <c r="C39" s="17"/>
      <c r="D39" s="17"/>
      <c r="E39" s="21"/>
      <c r="F39" s="24"/>
      <c r="G39" s="21">
        <v>0</v>
      </c>
      <c r="H39" s="24"/>
      <c r="I39" s="21"/>
      <c r="J39" s="24"/>
      <c r="K39" s="21"/>
      <c r="L39" s="24"/>
      <c r="M39" s="18"/>
      <c r="N39" s="1" t="s">
        <v>98</v>
      </c>
    </row>
    <row r="40" spans="1:52" ht="30" customHeight="1" x14ac:dyDescent="0.3">
      <c r="A40" s="19" t="s">
        <v>595</v>
      </c>
      <c r="B40" s="19" t="s">
        <v>596</v>
      </c>
      <c r="C40" s="19" t="s">
        <v>597</v>
      </c>
      <c r="D40" s="20">
        <v>7.0000000000000007E-2</v>
      </c>
      <c r="E40" s="22">
        <f>일위대가목록!E71</f>
        <v>11027</v>
      </c>
      <c r="F40" s="25">
        <f>TRUNC(E40*D40,1)</f>
        <v>771.8</v>
      </c>
      <c r="G40" s="22">
        <v>53708.200000000004</v>
      </c>
      <c r="H40" s="25">
        <f>TRUNC(G40*D40,1)</f>
        <v>3759.5</v>
      </c>
      <c r="I40" s="22">
        <f>일위대가목록!G71</f>
        <v>13873</v>
      </c>
      <c r="J40" s="25">
        <f>TRUNC(I40*D40,1)</f>
        <v>971.1</v>
      </c>
      <c r="K40" s="22">
        <f t="shared" ref="K40:L42" si="6">TRUNC(E40+G40+I40,1)</f>
        <v>78608.2</v>
      </c>
      <c r="L40" s="25">
        <f t="shared" si="6"/>
        <v>5502.4</v>
      </c>
      <c r="M40" s="19" t="s">
        <v>598</v>
      </c>
      <c r="N40" s="1" t="s">
        <v>98</v>
      </c>
      <c r="O40" s="1" t="s">
        <v>599</v>
      </c>
      <c r="P40" s="1" t="s">
        <v>63</v>
      </c>
      <c r="Q40" s="1" t="s">
        <v>64</v>
      </c>
      <c r="R40" s="1" t="s">
        <v>64</v>
      </c>
      <c r="AV40" s="1" t="s">
        <v>52</v>
      </c>
      <c r="AW40" s="1" t="s">
        <v>600</v>
      </c>
      <c r="AX40" s="1" t="s">
        <v>52</v>
      </c>
      <c r="AY40" s="1" t="s">
        <v>52</v>
      </c>
      <c r="AZ40" s="1" t="s">
        <v>52</v>
      </c>
    </row>
    <row r="41" spans="1:52" ht="30" customHeight="1" x14ac:dyDescent="0.3">
      <c r="A41" s="19" t="s">
        <v>601</v>
      </c>
      <c r="B41" s="19" t="s">
        <v>602</v>
      </c>
      <c r="C41" s="19" t="s">
        <v>597</v>
      </c>
      <c r="D41" s="20">
        <v>8.5999999999999993E-2</v>
      </c>
      <c r="E41" s="22">
        <f>일위대가목록!E72</f>
        <v>4531</v>
      </c>
      <c r="F41" s="25">
        <f>TRUNC(E41*D41,1)</f>
        <v>389.6</v>
      </c>
      <c r="G41" s="22">
        <v>32985.68</v>
      </c>
      <c r="H41" s="25">
        <f>TRUNC(G41*D41,1)</f>
        <v>2836.7</v>
      </c>
      <c r="I41" s="22">
        <f>일위대가목록!G72</f>
        <v>1967</v>
      </c>
      <c r="J41" s="25">
        <f>TRUNC(I41*D41,1)</f>
        <v>169.1</v>
      </c>
      <c r="K41" s="22">
        <f t="shared" si="6"/>
        <v>39483.599999999999</v>
      </c>
      <c r="L41" s="25">
        <f t="shared" si="6"/>
        <v>3395.4</v>
      </c>
      <c r="M41" s="19" t="s">
        <v>603</v>
      </c>
      <c r="N41" s="1" t="s">
        <v>98</v>
      </c>
      <c r="O41" s="1" t="s">
        <v>604</v>
      </c>
      <c r="P41" s="1" t="s">
        <v>63</v>
      </c>
      <c r="Q41" s="1" t="s">
        <v>64</v>
      </c>
      <c r="R41" s="1" t="s">
        <v>64</v>
      </c>
      <c r="AV41" s="1" t="s">
        <v>52</v>
      </c>
      <c r="AW41" s="1" t="s">
        <v>605</v>
      </c>
      <c r="AX41" s="1" t="s">
        <v>52</v>
      </c>
      <c r="AY41" s="1" t="s">
        <v>52</v>
      </c>
      <c r="AZ41" s="1" t="s">
        <v>52</v>
      </c>
    </row>
    <row r="42" spans="1:52" ht="30" customHeight="1" x14ac:dyDescent="0.3">
      <c r="A42" s="19" t="s">
        <v>606</v>
      </c>
      <c r="B42" s="19" t="s">
        <v>607</v>
      </c>
      <c r="C42" s="19" t="s">
        <v>96</v>
      </c>
      <c r="D42" s="20">
        <v>1.2</v>
      </c>
      <c r="E42" s="22">
        <f>단가대비표!O21</f>
        <v>19000</v>
      </c>
      <c r="F42" s="25">
        <f>TRUNC(E42*D42,1)</f>
        <v>22800</v>
      </c>
      <c r="G42" s="22">
        <v>0</v>
      </c>
      <c r="H42" s="25">
        <f>TRUNC(G42*D42,1)</f>
        <v>0</v>
      </c>
      <c r="I42" s="22">
        <f>단가대비표!V21</f>
        <v>0</v>
      </c>
      <c r="J42" s="25">
        <f>TRUNC(I42*D42,1)</f>
        <v>0</v>
      </c>
      <c r="K42" s="22">
        <f t="shared" si="6"/>
        <v>19000</v>
      </c>
      <c r="L42" s="25">
        <f t="shared" si="6"/>
        <v>22800</v>
      </c>
      <c r="M42" s="19" t="s">
        <v>52</v>
      </c>
      <c r="N42" s="1" t="s">
        <v>98</v>
      </c>
      <c r="O42" s="1" t="s">
        <v>608</v>
      </c>
      <c r="P42" s="1" t="s">
        <v>64</v>
      </c>
      <c r="Q42" s="1" t="s">
        <v>64</v>
      </c>
      <c r="R42" s="1" t="s">
        <v>63</v>
      </c>
      <c r="AV42" s="1" t="s">
        <v>52</v>
      </c>
      <c r="AW42" s="1" t="s">
        <v>609</v>
      </c>
      <c r="AX42" s="1" t="s">
        <v>52</v>
      </c>
      <c r="AY42" s="1" t="s">
        <v>52</v>
      </c>
      <c r="AZ42" s="1" t="s">
        <v>52</v>
      </c>
    </row>
    <row r="43" spans="1:52" ht="30" customHeight="1" x14ac:dyDescent="0.3">
      <c r="A43" s="19" t="s">
        <v>559</v>
      </c>
      <c r="B43" s="19" t="s">
        <v>52</v>
      </c>
      <c r="C43" s="19" t="s">
        <v>52</v>
      </c>
      <c r="D43" s="20"/>
      <c r="E43" s="22"/>
      <c r="F43" s="25">
        <f>TRUNC(SUMIF(N40:N42, N39, F40:F42),0)</f>
        <v>23961</v>
      </c>
      <c r="G43" s="22">
        <v>0</v>
      </c>
      <c r="H43" s="25">
        <f>TRUNC(SUMIF(N40:N42, N39, H40:H42),0)</f>
        <v>6596</v>
      </c>
      <c r="I43" s="22"/>
      <c r="J43" s="25">
        <f>TRUNC(SUMIF(N40:N42, N39, J40:J42),0)</f>
        <v>1140</v>
      </c>
      <c r="K43" s="22"/>
      <c r="L43" s="25">
        <f>F43+H43+J43</f>
        <v>31697</v>
      </c>
      <c r="M43" s="19" t="s">
        <v>52</v>
      </c>
      <c r="N43" s="1" t="s">
        <v>91</v>
      </c>
      <c r="O43" s="1" t="s">
        <v>91</v>
      </c>
      <c r="P43" s="1" t="s">
        <v>52</v>
      </c>
      <c r="Q43" s="1" t="s">
        <v>52</v>
      </c>
      <c r="R43" s="1" t="s">
        <v>52</v>
      </c>
      <c r="AV43" s="1" t="s">
        <v>52</v>
      </c>
      <c r="AW43" s="1" t="s">
        <v>52</v>
      </c>
      <c r="AX43" s="1" t="s">
        <v>52</v>
      </c>
      <c r="AY43" s="1" t="s">
        <v>52</v>
      </c>
      <c r="AZ43" s="1" t="s">
        <v>52</v>
      </c>
    </row>
    <row r="44" spans="1:52" ht="30" customHeight="1" x14ac:dyDescent="0.3">
      <c r="A44" s="20"/>
      <c r="B44" s="20"/>
      <c r="C44" s="20"/>
      <c r="D44" s="20"/>
      <c r="E44" s="22"/>
      <c r="F44" s="25"/>
      <c r="G44" s="22">
        <v>0</v>
      </c>
      <c r="H44" s="25"/>
      <c r="I44" s="22"/>
      <c r="J44" s="25"/>
      <c r="K44" s="22"/>
      <c r="L44" s="25"/>
      <c r="M44" s="20"/>
    </row>
    <row r="45" spans="1:52" ht="30" customHeight="1" x14ac:dyDescent="0.3">
      <c r="A45" s="16" t="s">
        <v>610</v>
      </c>
      <c r="B45" s="17"/>
      <c r="C45" s="17"/>
      <c r="D45" s="17"/>
      <c r="E45" s="21"/>
      <c r="F45" s="24"/>
      <c r="G45" s="21">
        <v>0</v>
      </c>
      <c r="H45" s="24"/>
      <c r="I45" s="21"/>
      <c r="J45" s="24"/>
      <c r="K45" s="21"/>
      <c r="L45" s="24"/>
      <c r="M45" s="18"/>
      <c r="N45" s="1" t="s">
        <v>103</v>
      </c>
    </row>
    <row r="46" spans="1:52" ht="30" customHeight="1" x14ac:dyDescent="0.3">
      <c r="A46" s="19" t="s">
        <v>611</v>
      </c>
      <c r="B46" s="19" t="s">
        <v>612</v>
      </c>
      <c r="C46" s="19" t="s">
        <v>77</v>
      </c>
      <c r="D46" s="20">
        <v>2.2999999999999998</v>
      </c>
      <c r="E46" s="22">
        <f>단가대비표!O24</f>
        <v>308.18</v>
      </c>
      <c r="F46" s="25">
        <f>TRUNC(E46*D46,1)</f>
        <v>708.8</v>
      </c>
      <c r="G46" s="22">
        <v>0</v>
      </c>
      <c r="H46" s="25">
        <f>TRUNC(G46*D46,1)</f>
        <v>0</v>
      </c>
      <c r="I46" s="22">
        <f>단가대비표!V24</f>
        <v>0</v>
      </c>
      <c r="J46" s="25">
        <f>TRUNC(I46*D46,1)</f>
        <v>0</v>
      </c>
      <c r="K46" s="22">
        <f>TRUNC(E46+G46+I46,1)</f>
        <v>308.10000000000002</v>
      </c>
      <c r="L46" s="25">
        <f>TRUNC(F46+H46+J46,1)</f>
        <v>708.8</v>
      </c>
      <c r="M46" s="19" t="s">
        <v>52</v>
      </c>
      <c r="N46" s="1" t="s">
        <v>103</v>
      </c>
      <c r="O46" s="1" t="s">
        <v>613</v>
      </c>
      <c r="P46" s="1" t="s">
        <v>64</v>
      </c>
      <c r="Q46" s="1" t="s">
        <v>64</v>
      </c>
      <c r="R46" s="1" t="s">
        <v>63</v>
      </c>
      <c r="AV46" s="1" t="s">
        <v>52</v>
      </c>
      <c r="AW46" s="1" t="s">
        <v>614</v>
      </c>
      <c r="AX46" s="1" t="s">
        <v>52</v>
      </c>
      <c r="AY46" s="1" t="s">
        <v>52</v>
      </c>
      <c r="AZ46" s="1" t="s">
        <v>52</v>
      </c>
    </row>
    <row r="47" spans="1:52" ht="30" customHeight="1" x14ac:dyDescent="0.3">
      <c r="A47" s="19" t="s">
        <v>615</v>
      </c>
      <c r="B47" s="19" t="s">
        <v>319</v>
      </c>
      <c r="C47" s="19" t="s">
        <v>77</v>
      </c>
      <c r="D47" s="20">
        <v>1</v>
      </c>
      <c r="E47" s="22">
        <f>일위대가목록!E73</f>
        <v>0</v>
      </c>
      <c r="F47" s="25">
        <f>TRUNC(E47*D47,1)</f>
        <v>0</v>
      </c>
      <c r="G47" s="22">
        <v>1324.96</v>
      </c>
      <c r="H47" s="25">
        <f>TRUNC(G47*D47,1)</f>
        <v>1324.9</v>
      </c>
      <c r="I47" s="22">
        <f>일위대가목록!G73</f>
        <v>0</v>
      </c>
      <c r="J47" s="25">
        <f>TRUNC(I47*D47,1)</f>
        <v>0</v>
      </c>
      <c r="K47" s="22">
        <f>TRUNC(E47+G47+I47,1)</f>
        <v>1324.9</v>
      </c>
      <c r="L47" s="25">
        <f>TRUNC(F47+H47+J47,1)</f>
        <v>1324.9</v>
      </c>
      <c r="M47" s="19" t="s">
        <v>616</v>
      </c>
      <c r="N47" s="1" t="s">
        <v>103</v>
      </c>
      <c r="O47" s="1" t="s">
        <v>617</v>
      </c>
      <c r="P47" s="1" t="s">
        <v>63</v>
      </c>
      <c r="Q47" s="1" t="s">
        <v>64</v>
      </c>
      <c r="R47" s="1" t="s">
        <v>64</v>
      </c>
      <c r="AV47" s="1" t="s">
        <v>52</v>
      </c>
      <c r="AW47" s="1" t="s">
        <v>618</v>
      </c>
      <c r="AX47" s="1" t="s">
        <v>52</v>
      </c>
      <c r="AY47" s="1" t="s">
        <v>52</v>
      </c>
      <c r="AZ47" s="1" t="s">
        <v>52</v>
      </c>
    </row>
    <row r="48" spans="1:52" ht="30" customHeight="1" x14ac:dyDescent="0.3">
      <c r="A48" s="19" t="s">
        <v>559</v>
      </c>
      <c r="B48" s="19" t="s">
        <v>52</v>
      </c>
      <c r="C48" s="19" t="s">
        <v>52</v>
      </c>
      <c r="D48" s="20"/>
      <c r="E48" s="22"/>
      <c r="F48" s="25">
        <f>TRUNC(SUMIF(N46:N47, N45, F46:F47),0)</f>
        <v>708</v>
      </c>
      <c r="G48" s="22">
        <v>0</v>
      </c>
      <c r="H48" s="25">
        <f>TRUNC(SUMIF(N46:N47, N45, H46:H47),0)</f>
        <v>1324</v>
      </c>
      <c r="I48" s="22"/>
      <c r="J48" s="25">
        <f>TRUNC(SUMIF(N46:N47, N45, J46:J47),0)</f>
        <v>0</v>
      </c>
      <c r="K48" s="22"/>
      <c r="L48" s="25">
        <f>F48+H48+J48</f>
        <v>2032</v>
      </c>
      <c r="M48" s="19" t="s">
        <v>52</v>
      </c>
      <c r="N48" s="1" t="s">
        <v>91</v>
      </c>
      <c r="O48" s="1" t="s">
        <v>91</v>
      </c>
      <c r="P48" s="1" t="s">
        <v>52</v>
      </c>
      <c r="Q48" s="1" t="s">
        <v>52</v>
      </c>
      <c r="R48" s="1" t="s">
        <v>52</v>
      </c>
      <c r="AV48" s="1" t="s">
        <v>52</v>
      </c>
      <c r="AW48" s="1" t="s">
        <v>52</v>
      </c>
      <c r="AX48" s="1" t="s">
        <v>52</v>
      </c>
      <c r="AY48" s="1" t="s">
        <v>52</v>
      </c>
      <c r="AZ48" s="1" t="s">
        <v>52</v>
      </c>
    </row>
    <row r="49" spans="1:52" ht="30" customHeight="1" x14ac:dyDescent="0.3">
      <c r="A49" s="20"/>
      <c r="B49" s="20"/>
      <c r="C49" s="20"/>
      <c r="D49" s="20"/>
      <c r="E49" s="22"/>
      <c r="F49" s="25"/>
      <c r="G49" s="22">
        <v>0</v>
      </c>
      <c r="H49" s="25"/>
      <c r="I49" s="22"/>
      <c r="J49" s="25"/>
      <c r="K49" s="22"/>
      <c r="L49" s="25"/>
      <c r="M49" s="20"/>
    </row>
    <row r="50" spans="1:52" ht="30" customHeight="1" x14ac:dyDescent="0.3">
      <c r="A50" s="16" t="s">
        <v>619</v>
      </c>
      <c r="B50" s="17"/>
      <c r="C50" s="17"/>
      <c r="D50" s="17"/>
      <c r="E50" s="21"/>
      <c r="F50" s="24"/>
      <c r="G50" s="21">
        <v>0</v>
      </c>
      <c r="H50" s="24"/>
      <c r="I50" s="21"/>
      <c r="J50" s="24"/>
      <c r="K50" s="21"/>
      <c r="L50" s="24"/>
      <c r="M50" s="18"/>
      <c r="N50" s="1" t="s">
        <v>153</v>
      </c>
    </row>
    <row r="51" spans="1:52" ht="30" customHeight="1" x14ac:dyDescent="0.3">
      <c r="A51" s="19" t="s">
        <v>621</v>
      </c>
      <c r="B51" s="19" t="s">
        <v>622</v>
      </c>
      <c r="C51" s="19" t="s">
        <v>623</v>
      </c>
      <c r="D51" s="20">
        <v>0.1</v>
      </c>
      <c r="E51" s="22">
        <f>일위대가목록!E83</f>
        <v>39671</v>
      </c>
      <c r="F51" s="25">
        <f>TRUNC(E51*D51,1)</f>
        <v>3967.1</v>
      </c>
      <c r="G51" s="22">
        <v>0</v>
      </c>
      <c r="H51" s="25">
        <f>TRUNC(G51*D51,1)</f>
        <v>0</v>
      </c>
      <c r="I51" s="22">
        <f>일위대가목록!G83</f>
        <v>0</v>
      </c>
      <c r="J51" s="25">
        <f>TRUNC(I51*D51,1)</f>
        <v>0</v>
      </c>
      <c r="K51" s="22">
        <f>TRUNC(E51+G51+I51,1)</f>
        <v>39671</v>
      </c>
      <c r="L51" s="25">
        <f>TRUNC(F51+H51+J51,1)</f>
        <v>3967.1</v>
      </c>
      <c r="M51" s="19" t="s">
        <v>624</v>
      </c>
      <c r="N51" s="1" t="s">
        <v>153</v>
      </c>
      <c r="O51" s="1" t="s">
        <v>625</v>
      </c>
      <c r="P51" s="1" t="s">
        <v>63</v>
      </c>
      <c r="Q51" s="1" t="s">
        <v>64</v>
      </c>
      <c r="R51" s="1" t="s">
        <v>64</v>
      </c>
      <c r="AV51" s="1" t="s">
        <v>52</v>
      </c>
      <c r="AW51" s="1" t="s">
        <v>626</v>
      </c>
      <c r="AX51" s="1" t="s">
        <v>52</v>
      </c>
      <c r="AY51" s="1" t="s">
        <v>52</v>
      </c>
      <c r="AZ51" s="1" t="s">
        <v>52</v>
      </c>
    </row>
    <row r="52" spans="1:52" ht="30" customHeight="1" x14ac:dyDescent="0.3">
      <c r="A52" s="19" t="s">
        <v>627</v>
      </c>
      <c r="B52" s="19" t="s">
        <v>628</v>
      </c>
      <c r="C52" s="19" t="s">
        <v>77</v>
      </c>
      <c r="D52" s="20">
        <v>1</v>
      </c>
      <c r="E52" s="22">
        <f>일위대가목록!E84</f>
        <v>0</v>
      </c>
      <c r="F52" s="25">
        <f>TRUNC(E52*D52,1)</f>
        <v>0</v>
      </c>
      <c r="G52" s="22">
        <v>29010.799999999999</v>
      </c>
      <c r="H52" s="25">
        <f>TRUNC(G52*D52,1)</f>
        <v>29010.799999999999</v>
      </c>
      <c r="I52" s="22">
        <f>일위대가목록!G84</f>
        <v>870</v>
      </c>
      <c r="J52" s="25">
        <f>TRUNC(I52*D52,1)</f>
        <v>870</v>
      </c>
      <c r="K52" s="22">
        <f>TRUNC(E52+G52+I52,1)</f>
        <v>29880.799999999999</v>
      </c>
      <c r="L52" s="25">
        <f>TRUNC(F52+H52+J52,1)</f>
        <v>29880.799999999999</v>
      </c>
      <c r="M52" s="19" t="s">
        <v>629</v>
      </c>
      <c r="N52" s="1" t="s">
        <v>153</v>
      </c>
      <c r="O52" s="1" t="s">
        <v>630</v>
      </c>
      <c r="P52" s="1" t="s">
        <v>63</v>
      </c>
      <c r="Q52" s="1" t="s">
        <v>64</v>
      </c>
      <c r="R52" s="1" t="s">
        <v>64</v>
      </c>
      <c r="AV52" s="1" t="s">
        <v>52</v>
      </c>
      <c r="AW52" s="1" t="s">
        <v>631</v>
      </c>
      <c r="AX52" s="1" t="s">
        <v>52</v>
      </c>
      <c r="AY52" s="1" t="s">
        <v>52</v>
      </c>
      <c r="AZ52" s="1" t="s">
        <v>52</v>
      </c>
    </row>
    <row r="53" spans="1:52" ht="30" customHeight="1" x14ac:dyDescent="0.3">
      <c r="A53" s="19" t="s">
        <v>559</v>
      </c>
      <c r="B53" s="19" t="s">
        <v>52</v>
      </c>
      <c r="C53" s="19" t="s">
        <v>52</v>
      </c>
      <c r="D53" s="20"/>
      <c r="E53" s="22"/>
      <c r="F53" s="25">
        <f>TRUNC(SUMIF(N51:N52, N50, F51:F52),0)</f>
        <v>3967</v>
      </c>
      <c r="G53" s="22">
        <v>0</v>
      </c>
      <c r="H53" s="25">
        <f>TRUNC(SUMIF(N51:N52, N50, H51:H52),0)</f>
        <v>29010</v>
      </c>
      <c r="I53" s="22"/>
      <c r="J53" s="25">
        <f>TRUNC(SUMIF(N51:N52, N50, J51:J52),0)</f>
        <v>870</v>
      </c>
      <c r="K53" s="22"/>
      <c r="L53" s="25">
        <f>F53+H53+J53</f>
        <v>33847</v>
      </c>
      <c r="M53" s="19" t="s">
        <v>52</v>
      </c>
      <c r="N53" s="1" t="s">
        <v>91</v>
      </c>
      <c r="O53" s="1" t="s">
        <v>91</v>
      </c>
      <c r="P53" s="1" t="s">
        <v>52</v>
      </c>
      <c r="Q53" s="1" t="s">
        <v>52</v>
      </c>
      <c r="R53" s="1" t="s">
        <v>52</v>
      </c>
      <c r="AV53" s="1" t="s">
        <v>52</v>
      </c>
      <c r="AW53" s="1" t="s">
        <v>52</v>
      </c>
      <c r="AX53" s="1" t="s">
        <v>52</v>
      </c>
      <c r="AY53" s="1" t="s">
        <v>52</v>
      </c>
      <c r="AZ53" s="1" t="s">
        <v>52</v>
      </c>
    </row>
    <row r="54" spans="1:52" ht="30" customHeight="1" x14ac:dyDescent="0.3">
      <c r="A54" s="20"/>
      <c r="B54" s="20"/>
      <c r="C54" s="20"/>
      <c r="D54" s="20"/>
      <c r="E54" s="22"/>
      <c r="F54" s="25"/>
      <c r="G54" s="22">
        <v>0</v>
      </c>
      <c r="H54" s="25"/>
      <c r="I54" s="22"/>
      <c r="J54" s="25"/>
      <c r="K54" s="22"/>
      <c r="L54" s="25"/>
      <c r="M54" s="20"/>
    </row>
    <row r="55" spans="1:52" ht="30" customHeight="1" x14ac:dyDescent="0.3">
      <c r="A55" s="16" t="s">
        <v>632</v>
      </c>
      <c r="B55" s="17"/>
      <c r="C55" s="17"/>
      <c r="D55" s="17"/>
      <c r="E55" s="21"/>
      <c r="F55" s="24"/>
      <c r="G55" s="21">
        <v>0</v>
      </c>
      <c r="H55" s="24"/>
      <c r="I55" s="21"/>
      <c r="J55" s="24"/>
      <c r="K55" s="21"/>
      <c r="L55" s="24"/>
      <c r="M55" s="18"/>
      <c r="N55" s="1" t="s">
        <v>158</v>
      </c>
    </row>
    <row r="56" spans="1:52" ht="30" customHeight="1" x14ac:dyDescent="0.3">
      <c r="A56" s="19" t="s">
        <v>633</v>
      </c>
      <c r="B56" s="19" t="s">
        <v>156</v>
      </c>
      <c r="C56" s="19" t="s">
        <v>134</v>
      </c>
      <c r="D56" s="20">
        <v>1</v>
      </c>
      <c r="E56" s="22">
        <f>일위대가목록!E85</f>
        <v>0</v>
      </c>
      <c r="F56" s="25">
        <f>TRUNC(E56*D56,1)</f>
        <v>0</v>
      </c>
      <c r="G56" s="22">
        <v>222182.87</v>
      </c>
      <c r="H56" s="25">
        <f>TRUNC(G56*D56,1)</f>
        <v>222182.8</v>
      </c>
      <c r="I56" s="22">
        <f>일위대가목록!G85</f>
        <v>19996</v>
      </c>
      <c r="J56" s="25">
        <f>TRUNC(I56*D56,1)</f>
        <v>19996</v>
      </c>
      <c r="K56" s="22">
        <f>TRUNC(E56+G56+I56,1)</f>
        <v>242178.8</v>
      </c>
      <c r="L56" s="25">
        <f>TRUNC(F56+H56+J56,1)</f>
        <v>242178.8</v>
      </c>
      <c r="M56" s="19" t="s">
        <v>634</v>
      </c>
      <c r="N56" s="1" t="s">
        <v>158</v>
      </c>
      <c r="O56" s="1" t="s">
        <v>635</v>
      </c>
      <c r="P56" s="1" t="s">
        <v>63</v>
      </c>
      <c r="Q56" s="1" t="s">
        <v>64</v>
      </c>
      <c r="R56" s="1" t="s">
        <v>64</v>
      </c>
      <c r="AV56" s="1" t="s">
        <v>52</v>
      </c>
      <c r="AW56" s="1" t="s">
        <v>636</v>
      </c>
      <c r="AX56" s="1" t="s">
        <v>52</v>
      </c>
      <c r="AY56" s="1" t="s">
        <v>52</v>
      </c>
      <c r="AZ56" s="1" t="s">
        <v>52</v>
      </c>
    </row>
    <row r="57" spans="1:52" ht="30" customHeight="1" x14ac:dyDescent="0.3">
      <c r="A57" s="19" t="s">
        <v>637</v>
      </c>
      <c r="B57" s="19" t="s">
        <v>156</v>
      </c>
      <c r="C57" s="19" t="s">
        <v>134</v>
      </c>
      <c r="D57" s="20">
        <v>1</v>
      </c>
      <c r="E57" s="22">
        <f>일위대가목록!E86</f>
        <v>12432</v>
      </c>
      <c r="F57" s="25">
        <f>TRUNC(E57*D57,1)</f>
        <v>12432</v>
      </c>
      <c r="G57" s="22">
        <v>593009.69000000006</v>
      </c>
      <c r="H57" s="25">
        <f>TRUNC(G57*D57,1)</f>
        <v>593009.6</v>
      </c>
      <c r="I57" s="22">
        <f>일위대가목록!G86</f>
        <v>11860</v>
      </c>
      <c r="J57" s="25">
        <f>TRUNC(I57*D57,1)</f>
        <v>11860</v>
      </c>
      <c r="K57" s="22">
        <f>TRUNC(E57+G57+I57,1)</f>
        <v>617301.6</v>
      </c>
      <c r="L57" s="25">
        <f>TRUNC(F57+H57+J57,1)</f>
        <v>617301.6</v>
      </c>
      <c r="M57" s="19" t="s">
        <v>638</v>
      </c>
      <c r="N57" s="1" t="s">
        <v>158</v>
      </c>
      <c r="O57" s="1" t="s">
        <v>639</v>
      </c>
      <c r="P57" s="1" t="s">
        <v>63</v>
      </c>
      <c r="Q57" s="1" t="s">
        <v>64</v>
      </c>
      <c r="R57" s="1" t="s">
        <v>64</v>
      </c>
      <c r="AV57" s="1" t="s">
        <v>52</v>
      </c>
      <c r="AW57" s="1" t="s">
        <v>640</v>
      </c>
      <c r="AX57" s="1" t="s">
        <v>52</v>
      </c>
      <c r="AY57" s="1" t="s">
        <v>52</v>
      </c>
      <c r="AZ57" s="1" t="s">
        <v>52</v>
      </c>
    </row>
    <row r="58" spans="1:52" ht="30" customHeight="1" x14ac:dyDescent="0.3">
      <c r="A58" s="19" t="s">
        <v>559</v>
      </c>
      <c r="B58" s="19" t="s">
        <v>52</v>
      </c>
      <c r="C58" s="19" t="s">
        <v>52</v>
      </c>
      <c r="D58" s="20"/>
      <c r="E58" s="22"/>
      <c r="F58" s="25">
        <f>TRUNC(SUMIF(N56:N57, N55, F56:F57),0)</f>
        <v>12432</v>
      </c>
      <c r="G58" s="22">
        <v>0</v>
      </c>
      <c r="H58" s="25">
        <f>TRUNC(SUMIF(N56:N57, N55, H56:H57),0)</f>
        <v>815192</v>
      </c>
      <c r="I58" s="22"/>
      <c r="J58" s="25">
        <f>TRUNC(SUMIF(N56:N57, N55, J56:J57),0)</f>
        <v>31856</v>
      </c>
      <c r="K58" s="22"/>
      <c r="L58" s="25">
        <f>F58+H58+J58</f>
        <v>859480</v>
      </c>
      <c r="M58" s="19" t="s">
        <v>52</v>
      </c>
      <c r="N58" s="1" t="s">
        <v>91</v>
      </c>
      <c r="O58" s="1" t="s">
        <v>91</v>
      </c>
      <c r="P58" s="1" t="s">
        <v>52</v>
      </c>
      <c r="Q58" s="1" t="s">
        <v>52</v>
      </c>
      <c r="R58" s="1" t="s">
        <v>52</v>
      </c>
      <c r="AV58" s="1" t="s">
        <v>52</v>
      </c>
      <c r="AW58" s="1" t="s">
        <v>52</v>
      </c>
      <c r="AX58" s="1" t="s">
        <v>52</v>
      </c>
      <c r="AY58" s="1" t="s">
        <v>52</v>
      </c>
      <c r="AZ58" s="1" t="s">
        <v>52</v>
      </c>
    </row>
    <row r="59" spans="1:52" ht="30" customHeight="1" x14ac:dyDescent="0.3">
      <c r="A59" s="20"/>
      <c r="B59" s="20"/>
      <c r="C59" s="20"/>
      <c r="D59" s="20"/>
      <c r="E59" s="22"/>
      <c r="F59" s="25"/>
      <c r="G59" s="22">
        <v>0</v>
      </c>
      <c r="H59" s="25"/>
      <c r="I59" s="22"/>
      <c r="J59" s="25"/>
      <c r="K59" s="22"/>
      <c r="L59" s="25"/>
      <c r="M59" s="20"/>
    </row>
    <row r="60" spans="1:52" ht="30" customHeight="1" x14ac:dyDescent="0.3">
      <c r="A60" s="16" t="s">
        <v>641</v>
      </c>
      <c r="B60" s="17"/>
      <c r="C60" s="17"/>
      <c r="D60" s="17"/>
      <c r="E60" s="21"/>
      <c r="F60" s="24"/>
      <c r="G60" s="21">
        <v>0</v>
      </c>
      <c r="H60" s="24"/>
      <c r="I60" s="21"/>
      <c r="J60" s="24"/>
      <c r="K60" s="21"/>
      <c r="L60" s="24"/>
      <c r="M60" s="18"/>
      <c r="N60" s="1" t="s">
        <v>164</v>
      </c>
    </row>
    <row r="61" spans="1:52" ht="30" customHeight="1" x14ac:dyDescent="0.3">
      <c r="A61" s="19" t="s">
        <v>642</v>
      </c>
      <c r="B61" s="19" t="s">
        <v>643</v>
      </c>
      <c r="C61" s="19" t="s">
        <v>162</v>
      </c>
      <c r="D61" s="20">
        <v>0.5</v>
      </c>
      <c r="E61" s="22">
        <f>일위대가목록!E87</f>
        <v>416428</v>
      </c>
      <c r="F61" s="25">
        <f>TRUNC(E61*D61,1)</f>
        <v>208214</v>
      </c>
      <c r="G61" s="22">
        <v>1789751.6</v>
      </c>
      <c r="H61" s="25">
        <f>TRUNC(G61*D61,1)</f>
        <v>894875.8</v>
      </c>
      <c r="I61" s="22">
        <f>일위대가목록!G87</f>
        <v>788196</v>
      </c>
      <c r="J61" s="25">
        <f>TRUNC(I61*D61,1)</f>
        <v>394098</v>
      </c>
      <c r="K61" s="22">
        <f>TRUNC(E61+G61+I61,1)</f>
        <v>2994375.6</v>
      </c>
      <c r="L61" s="25">
        <f>TRUNC(F61+H61+J61,1)</f>
        <v>1497187.8</v>
      </c>
      <c r="M61" s="19" t="s">
        <v>644</v>
      </c>
      <c r="N61" s="1" t="s">
        <v>164</v>
      </c>
      <c r="O61" s="1" t="s">
        <v>645</v>
      </c>
      <c r="P61" s="1" t="s">
        <v>63</v>
      </c>
      <c r="Q61" s="1" t="s">
        <v>64</v>
      </c>
      <c r="R61" s="1" t="s">
        <v>64</v>
      </c>
      <c r="AV61" s="1" t="s">
        <v>52</v>
      </c>
      <c r="AW61" s="1" t="s">
        <v>646</v>
      </c>
      <c r="AX61" s="1" t="s">
        <v>52</v>
      </c>
      <c r="AY61" s="1" t="s">
        <v>52</v>
      </c>
      <c r="AZ61" s="1" t="s">
        <v>52</v>
      </c>
    </row>
    <row r="62" spans="1:52" ht="30" customHeight="1" x14ac:dyDescent="0.3">
      <c r="A62" s="19" t="s">
        <v>559</v>
      </c>
      <c r="B62" s="19" t="s">
        <v>52</v>
      </c>
      <c r="C62" s="19" t="s">
        <v>52</v>
      </c>
      <c r="D62" s="20"/>
      <c r="E62" s="22"/>
      <c r="F62" s="25">
        <f>TRUNC(SUMIF(N61:N61, N60, F61:F61),0)</f>
        <v>208214</v>
      </c>
      <c r="G62" s="22">
        <v>0</v>
      </c>
      <c r="H62" s="25">
        <f>TRUNC(SUMIF(N61:N61, N60, H61:H61),0)</f>
        <v>894875</v>
      </c>
      <c r="I62" s="22"/>
      <c r="J62" s="25">
        <f>TRUNC(SUMIF(N61:N61, N60, J61:J61),0)</f>
        <v>394098</v>
      </c>
      <c r="K62" s="22"/>
      <c r="L62" s="25">
        <f>F62+H62+J62</f>
        <v>1497187</v>
      </c>
      <c r="M62" s="19" t="s">
        <v>52</v>
      </c>
      <c r="N62" s="1" t="s">
        <v>91</v>
      </c>
      <c r="O62" s="1" t="s">
        <v>91</v>
      </c>
      <c r="P62" s="1" t="s">
        <v>52</v>
      </c>
      <c r="Q62" s="1" t="s">
        <v>52</v>
      </c>
      <c r="R62" s="1" t="s">
        <v>52</v>
      </c>
      <c r="AV62" s="1" t="s">
        <v>52</v>
      </c>
      <c r="AW62" s="1" t="s">
        <v>52</v>
      </c>
      <c r="AX62" s="1" t="s">
        <v>52</v>
      </c>
      <c r="AY62" s="1" t="s">
        <v>52</v>
      </c>
      <c r="AZ62" s="1" t="s">
        <v>52</v>
      </c>
    </row>
    <row r="63" spans="1:52" ht="30" customHeight="1" x14ac:dyDescent="0.3">
      <c r="A63" s="20"/>
      <c r="B63" s="20"/>
      <c r="C63" s="20"/>
      <c r="D63" s="20"/>
      <c r="E63" s="22"/>
      <c r="F63" s="25"/>
      <c r="G63" s="22">
        <v>0</v>
      </c>
      <c r="H63" s="25"/>
      <c r="I63" s="22"/>
      <c r="J63" s="25"/>
      <c r="K63" s="22"/>
      <c r="L63" s="25"/>
      <c r="M63" s="20"/>
    </row>
    <row r="64" spans="1:52" ht="30" customHeight="1" x14ac:dyDescent="0.3">
      <c r="A64" s="16" t="s">
        <v>647</v>
      </c>
      <c r="B64" s="17"/>
      <c r="C64" s="17"/>
      <c r="D64" s="17"/>
      <c r="E64" s="21"/>
      <c r="F64" s="24"/>
      <c r="G64" s="21">
        <v>0</v>
      </c>
      <c r="H64" s="24"/>
      <c r="I64" s="21"/>
      <c r="J64" s="24"/>
      <c r="K64" s="21"/>
      <c r="L64" s="24"/>
      <c r="M64" s="18"/>
      <c r="N64" s="1" t="s">
        <v>169</v>
      </c>
    </row>
    <row r="65" spans="1:52" ht="30" customHeight="1" x14ac:dyDescent="0.3">
      <c r="A65" s="19" t="s">
        <v>648</v>
      </c>
      <c r="B65" s="19" t="s">
        <v>649</v>
      </c>
      <c r="C65" s="19" t="s">
        <v>162</v>
      </c>
      <c r="D65" s="20">
        <v>0.5</v>
      </c>
      <c r="E65" s="22">
        <f>일위대가목록!E89</f>
        <v>428874</v>
      </c>
      <c r="F65" s="25">
        <f>TRUNC(E65*D65,1)</f>
        <v>214437</v>
      </c>
      <c r="G65" s="22">
        <v>2038673</v>
      </c>
      <c r="H65" s="25">
        <f>TRUNC(G65*D65,1)</f>
        <v>1019336.5</v>
      </c>
      <c r="I65" s="22">
        <f>일위대가목록!G89</f>
        <v>800642</v>
      </c>
      <c r="J65" s="25">
        <f>TRUNC(I65*D65,1)</f>
        <v>400321</v>
      </c>
      <c r="K65" s="22">
        <f>TRUNC(E65+G65+I65,1)</f>
        <v>3268189</v>
      </c>
      <c r="L65" s="25">
        <f>TRUNC(F65+H65+J65,1)</f>
        <v>1634094.5</v>
      </c>
      <c r="M65" s="19" t="s">
        <v>650</v>
      </c>
      <c r="N65" s="1" t="s">
        <v>169</v>
      </c>
      <c r="O65" s="1" t="s">
        <v>651</v>
      </c>
      <c r="P65" s="1" t="s">
        <v>63</v>
      </c>
      <c r="Q65" s="1" t="s">
        <v>64</v>
      </c>
      <c r="R65" s="1" t="s">
        <v>64</v>
      </c>
      <c r="AV65" s="1" t="s">
        <v>52</v>
      </c>
      <c r="AW65" s="1" t="s">
        <v>652</v>
      </c>
      <c r="AX65" s="1" t="s">
        <v>52</v>
      </c>
      <c r="AY65" s="1" t="s">
        <v>52</v>
      </c>
      <c r="AZ65" s="1" t="s">
        <v>52</v>
      </c>
    </row>
    <row r="66" spans="1:52" ht="30" customHeight="1" x14ac:dyDescent="0.3">
      <c r="A66" s="19" t="s">
        <v>559</v>
      </c>
      <c r="B66" s="19" t="s">
        <v>52</v>
      </c>
      <c r="C66" s="19" t="s">
        <v>52</v>
      </c>
      <c r="D66" s="20"/>
      <c r="E66" s="22"/>
      <c r="F66" s="25">
        <f>TRUNC(SUMIF(N65:N65, N64, F65:F65),0)</f>
        <v>214437</v>
      </c>
      <c r="G66" s="22">
        <v>0</v>
      </c>
      <c r="H66" s="25">
        <f>TRUNC(SUMIF(N65:N65, N64, H65:H65),0)</f>
        <v>1019336</v>
      </c>
      <c r="I66" s="22"/>
      <c r="J66" s="25">
        <f>TRUNC(SUMIF(N65:N65, N64, J65:J65),0)</f>
        <v>400321</v>
      </c>
      <c r="K66" s="22"/>
      <c r="L66" s="25">
        <f>F66+H66+J66</f>
        <v>1634094</v>
      </c>
      <c r="M66" s="19" t="s">
        <v>52</v>
      </c>
      <c r="N66" s="1" t="s">
        <v>91</v>
      </c>
      <c r="O66" s="1" t="s">
        <v>91</v>
      </c>
      <c r="P66" s="1" t="s">
        <v>52</v>
      </c>
      <c r="Q66" s="1" t="s">
        <v>52</v>
      </c>
      <c r="R66" s="1" t="s">
        <v>52</v>
      </c>
      <c r="AV66" s="1" t="s">
        <v>52</v>
      </c>
      <c r="AW66" s="1" t="s">
        <v>52</v>
      </c>
      <c r="AX66" s="1" t="s">
        <v>52</v>
      </c>
      <c r="AY66" s="1" t="s">
        <v>52</v>
      </c>
      <c r="AZ66" s="1" t="s">
        <v>52</v>
      </c>
    </row>
    <row r="67" spans="1:52" ht="30" customHeight="1" x14ac:dyDescent="0.3">
      <c r="A67" s="20"/>
      <c r="B67" s="20"/>
      <c r="C67" s="20"/>
      <c r="D67" s="20"/>
      <c r="E67" s="22"/>
      <c r="F67" s="25"/>
      <c r="G67" s="22">
        <v>0</v>
      </c>
      <c r="H67" s="25"/>
      <c r="I67" s="22"/>
      <c r="J67" s="25"/>
      <c r="K67" s="22"/>
      <c r="L67" s="25"/>
      <c r="M67" s="20"/>
    </row>
    <row r="68" spans="1:52" ht="30" customHeight="1" x14ac:dyDescent="0.3">
      <c r="A68" s="16" t="s">
        <v>653</v>
      </c>
      <c r="B68" s="17"/>
      <c r="C68" s="17"/>
      <c r="D68" s="17"/>
      <c r="E68" s="21"/>
      <c r="F68" s="24"/>
      <c r="G68" s="21">
        <v>0</v>
      </c>
      <c r="H68" s="24"/>
      <c r="I68" s="21"/>
      <c r="J68" s="24"/>
      <c r="K68" s="21"/>
      <c r="L68" s="24"/>
      <c r="M68" s="18"/>
      <c r="N68" s="1" t="s">
        <v>219</v>
      </c>
    </row>
    <row r="69" spans="1:52" ht="30" customHeight="1" x14ac:dyDescent="0.3">
      <c r="A69" s="19" t="s">
        <v>655</v>
      </c>
      <c r="B69" s="19" t="s">
        <v>656</v>
      </c>
      <c r="C69" s="19" t="s">
        <v>597</v>
      </c>
      <c r="D69" s="20">
        <v>0.8</v>
      </c>
      <c r="E69" s="22">
        <f>일위대가목록!E90</f>
        <v>24059</v>
      </c>
      <c r="F69" s="25">
        <f>TRUNC(E69*D69,1)</f>
        <v>19247.2</v>
      </c>
      <c r="G69" s="22">
        <v>45297.98</v>
      </c>
      <c r="H69" s="25">
        <f>TRUNC(G69*D69,1)</f>
        <v>36238.300000000003</v>
      </c>
      <c r="I69" s="22">
        <f>일위대가목록!G90</f>
        <v>31327</v>
      </c>
      <c r="J69" s="25">
        <f>TRUNC(I69*D69,1)</f>
        <v>25061.599999999999</v>
      </c>
      <c r="K69" s="22">
        <f>TRUNC(E69+G69+I69,1)</f>
        <v>100683.9</v>
      </c>
      <c r="L69" s="25">
        <f>TRUNC(F69+H69+J69,1)</f>
        <v>80547.100000000006</v>
      </c>
      <c r="M69" s="19" t="s">
        <v>657</v>
      </c>
      <c r="N69" s="1" t="s">
        <v>219</v>
      </c>
      <c r="O69" s="1" t="s">
        <v>658</v>
      </c>
      <c r="P69" s="1" t="s">
        <v>63</v>
      </c>
      <c r="Q69" s="1" t="s">
        <v>64</v>
      </c>
      <c r="R69" s="1" t="s">
        <v>64</v>
      </c>
      <c r="AV69" s="1" t="s">
        <v>52</v>
      </c>
      <c r="AW69" s="1" t="s">
        <v>659</v>
      </c>
      <c r="AX69" s="1" t="s">
        <v>52</v>
      </c>
      <c r="AY69" s="1" t="s">
        <v>52</v>
      </c>
      <c r="AZ69" s="1" t="s">
        <v>52</v>
      </c>
    </row>
    <row r="70" spans="1:52" ht="30" customHeight="1" x14ac:dyDescent="0.3">
      <c r="A70" s="19" t="s">
        <v>559</v>
      </c>
      <c r="B70" s="19" t="s">
        <v>52</v>
      </c>
      <c r="C70" s="19" t="s">
        <v>52</v>
      </c>
      <c r="D70" s="20"/>
      <c r="E70" s="22"/>
      <c r="F70" s="25">
        <f>TRUNC(SUMIF(N69:N69, N68, F69:F69),0)</f>
        <v>19247</v>
      </c>
      <c r="G70" s="22">
        <v>0</v>
      </c>
      <c r="H70" s="25">
        <f>TRUNC(SUMIF(N69:N69, N68, H69:H69),0)</f>
        <v>36238</v>
      </c>
      <c r="I70" s="22"/>
      <c r="J70" s="25">
        <f>TRUNC(SUMIF(N69:N69, N68, J69:J69),0)</f>
        <v>25061</v>
      </c>
      <c r="K70" s="22"/>
      <c r="L70" s="25">
        <f>F70+H70+J70</f>
        <v>80546</v>
      </c>
      <c r="M70" s="19" t="s">
        <v>52</v>
      </c>
      <c r="N70" s="1" t="s">
        <v>91</v>
      </c>
      <c r="O70" s="1" t="s">
        <v>91</v>
      </c>
      <c r="P70" s="1" t="s">
        <v>52</v>
      </c>
      <c r="Q70" s="1" t="s">
        <v>52</v>
      </c>
      <c r="R70" s="1" t="s">
        <v>52</v>
      </c>
      <c r="AV70" s="1" t="s">
        <v>52</v>
      </c>
      <c r="AW70" s="1" t="s">
        <v>52</v>
      </c>
      <c r="AX70" s="1" t="s">
        <v>52</v>
      </c>
      <c r="AY70" s="1" t="s">
        <v>52</v>
      </c>
      <c r="AZ70" s="1" t="s">
        <v>52</v>
      </c>
    </row>
    <row r="71" spans="1:52" ht="30" customHeight="1" x14ac:dyDescent="0.3">
      <c r="A71" s="20"/>
      <c r="B71" s="20"/>
      <c r="C71" s="20"/>
      <c r="D71" s="20"/>
      <c r="E71" s="22"/>
      <c r="F71" s="25"/>
      <c r="G71" s="22">
        <v>0</v>
      </c>
      <c r="H71" s="25"/>
      <c r="I71" s="22"/>
      <c r="J71" s="25"/>
      <c r="K71" s="22"/>
      <c r="L71" s="25"/>
      <c r="M71" s="20"/>
    </row>
    <row r="72" spans="1:52" ht="30" customHeight="1" x14ac:dyDescent="0.3">
      <c r="A72" s="16" t="s">
        <v>660</v>
      </c>
      <c r="B72" s="17"/>
      <c r="C72" s="17"/>
      <c r="D72" s="17"/>
      <c r="E72" s="21"/>
      <c r="F72" s="24"/>
      <c r="G72" s="21">
        <v>0</v>
      </c>
      <c r="H72" s="24"/>
      <c r="I72" s="21"/>
      <c r="J72" s="24"/>
      <c r="K72" s="21"/>
      <c r="L72" s="24"/>
      <c r="M72" s="18"/>
      <c r="N72" s="1" t="s">
        <v>225</v>
      </c>
    </row>
    <row r="73" spans="1:52" ht="30" customHeight="1" x14ac:dyDescent="0.3">
      <c r="A73" s="19" t="s">
        <v>661</v>
      </c>
      <c r="B73" s="19" t="s">
        <v>567</v>
      </c>
      <c r="C73" s="19" t="s">
        <v>568</v>
      </c>
      <c r="D73" s="20">
        <v>0.08</v>
      </c>
      <c r="E73" s="22">
        <f>단가대비표!O113</f>
        <v>0</v>
      </c>
      <c r="F73" s="25">
        <f>TRUNC(E73*D73,1)</f>
        <v>0</v>
      </c>
      <c r="G73" s="22">
        <v>229903.31</v>
      </c>
      <c r="H73" s="25">
        <f>TRUNC(G73*D73,1)</f>
        <v>18392.2</v>
      </c>
      <c r="I73" s="22">
        <f>단가대비표!V113</f>
        <v>0</v>
      </c>
      <c r="J73" s="25">
        <f>TRUNC(I73*D73,1)</f>
        <v>0</v>
      </c>
      <c r="K73" s="22">
        <f t="shared" ref="K73:L76" si="7">TRUNC(E73+G73+I73,1)</f>
        <v>229903.3</v>
      </c>
      <c r="L73" s="25">
        <f t="shared" si="7"/>
        <v>18392.2</v>
      </c>
      <c r="M73" s="19" t="s">
        <v>52</v>
      </c>
      <c r="N73" s="1" t="s">
        <v>225</v>
      </c>
      <c r="O73" s="1" t="s">
        <v>662</v>
      </c>
      <c r="P73" s="1" t="s">
        <v>64</v>
      </c>
      <c r="Q73" s="1" t="s">
        <v>64</v>
      </c>
      <c r="R73" s="1" t="s">
        <v>63</v>
      </c>
      <c r="V73">
        <v>1</v>
      </c>
      <c r="AV73" s="1" t="s">
        <v>52</v>
      </c>
      <c r="AW73" s="1" t="s">
        <v>663</v>
      </c>
      <c r="AX73" s="1" t="s">
        <v>52</v>
      </c>
      <c r="AY73" s="1" t="s">
        <v>52</v>
      </c>
      <c r="AZ73" s="1" t="s">
        <v>52</v>
      </c>
    </row>
    <row r="74" spans="1:52" ht="30" customHeight="1" x14ac:dyDescent="0.3">
      <c r="A74" s="19" t="s">
        <v>664</v>
      </c>
      <c r="B74" s="19" t="s">
        <v>567</v>
      </c>
      <c r="C74" s="19" t="s">
        <v>568</v>
      </c>
      <c r="D74" s="20">
        <v>0.03</v>
      </c>
      <c r="E74" s="22">
        <f>단가대비표!O108</f>
        <v>0</v>
      </c>
      <c r="F74" s="25">
        <f>TRUNC(E74*D74,1)</f>
        <v>0</v>
      </c>
      <c r="G74" s="22">
        <v>205771.02000000002</v>
      </c>
      <c r="H74" s="25">
        <f>TRUNC(G74*D74,1)</f>
        <v>6173.1</v>
      </c>
      <c r="I74" s="22">
        <f>단가대비표!V108</f>
        <v>0</v>
      </c>
      <c r="J74" s="25">
        <f>TRUNC(I74*D74,1)</f>
        <v>0</v>
      </c>
      <c r="K74" s="22">
        <f t="shared" si="7"/>
        <v>205771</v>
      </c>
      <c r="L74" s="25">
        <f t="shared" si="7"/>
        <v>6173.1</v>
      </c>
      <c r="M74" s="19" t="s">
        <v>52</v>
      </c>
      <c r="N74" s="1" t="s">
        <v>225</v>
      </c>
      <c r="O74" s="1" t="s">
        <v>665</v>
      </c>
      <c r="P74" s="1" t="s">
        <v>64</v>
      </c>
      <c r="Q74" s="1" t="s">
        <v>64</v>
      </c>
      <c r="R74" s="1" t="s">
        <v>63</v>
      </c>
      <c r="V74">
        <v>1</v>
      </c>
      <c r="AV74" s="1" t="s">
        <v>52</v>
      </c>
      <c r="AW74" s="1" t="s">
        <v>666</v>
      </c>
      <c r="AX74" s="1" t="s">
        <v>52</v>
      </c>
      <c r="AY74" s="1" t="s">
        <v>52</v>
      </c>
      <c r="AZ74" s="1" t="s">
        <v>52</v>
      </c>
    </row>
    <row r="75" spans="1:52" ht="30" customHeight="1" x14ac:dyDescent="0.3">
      <c r="A75" s="19" t="s">
        <v>667</v>
      </c>
      <c r="B75" s="19" t="s">
        <v>668</v>
      </c>
      <c r="C75" s="19" t="s">
        <v>508</v>
      </c>
      <c r="D75" s="20">
        <v>1</v>
      </c>
      <c r="E75" s="22">
        <v>0</v>
      </c>
      <c r="F75" s="25">
        <f>TRUNC(E75*D75,1)</f>
        <v>0</v>
      </c>
      <c r="G75" s="22">
        <v>0</v>
      </c>
      <c r="H75" s="25">
        <f>TRUNC(G75*D75,1)</f>
        <v>0</v>
      </c>
      <c r="I75" s="22">
        <f>TRUNC(SUMIF(V73:V76, RIGHTB(O75, 1), H73:H76)*U75, 2)</f>
        <v>491.3</v>
      </c>
      <c r="J75" s="25">
        <f>TRUNC(I75*D75,1)</f>
        <v>491.3</v>
      </c>
      <c r="K75" s="22">
        <f t="shared" si="7"/>
        <v>491.3</v>
      </c>
      <c r="L75" s="25">
        <f t="shared" si="7"/>
        <v>491.3</v>
      </c>
      <c r="M75" s="19" t="s">
        <v>52</v>
      </c>
      <c r="N75" s="1" t="s">
        <v>225</v>
      </c>
      <c r="O75" s="1" t="s">
        <v>669</v>
      </c>
      <c r="P75" s="1" t="s">
        <v>64</v>
      </c>
      <c r="Q75" s="1" t="s">
        <v>64</v>
      </c>
      <c r="R75" s="1" t="s">
        <v>64</v>
      </c>
      <c r="S75">
        <v>1</v>
      </c>
      <c r="T75">
        <v>2</v>
      </c>
      <c r="U75">
        <v>0.02</v>
      </c>
      <c r="AV75" s="1" t="s">
        <v>52</v>
      </c>
      <c r="AW75" s="1" t="s">
        <v>670</v>
      </c>
      <c r="AX75" s="1" t="s">
        <v>52</v>
      </c>
      <c r="AY75" s="1" t="s">
        <v>52</v>
      </c>
      <c r="AZ75" s="1" t="s">
        <v>52</v>
      </c>
    </row>
    <row r="76" spans="1:52" ht="30" customHeight="1" x14ac:dyDescent="0.3">
      <c r="A76" s="19" t="s">
        <v>671</v>
      </c>
      <c r="B76" s="19" t="s">
        <v>672</v>
      </c>
      <c r="C76" s="19" t="s">
        <v>223</v>
      </c>
      <c r="D76" s="20">
        <v>1</v>
      </c>
      <c r="E76" s="22">
        <f>단가대비표!O84</f>
        <v>6600</v>
      </c>
      <c r="F76" s="25">
        <f>TRUNC(E76*D76,1)</f>
        <v>6600</v>
      </c>
      <c r="G76" s="22">
        <v>0</v>
      </c>
      <c r="H76" s="25">
        <f>TRUNC(G76*D76,1)</f>
        <v>0</v>
      </c>
      <c r="I76" s="22">
        <f>단가대비표!V84</f>
        <v>0</v>
      </c>
      <c r="J76" s="25">
        <f>TRUNC(I76*D76,1)</f>
        <v>0</v>
      </c>
      <c r="K76" s="22">
        <f t="shared" si="7"/>
        <v>6600</v>
      </c>
      <c r="L76" s="25">
        <f t="shared" si="7"/>
        <v>6600</v>
      </c>
      <c r="M76" s="19" t="s">
        <v>52</v>
      </c>
      <c r="N76" s="1" t="s">
        <v>225</v>
      </c>
      <c r="O76" s="1" t="s">
        <v>673</v>
      </c>
      <c r="P76" s="1" t="s">
        <v>64</v>
      </c>
      <c r="Q76" s="1" t="s">
        <v>64</v>
      </c>
      <c r="R76" s="1" t="s">
        <v>63</v>
      </c>
      <c r="AV76" s="1" t="s">
        <v>52</v>
      </c>
      <c r="AW76" s="1" t="s">
        <v>674</v>
      </c>
      <c r="AX76" s="1" t="s">
        <v>52</v>
      </c>
      <c r="AY76" s="1" t="s">
        <v>52</v>
      </c>
      <c r="AZ76" s="1" t="s">
        <v>52</v>
      </c>
    </row>
    <row r="77" spans="1:52" ht="30" customHeight="1" x14ac:dyDescent="0.3">
      <c r="A77" s="19" t="s">
        <v>559</v>
      </c>
      <c r="B77" s="19" t="s">
        <v>52</v>
      </c>
      <c r="C77" s="19" t="s">
        <v>52</v>
      </c>
      <c r="D77" s="20"/>
      <c r="E77" s="22"/>
      <c r="F77" s="25">
        <f>TRUNC(SUMIF(N73:N76, N72, F73:F76),0)</f>
        <v>6600</v>
      </c>
      <c r="G77" s="22">
        <v>0</v>
      </c>
      <c r="H77" s="25">
        <f>TRUNC(SUMIF(N73:N76, N72, H73:H76),0)</f>
        <v>24565</v>
      </c>
      <c r="I77" s="22"/>
      <c r="J77" s="25">
        <f>TRUNC(SUMIF(N73:N76, N72, J73:J76),0)</f>
        <v>491</v>
      </c>
      <c r="K77" s="22"/>
      <c r="L77" s="25">
        <f>F77+H77+J77</f>
        <v>31656</v>
      </c>
      <c r="M77" s="19" t="s">
        <v>52</v>
      </c>
      <c r="N77" s="1" t="s">
        <v>91</v>
      </c>
      <c r="O77" s="1" t="s">
        <v>91</v>
      </c>
      <c r="P77" s="1" t="s">
        <v>52</v>
      </c>
      <c r="Q77" s="1" t="s">
        <v>52</v>
      </c>
      <c r="R77" s="1" t="s">
        <v>52</v>
      </c>
      <c r="AV77" s="1" t="s">
        <v>52</v>
      </c>
      <c r="AW77" s="1" t="s">
        <v>52</v>
      </c>
      <c r="AX77" s="1" t="s">
        <v>52</v>
      </c>
      <c r="AY77" s="1" t="s">
        <v>52</v>
      </c>
      <c r="AZ77" s="1" t="s">
        <v>52</v>
      </c>
    </row>
    <row r="78" spans="1:52" ht="30" customHeight="1" x14ac:dyDescent="0.3">
      <c r="A78" s="20"/>
      <c r="B78" s="20"/>
      <c r="C78" s="20"/>
      <c r="D78" s="20"/>
      <c r="E78" s="22"/>
      <c r="F78" s="25"/>
      <c r="G78" s="22">
        <v>0</v>
      </c>
      <c r="H78" s="25"/>
      <c r="I78" s="22"/>
      <c r="J78" s="25"/>
      <c r="K78" s="22"/>
      <c r="L78" s="25"/>
      <c r="M78" s="20"/>
    </row>
    <row r="79" spans="1:52" ht="30" customHeight="1" x14ac:dyDescent="0.3">
      <c r="A79" s="16" t="s">
        <v>675</v>
      </c>
      <c r="B79" s="17"/>
      <c r="C79" s="17"/>
      <c r="D79" s="17"/>
      <c r="E79" s="21"/>
      <c r="F79" s="24"/>
      <c r="G79" s="21">
        <v>0</v>
      </c>
      <c r="H79" s="24"/>
      <c r="I79" s="21"/>
      <c r="J79" s="24"/>
      <c r="K79" s="21"/>
      <c r="L79" s="24"/>
      <c r="M79" s="18"/>
      <c r="N79" s="1" t="s">
        <v>230</v>
      </c>
    </row>
    <row r="80" spans="1:52" ht="30" customHeight="1" x14ac:dyDescent="0.3">
      <c r="A80" s="19" t="s">
        <v>677</v>
      </c>
      <c r="B80" s="19" t="s">
        <v>678</v>
      </c>
      <c r="C80" s="19" t="s">
        <v>134</v>
      </c>
      <c r="D80" s="20">
        <v>1</v>
      </c>
      <c r="E80" s="22">
        <f>일위대가목록!E91</f>
        <v>17488</v>
      </c>
      <c r="F80" s="25">
        <f>TRUNC(E80*D80,1)</f>
        <v>17488</v>
      </c>
      <c r="G80" s="22">
        <v>0</v>
      </c>
      <c r="H80" s="25">
        <f>TRUNC(G80*D80,1)</f>
        <v>0</v>
      </c>
      <c r="I80" s="22">
        <f>일위대가목록!G91</f>
        <v>0</v>
      </c>
      <c r="J80" s="25">
        <f>TRUNC(I80*D80,1)</f>
        <v>0</v>
      </c>
      <c r="K80" s="22">
        <f t="shared" ref="K80:L82" si="8">TRUNC(E80+G80+I80,1)</f>
        <v>17488</v>
      </c>
      <c r="L80" s="25">
        <f t="shared" si="8"/>
        <v>17488</v>
      </c>
      <c r="M80" s="19" t="s">
        <v>679</v>
      </c>
      <c r="N80" s="1" t="s">
        <v>230</v>
      </c>
      <c r="O80" s="1" t="s">
        <v>680</v>
      </c>
      <c r="P80" s="1" t="s">
        <v>63</v>
      </c>
      <c r="Q80" s="1" t="s">
        <v>64</v>
      </c>
      <c r="R80" s="1" t="s">
        <v>64</v>
      </c>
      <c r="AV80" s="1" t="s">
        <v>52</v>
      </c>
      <c r="AW80" s="1" t="s">
        <v>681</v>
      </c>
      <c r="AX80" s="1" t="s">
        <v>52</v>
      </c>
      <c r="AY80" s="1" t="s">
        <v>52</v>
      </c>
      <c r="AZ80" s="1" t="s">
        <v>52</v>
      </c>
    </row>
    <row r="81" spans="1:52" ht="30" customHeight="1" x14ac:dyDescent="0.3">
      <c r="A81" s="19" t="s">
        <v>661</v>
      </c>
      <c r="B81" s="19" t="s">
        <v>567</v>
      </c>
      <c r="C81" s="19" t="s">
        <v>568</v>
      </c>
      <c r="D81" s="20">
        <v>1.5407</v>
      </c>
      <c r="E81" s="22">
        <f>단가대비표!O113</f>
        <v>0</v>
      </c>
      <c r="F81" s="25">
        <f>TRUNC(E81*D81,1)</f>
        <v>0</v>
      </c>
      <c r="G81" s="22">
        <v>229903.31</v>
      </c>
      <c r="H81" s="25">
        <f>TRUNC(G81*D81,1)</f>
        <v>354212</v>
      </c>
      <c r="I81" s="22">
        <f>단가대비표!V113</f>
        <v>0</v>
      </c>
      <c r="J81" s="25">
        <f>TRUNC(I81*D81,1)</f>
        <v>0</v>
      </c>
      <c r="K81" s="22">
        <f t="shared" si="8"/>
        <v>229903.3</v>
      </c>
      <c r="L81" s="25">
        <f t="shared" si="8"/>
        <v>354212</v>
      </c>
      <c r="M81" s="19" t="s">
        <v>52</v>
      </c>
      <c r="N81" s="1" t="s">
        <v>230</v>
      </c>
      <c r="O81" s="1" t="s">
        <v>662</v>
      </c>
      <c r="P81" s="1" t="s">
        <v>64</v>
      </c>
      <c r="Q81" s="1" t="s">
        <v>64</v>
      </c>
      <c r="R81" s="1" t="s">
        <v>63</v>
      </c>
      <c r="V81">
        <v>1</v>
      </c>
      <c r="AV81" s="1" t="s">
        <v>52</v>
      </c>
      <c r="AW81" s="1" t="s">
        <v>682</v>
      </c>
      <c r="AX81" s="1" t="s">
        <v>52</v>
      </c>
      <c r="AY81" s="1" t="s">
        <v>52</v>
      </c>
      <c r="AZ81" s="1" t="s">
        <v>52</v>
      </c>
    </row>
    <row r="82" spans="1:52" ht="30" customHeight="1" x14ac:dyDescent="0.3">
      <c r="A82" s="19" t="s">
        <v>683</v>
      </c>
      <c r="B82" s="19" t="s">
        <v>684</v>
      </c>
      <c r="C82" s="19" t="s">
        <v>508</v>
      </c>
      <c r="D82" s="20">
        <v>1</v>
      </c>
      <c r="E82" s="22">
        <v>0</v>
      </c>
      <c r="F82" s="25">
        <f>TRUNC(E82*D82,1)</f>
        <v>0</v>
      </c>
      <c r="G82" s="22">
        <v>0</v>
      </c>
      <c r="H82" s="25">
        <f>TRUNC(G82*D82,1)</f>
        <v>0</v>
      </c>
      <c r="I82" s="22">
        <f>TRUNC(SUMIF(V80:V82, RIGHTB(O82, 1), H80:H82)*U82, 2)</f>
        <v>212527.2</v>
      </c>
      <c r="J82" s="25">
        <f>TRUNC(I82*D82,1)</f>
        <v>212527.2</v>
      </c>
      <c r="K82" s="22">
        <f t="shared" si="8"/>
        <v>212527.2</v>
      </c>
      <c r="L82" s="25">
        <f t="shared" si="8"/>
        <v>212527.2</v>
      </c>
      <c r="M82" s="19" t="s">
        <v>52</v>
      </c>
      <c r="N82" s="1" t="s">
        <v>230</v>
      </c>
      <c r="O82" s="1" t="s">
        <v>669</v>
      </c>
      <c r="P82" s="1" t="s">
        <v>64</v>
      </c>
      <c r="Q82" s="1" t="s">
        <v>64</v>
      </c>
      <c r="R82" s="1" t="s">
        <v>64</v>
      </c>
      <c r="S82">
        <v>1</v>
      </c>
      <c r="T82">
        <v>2</v>
      </c>
      <c r="U82">
        <v>0.6</v>
      </c>
      <c r="AV82" s="1" t="s">
        <v>52</v>
      </c>
      <c r="AW82" s="1" t="s">
        <v>685</v>
      </c>
      <c r="AX82" s="1" t="s">
        <v>52</v>
      </c>
      <c r="AY82" s="1" t="s">
        <v>52</v>
      </c>
      <c r="AZ82" s="1" t="s">
        <v>52</v>
      </c>
    </row>
    <row r="83" spans="1:52" ht="30" customHeight="1" x14ac:dyDescent="0.3">
      <c r="A83" s="19" t="s">
        <v>559</v>
      </c>
      <c r="B83" s="19" t="s">
        <v>52</v>
      </c>
      <c r="C83" s="19" t="s">
        <v>52</v>
      </c>
      <c r="D83" s="20"/>
      <c r="E83" s="22"/>
      <c r="F83" s="25">
        <f>TRUNC(SUMIF(N80:N82, N79, F80:F82),0)</f>
        <v>17488</v>
      </c>
      <c r="G83" s="22">
        <v>0</v>
      </c>
      <c r="H83" s="25">
        <f>TRUNC(SUMIF(N80:N82, N79, H80:H82),0)</f>
        <v>354212</v>
      </c>
      <c r="I83" s="22"/>
      <c r="J83" s="25">
        <f>TRUNC(SUMIF(N80:N82, N79, J80:J82),0)</f>
        <v>212527</v>
      </c>
      <c r="K83" s="22"/>
      <c r="L83" s="25">
        <f>F83+H83+J83</f>
        <v>584227</v>
      </c>
      <c r="M83" s="19" t="s">
        <v>52</v>
      </c>
      <c r="N83" s="1" t="s">
        <v>91</v>
      </c>
      <c r="O83" s="1" t="s">
        <v>91</v>
      </c>
      <c r="P83" s="1" t="s">
        <v>52</v>
      </c>
      <c r="Q83" s="1" t="s">
        <v>52</v>
      </c>
      <c r="R83" s="1" t="s">
        <v>52</v>
      </c>
      <c r="AV83" s="1" t="s">
        <v>52</v>
      </c>
      <c r="AW83" s="1" t="s">
        <v>52</v>
      </c>
      <c r="AX83" s="1" t="s">
        <v>52</v>
      </c>
      <c r="AY83" s="1" t="s">
        <v>52</v>
      </c>
      <c r="AZ83" s="1" t="s">
        <v>52</v>
      </c>
    </row>
    <row r="84" spans="1:52" ht="30" customHeight="1" x14ac:dyDescent="0.3">
      <c r="A84" s="20"/>
      <c r="B84" s="20"/>
      <c r="C84" s="20"/>
      <c r="D84" s="20"/>
      <c r="E84" s="22"/>
      <c r="F84" s="25"/>
      <c r="G84" s="22">
        <v>0</v>
      </c>
      <c r="H84" s="25"/>
      <c r="I84" s="22"/>
      <c r="J84" s="25"/>
      <c r="K84" s="22"/>
      <c r="L84" s="25"/>
      <c r="M84" s="20"/>
    </row>
    <row r="85" spans="1:52" ht="30" customHeight="1" x14ac:dyDescent="0.3">
      <c r="A85" s="16" t="s">
        <v>686</v>
      </c>
      <c r="B85" s="17"/>
      <c r="C85" s="17"/>
      <c r="D85" s="17"/>
      <c r="E85" s="21"/>
      <c r="F85" s="24"/>
      <c r="G85" s="21">
        <v>0</v>
      </c>
      <c r="H85" s="24"/>
      <c r="I85" s="21"/>
      <c r="J85" s="24"/>
      <c r="K85" s="21"/>
      <c r="L85" s="24"/>
      <c r="M85" s="18"/>
      <c r="N85" s="1" t="s">
        <v>234</v>
      </c>
    </row>
    <row r="86" spans="1:52" ht="30" customHeight="1" x14ac:dyDescent="0.3">
      <c r="A86" s="19" t="s">
        <v>661</v>
      </c>
      <c r="B86" s="19" t="s">
        <v>567</v>
      </c>
      <c r="C86" s="19" t="s">
        <v>568</v>
      </c>
      <c r="D86" s="20">
        <v>1.67</v>
      </c>
      <c r="E86" s="22">
        <f>단가대비표!O113</f>
        <v>0</v>
      </c>
      <c r="F86" s="25">
        <f>TRUNC(E86*D86,1)</f>
        <v>0</v>
      </c>
      <c r="G86" s="22">
        <v>229903.31</v>
      </c>
      <c r="H86" s="25">
        <f>TRUNC(G86*D86,1)</f>
        <v>383938.5</v>
      </c>
      <c r="I86" s="22">
        <f>단가대비표!V113</f>
        <v>0</v>
      </c>
      <c r="J86" s="25">
        <f>TRUNC(I86*D86,1)</f>
        <v>0</v>
      </c>
      <c r="K86" s="22">
        <f t="shared" ref="K86:L88" si="9">TRUNC(E86+G86+I86,1)</f>
        <v>229903.3</v>
      </c>
      <c r="L86" s="25">
        <f t="shared" si="9"/>
        <v>383938.5</v>
      </c>
      <c r="M86" s="19" t="s">
        <v>52</v>
      </c>
      <c r="N86" s="1" t="s">
        <v>234</v>
      </c>
      <c r="O86" s="1" t="s">
        <v>662</v>
      </c>
      <c r="P86" s="1" t="s">
        <v>64</v>
      </c>
      <c r="Q86" s="1" t="s">
        <v>64</v>
      </c>
      <c r="R86" s="1" t="s">
        <v>63</v>
      </c>
      <c r="AV86" s="1" t="s">
        <v>52</v>
      </c>
      <c r="AW86" s="1" t="s">
        <v>688</v>
      </c>
      <c r="AX86" s="1" t="s">
        <v>52</v>
      </c>
      <c r="AY86" s="1" t="s">
        <v>52</v>
      </c>
      <c r="AZ86" s="1" t="s">
        <v>52</v>
      </c>
    </row>
    <row r="87" spans="1:52" ht="30" customHeight="1" x14ac:dyDescent="0.3">
      <c r="A87" s="19" t="s">
        <v>664</v>
      </c>
      <c r="B87" s="19" t="s">
        <v>567</v>
      </c>
      <c r="C87" s="19" t="s">
        <v>568</v>
      </c>
      <c r="D87" s="20">
        <v>0.42</v>
      </c>
      <c r="E87" s="22">
        <f>단가대비표!O108</f>
        <v>0</v>
      </c>
      <c r="F87" s="25">
        <f>TRUNC(E87*D87,1)</f>
        <v>0</v>
      </c>
      <c r="G87" s="22">
        <v>205771.02000000002</v>
      </c>
      <c r="H87" s="25">
        <f>TRUNC(G87*D87,1)</f>
        <v>86423.8</v>
      </c>
      <c r="I87" s="22">
        <f>단가대비표!V108</f>
        <v>0</v>
      </c>
      <c r="J87" s="25">
        <f>TRUNC(I87*D87,1)</f>
        <v>0</v>
      </c>
      <c r="K87" s="22">
        <f t="shared" si="9"/>
        <v>205771</v>
      </c>
      <c r="L87" s="25">
        <f t="shared" si="9"/>
        <v>86423.8</v>
      </c>
      <c r="M87" s="19" t="s">
        <v>52</v>
      </c>
      <c r="N87" s="1" t="s">
        <v>234</v>
      </c>
      <c r="O87" s="1" t="s">
        <v>665</v>
      </c>
      <c r="P87" s="1" t="s">
        <v>64</v>
      </c>
      <c r="Q87" s="1" t="s">
        <v>64</v>
      </c>
      <c r="R87" s="1" t="s">
        <v>63</v>
      </c>
      <c r="AV87" s="1" t="s">
        <v>52</v>
      </c>
      <c r="AW87" s="1" t="s">
        <v>689</v>
      </c>
      <c r="AX87" s="1" t="s">
        <v>52</v>
      </c>
      <c r="AY87" s="1" t="s">
        <v>52</v>
      </c>
      <c r="AZ87" s="1" t="s">
        <v>52</v>
      </c>
    </row>
    <row r="88" spans="1:52" ht="30" customHeight="1" x14ac:dyDescent="0.3">
      <c r="A88" s="19" t="s">
        <v>690</v>
      </c>
      <c r="B88" s="19" t="s">
        <v>691</v>
      </c>
      <c r="C88" s="19" t="s">
        <v>597</v>
      </c>
      <c r="D88" s="20">
        <v>2.5</v>
      </c>
      <c r="E88" s="22">
        <f>일위대가목록!E92</f>
        <v>28616</v>
      </c>
      <c r="F88" s="25">
        <f>TRUNC(E88*D88,1)</f>
        <v>71540</v>
      </c>
      <c r="G88" s="22">
        <v>53708.200000000004</v>
      </c>
      <c r="H88" s="25">
        <f>TRUNC(G88*D88,1)</f>
        <v>134270.5</v>
      </c>
      <c r="I88" s="22">
        <f>일위대가목록!G92</f>
        <v>90444</v>
      </c>
      <c r="J88" s="25">
        <f>TRUNC(I88*D88,1)</f>
        <v>226110</v>
      </c>
      <c r="K88" s="22">
        <f t="shared" si="9"/>
        <v>172768.2</v>
      </c>
      <c r="L88" s="25">
        <f t="shared" si="9"/>
        <v>431920.5</v>
      </c>
      <c r="M88" s="19" t="s">
        <v>692</v>
      </c>
      <c r="N88" s="1" t="s">
        <v>234</v>
      </c>
      <c r="O88" s="1" t="s">
        <v>693</v>
      </c>
      <c r="P88" s="1" t="s">
        <v>63</v>
      </c>
      <c r="Q88" s="1" t="s">
        <v>64</v>
      </c>
      <c r="R88" s="1" t="s">
        <v>64</v>
      </c>
      <c r="AV88" s="1" t="s">
        <v>52</v>
      </c>
      <c r="AW88" s="1" t="s">
        <v>694</v>
      </c>
      <c r="AX88" s="1" t="s">
        <v>52</v>
      </c>
      <c r="AY88" s="1" t="s">
        <v>52</v>
      </c>
      <c r="AZ88" s="1" t="s">
        <v>52</v>
      </c>
    </row>
    <row r="89" spans="1:52" ht="30" customHeight="1" x14ac:dyDescent="0.3">
      <c r="A89" s="19" t="s">
        <v>559</v>
      </c>
      <c r="B89" s="19" t="s">
        <v>52</v>
      </c>
      <c r="C89" s="19" t="s">
        <v>52</v>
      </c>
      <c r="D89" s="20"/>
      <c r="E89" s="22"/>
      <c r="F89" s="25">
        <f>TRUNC(SUMIF(N86:N88, N85, F86:F88),0)</f>
        <v>71540</v>
      </c>
      <c r="G89" s="22">
        <v>0</v>
      </c>
      <c r="H89" s="25">
        <f>TRUNC(SUMIF(N86:N88, N85, H86:H88),0)</f>
        <v>604632</v>
      </c>
      <c r="I89" s="22"/>
      <c r="J89" s="25">
        <f>TRUNC(SUMIF(N86:N88, N85, J86:J88),0)</f>
        <v>226110</v>
      </c>
      <c r="K89" s="22"/>
      <c r="L89" s="25">
        <f>F89+H89+J89</f>
        <v>902282</v>
      </c>
      <c r="M89" s="19" t="s">
        <v>52</v>
      </c>
      <c r="N89" s="1" t="s">
        <v>91</v>
      </c>
      <c r="O89" s="1" t="s">
        <v>91</v>
      </c>
      <c r="P89" s="1" t="s">
        <v>52</v>
      </c>
      <c r="Q89" s="1" t="s">
        <v>52</v>
      </c>
      <c r="R89" s="1" t="s">
        <v>52</v>
      </c>
      <c r="AV89" s="1" t="s">
        <v>52</v>
      </c>
      <c r="AW89" s="1" t="s">
        <v>52</v>
      </c>
      <c r="AX89" s="1" t="s">
        <v>52</v>
      </c>
      <c r="AY89" s="1" t="s">
        <v>52</v>
      </c>
      <c r="AZ89" s="1" t="s">
        <v>52</v>
      </c>
    </row>
    <row r="90" spans="1:52" ht="30" customHeight="1" x14ac:dyDescent="0.3">
      <c r="A90" s="20"/>
      <c r="B90" s="20"/>
      <c r="C90" s="20"/>
      <c r="D90" s="20"/>
      <c r="E90" s="22"/>
      <c r="F90" s="25"/>
      <c r="G90" s="22">
        <v>0</v>
      </c>
      <c r="H90" s="25"/>
      <c r="I90" s="22"/>
      <c r="J90" s="25"/>
      <c r="K90" s="22"/>
      <c r="L90" s="25"/>
      <c r="M90" s="20"/>
    </row>
    <row r="91" spans="1:52" ht="30" customHeight="1" x14ac:dyDescent="0.3">
      <c r="A91" s="16" t="s">
        <v>695</v>
      </c>
      <c r="B91" s="17"/>
      <c r="C91" s="17"/>
      <c r="D91" s="17"/>
      <c r="E91" s="21"/>
      <c r="F91" s="24"/>
      <c r="G91" s="21">
        <v>0</v>
      </c>
      <c r="H91" s="24"/>
      <c r="I91" s="21"/>
      <c r="J91" s="24"/>
      <c r="K91" s="21"/>
      <c r="L91" s="24"/>
      <c r="M91" s="18"/>
      <c r="N91" s="1" t="s">
        <v>239</v>
      </c>
    </row>
    <row r="92" spans="1:52" ht="30" customHeight="1" x14ac:dyDescent="0.3">
      <c r="A92" s="19" t="s">
        <v>661</v>
      </c>
      <c r="B92" s="19" t="s">
        <v>567</v>
      </c>
      <c r="C92" s="19" t="s">
        <v>568</v>
      </c>
      <c r="D92" s="20">
        <v>0.33</v>
      </c>
      <c r="E92" s="22">
        <f>단가대비표!O113</f>
        <v>0</v>
      </c>
      <c r="F92" s="25">
        <f>TRUNC(E92*D92,1)</f>
        <v>0</v>
      </c>
      <c r="G92" s="22">
        <v>229903.31</v>
      </c>
      <c r="H92" s="25">
        <f>TRUNC(G92*D92,1)</f>
        <v>75868</v>
      </c>
      <c r="I92" s="22">
        <f>단가대비표!V113</f>
        <v>0</v>
      </c>
      <c r="J92" s="25">
        <f>TRUNC(I92*D92,1)</f>
        <v>0</v>
      </c>
      <c r="K92" s="22">
        <f t="shared" ref="K92:L94" si="10">TRUNC(E92+G92+I92,1)</f>
        <v>229903.3</v>
      </c>
      <c r="L92" s="25">
        <f t="shared" si="10"/>
        <v>75868</v>
      </c>
      <c r="M92" s="19" t="s">
        <v>52</v>
      </c>
      <c r="N92" s="1" t="s">
        <v>239</v>
      </c>
      <c r="O92" s="1" t="s">
        <v>662</v>
      </c>
      <c r="P92" s="1" t="s">
        <v>64</v>
      </c>
      <c r="Q92" s="1" t="s">
        <v>64</v>
      </c>
      <c r="R92" s="1" t="s">
        <v>63</v>
      </c>
      <c r="AV92" s="1" t="s">
        <v>52</v>
      </c>
      <c r="AW92" s="1" t="s">
        <v>697</v>
      </c>
      <c r="AX92" s="1" t="s">
        <v>52</v>
      </c>
      <c r="AY92" s="1" t="s">
        <v>52</v>
      </c>
      <c r="AZ92" s="1" t="s">
        <v>52</v>
      </c>
    </row>
    <row r="93" spans="1:52" ht="30" customHeight="1" x14ac:dyDescent="0.3">
      <c r="A93" s="19" t="s">
        <v>698</v>
      </c>
      <c r="B93" s="19" t="s">
        <v>567</v>
      </c>
      <c r="C93" s="19" t="s">
        <v>568</v>
      </c>
      <c r="D93" s="20">
        <v>0.14000000000000001</v>
      </c>
      <c r="E93" s="22">
        <f>단가대비표!O109</f>
        <v>0</v>
      </c>
      <c r="F93" s="25">
        <f>TRUNC(E93*D93,1)</f>
        <v>0</v>
      </c>
      <c r="G93" s="22">
        <v>256564.49000000002</v>
      </c>
      <c r="H93" s="25">
        <f>TRUNC(G93*D93,1)</f>
        <v>35919</v>
      </c>
      <c r="I93" s="22">
        <f>단가대비표!V109</f>
        <v>0</v>
      </c>
      <c r="J93" s="25">
        <f>TRUNC(I93*D93,1)</f>
        <v>0</v>
      </c>
      <c r="K93" s="22">
        <f t="shared" si="10"/>
        <v>256564.4</v>
      </c>
      <c r="L93" s="25">
        <f t="shared" si="10"/>
        <v>35919</v>
      </c>
      <c r="M93" s="19" t="s">
        <v>52</v>
      </c>
      <c r="N93" s="1" t="s">
        <v>239</v>
      </c>
      <c r="O93" s="1" t="s">
        <v>699</v>
      </c>
      <c r="P93" s="1" t="s">
        <v>64</v>
      </c>
      <c r="Q93" s="1" t="s">
        <v>64</v>
      </c>
      <c r="R93" s="1" t="s">
        <v>63</v>
      </c>
      <c r="AV93" s="1" t="s">
        <v>52</v>
      </c>
      <c r="AW93" s="1" t="s">
        <v>700</v>
      </c>
      <c r="AX93" s="1" t="s">
        <v>52</v>
      </c>
      <c r="AY93" s="1" t="s">
        <v>52</v>
      </c>
      <c r="AZ93" s="1" t="s">
        <v>52</v>
      </c>
    </row>
    <row r="94" spans="1:52" ht="30" customHeight="1" x14ac:dyDescent="0.3">
      <c r="A94" s="19" t="s">
        <v>664</v>
      </c>
      <c r="B94" s="19" t="s">
        <v>567</v>
      </c>
      <c r="C94" s="19" t="s">
        <v>568</v>
      </c>
      <c r="D94" s="20">
        <v>7.0000000000000007E-2</v>
      </c>
      <c r="E94" s="22">
        <f>단가대비표!O108</f>
        <v>0</v>
      </c>
      <c r="F94" s="25">
        <f>TRUNC(E94*D94,1)</f>
        <v>0</v>
      </c>
      <c r="G94" s="22">
        <v>205771.02000000002</v>
      </c>
      <c r="H94" s="25">
        <f>TRUNC(G94*D94,1)</f>
        <v>14403.9</v>
      </c>
      <c r="I94" s="22">
        <f>단가대비표!V108</f>
        <v>0</v>
      </c>
      <c r="J94" s="25">
        <f>TRUNC(I94*D94,1)</f>
        <v>0</v>
      </c>
      <c r="K94" s="22">
        <f t="shared" si="10"/>
        <v>205771</v>
      </c>
      <c r="L94" s="25">
        <f t="shared" si="10"/>
        <v>14403.9</v>
      </c>
      <c r="M94" s="19" t="s">
        <v>52</v>
      </c>
      <c r="N94" s="1" t="s">
        <v>239</v>
      </c>
      <c r="O94" s="1" t="s">
        <v>665</v>
      </c>
      <c r="P94" s="1" t="s">
        <v>64</v>
      </c>
      <c r="Q94" s="1" t="s">
        <v>64</v>
      </c>
      <c r="R94" s="1" t="s">
        <v>63</v>
      </c>
      <c r="AV94" s="1" t="s">
        <v>52</v>
      </c>
      <c r="AW94" s="1" t="s">
        <v>701</v>
      </c>
      <c r="AX94" s="1" t="s">
        <v>52</v>
      </c>
      <c r="AY94" s="1" t="s">
        <v>52</v>
      </c>
      <c r="AZ94" s="1" t="s">
        <v>52</v>
      </c>
    </row>
    <row r="95" spans="1:52" ht="30" customHeight="1" x14ac:dyDescent="0.3">
      <c r="A95" s="19" t="s">
        <v>559</v>
      </c>
      <c r="B95" s="19" t="s">
        <v>52</v>
      </c>
      <c r="C95" s="19" t="s">
        <v>52</v>
      </c>
      <c r="D95" s="20"/>
      <c r="E95" s="22"/>
      <c r="F95" s="25">
        <f>TRUNC(SUMIF(N92:N94, N91, F92:F94),0)</f>
        <v>0</v>
      </c>
      <c r="G95" s="22">
        <v>0</v>
      </c>
      <c r="H95" s="25">
        <f>TRUNC(SUMIF(N92:N94, N91, H92:H94),0)</f>
        <v>126190</v>
      </c>
      <c r="I95" s="22"/>
      <c r="J95" s="25">
        <f>TRUNC(SUMIF(N92:N94, N91, J92:J94),0)</f>
        <v>0</v>
      </c>
      <c r="K95" s="22"/>
      <c r="L95" s="25">
        <f>F95+H95+J95</f>
        <v>126190</v>
      </c>
      <c r="M95" s="19" t="s">
        <v>52</v>
      </c>
      <c r="N95" s="1" t="s">
        <v>91</v>
      </c>
      <c r="O95" s="1" t="s">
        <v>91</v>
      </c>
      <c r="P95" s="1" t="s">
        <v>52</v>
      </c>
      <c r="Q95" s="1" t="s">
        <v>52</v>
      </c>
      <c r="R95" s="1" t="s">
        <v>52</v>
      </c>
      <c r="AV95" s="1" t="s">
        <v>52</v>
      </c>
      <c r="AW95" s="1" t="s">
        <v>52</v>
      </c>
      <c r="AX95" s="1" t="s">
        <v>52</v>
      </c>
      <c r="AY95" s="1" t="s">
        <v>52</v>
      </c>
      <c r="AZ95" s="1" t="s">
        <v>52</v>
      </c>
    </row>
    <row r="96" spans="1:52" ht="30" customHeight="1" x14ac:dyDescent="0.3">
      <c r="A96" s="20"/>
      <c r="B96" s="20"/>
      <c r="C96" s="20"/>
      <c r="D96" s="20"/>
      <c r="E96" s="22"/>
      <c r="F96" s="25"/>
      <c r="G96" s="22">
        <v>0</v>
      </c>
      <c r="H96" s="25"/>
      <c r="I96" s="22"/>
      <c r="J96" s="25"/>
      <c r="K96" s="22"/>
      <c r="L96" s="25"/>
      <c r="M96" s="20"/>
    </row>
    <row r="97" spans="1:52" ht="30" customHeight="1" x14ac:dyDescent="0.3">
      <c r="A97" s="16" t="s">
        <v>702</v>
      </c>
      <c r="B97" s="17"/>
      <c r="C97" s="17"/>
      <c r="D97" s="17"/>
      <c r="E97" s="21"/>
      <c r="F97" s="24"/>
      <c r="G97" s="21">
        <v>0</v>
      </c>
      <c r="H97" s="24"/>
      <c r="I97" s="21"/>
      <c r="J97" s="24"/>
      <c r="K97" s="21"/>
      <c r="L97" s="24"/>
      <c r="M97" s="18"/>
      <c r="N97" s="1" t="s">
        <v>244</v>
      </c>
    </row>
    <row r="98" spans="1:52" ht="30" customHeight="1" x14ac:dyDescent="0.3">
      <c r="A98" s="19" t="s">
        <v>661</v>
      </c>
      <c r="B98" s="19" t="s">
        <v>567</v>
      </c>
      <c r="C98" s="19" t="s">
        <v>568</v>
      </c>
      <c r="D98" s="20">
        <v>0.43</v>
      </c>
      <c r="E98" s="22">
        <f>단가대비표!O113</f>
        <v>0</v>
      </c>
      <c r="F98" s="25">
        <f>TRUNC(E98*D98,1)</f>
        <v>0</v>
      </c>
      <c r="G98" s="22">
        <v>229903.31</v>
      </c>
      <c r="H98" s="25">
        <f>TRUNC(G98*D98,1)</f>
        <v>98858.4</v>
      </c>
      <c r="I98" s="22">
        <f>단가대비표!V113</f>
        <v>0</v>
      </c>
      <c r="J98" s="25">
        <f>TRUNC(I98*D98,1)</f>
        <v>0</v>
      </c>
      <c r="K98" s="22">
        <f t="shared" ref="K98:L100" si="11">TRUNC(E98+G98+I98,1)</f>
        <v>229903.3</v>
      </c>
      <c r="L98" s="25">
        <f t="shared" si="11"/>
        <v>98858.4</v>
      </c>
      <c r="M98" s="19" t="s">
        <v>52</v>
      </c>
      <c r="N98" s="1" t="s">
        <v>244</v>
      </c>
      <c r="O98" s="1" t="s">
        <v>662</v>
      </c>
      <c r="P98" s="1" t="s">
        <v>64</v>
      </c>
      <c r="Q98" s="1" t="s">
        <v>64</v>
      </c>
      <c r="R98" s="1" t="s">
        <v>63</v>
      </c>
      <c r="V98">
        <v>1</v>
      </c>
      <c r="AV98" s="1" t="s">
        <v>52</v>
      </c>
      <c r="AW98" s="1" t="s">
        <v>704</v>
      </c>
      <c r="AX98" s="1" t="s">
        <v>52</v>
      </c>
      <c r="AY98" s="1" t="s">
        <v>52</v>
      </c>
      <c r="AZ98" s="1" t="s">
        <v>52</v>
      </c>
    </row>
    <row r="99" spans="1:52" ht="30" customHeight="1" x14ac:dyDescent="0.3">
      <c r="A99" s="19" t="s">
        <v>664</v>
      </c>
      <c r="B99" s="19" t="s">
        <v>567</v>
      </c>
      <c r="C99" s="19" t="s">
        <v>568</v>
      </c>
      <c r="D99" s="20">
        <v>0.12</v>
      </c>
      <c r="E99" s="22">
        <f>단가대비표!O108</f>
        <v>0</v>
      </c>
      <c r="F99" s="25">
        <f>TRUNC(E99*D99,1)</f>
        <v>0</v>
      </c>
      <c r="G99" s="22">
        <v>205771.02000000002</v>
      </c>
      <c r="H99" s="25">
        <f>TRUNC(G99*D99,1)</f>
        <v>24692.5</v>
      </c>
      <c r="I99" s="22">
        <f>단가대비표!V108</f>
        <v>0</v>
      </c>
      <c r="J99" s="25">
        <f>TRUNC(I99*D99,1)</f>
        <v>0</v>
      </c>
      <c r="K99" s="22">
        <f t="shared" si="11"/>
        <v>205771</v>
      </c>
      <c r="L99" s="25">
        <f t="shared" si="11"/>
        <v>24692.5</v>
      </c>
      <c r="M99" s="19" t="s">
        <v>52</v>
      </c>
      <c r="N99" s="1" t="s">
        <v>244</v>
      </c>
      <c r="O99" s="1" t="s">
        <v>665</v>
      </c>
      <c r="P99" s="1" t="s">
        <v>64</v>
      </c>
      <c r="Q99" s="1" t="s">
        <v>64</v>
      </c>
      <c r="R99" s="1" t="s">
        <v>63</v>
      </c>
      <c r="V99">
        <v>1</v>
      </c>
      <c r="AV99" s="1" t="s">
        <v>52</v>
      </c>
      <c r="AW99" s="1" t="s">
        <v>705</v>
      </c>
      <c r="AX99" s="1" t="s">
        <v>52</v>
      </c>
      <c r="AY99" s="1" t="s">
        <v>52</v>
      </c>
      <c r="AZ99" s="1" t="s">
        <v>52</v>
      </c>
    </row>
    <row r="100" spans="1:52" ht="30" customHeight="1" x14ac:dyDescent="0.3">
      <c r="A100" s="19" t="s">
        <v>667</v>
      </c>
      <c r="B100" s="19" t="s">
        <v>706</v>
      </c>
      <c r="C100" s="19" t="s">
        <v>508</v>
      </c>
      <c r="D100" s="20">
        <v>1</v>
      </c>
      <c r="E100" s="22">
        <v>0</v>
      </c>
      <c r="F100" s="25">
        <f>TRUNC(E100*D100,1)</f>
        <v>0</v>
      </c>
      <c r="G100" s="22">
        <v>0</v>
      </c>
      <c r="H100" s="25">
        <f>TRUNC(G100*D100,1)</f>
        <v>0</v>
      </c>
      <c r="I100" s="22">
        <f>TRUNC(SUMIF(V98:V100, RIGHTB(O100, 1), H98:H100)*U100, 2)</f>
        <v>3706.52</v>
      </c>
      <c r="J100" s="25">
        <f>TRUNC(I100*D100,1)</f>
        <v>3706.5</v>
      </c>
      <c r="K100" s="22">
        <f t="shared" si="11"/>
        <v>3706.5</v>
      </c>
      <c r="L100" s="25">
        <f t="shared" si="11"/>
        <v>3706.5</v>
      </c>
      <c r="M100" s="19" t="s">
        <v>52</v>
      </c>
      <c r="N100" s="1" t="s">
        <v>244</v>
      </c>
      <c r="O100" s="1" t="s">
        <v>669</v>
      </c>
      <c r="P100" s="1" t="s">
        <v>64</v>
      </c>
      <c r="Q100" s="1" t="s">
        <v>64</v>
      </c>
      <c r="R100" s="1" t="s">
        <v>64</v>
      </c>
      <c r="S100">
        <v>1</v>
      </c>
      <c r="T100">
        <v>2</v>
      </c>
      <c r="U100">
        <v>0.03</v>
      </c>
      <c r="AV100" s="1" t="s">
        <v>52</v>
      </c>
      <c r="AW100" s="1" t="s">
        <v>707</v>
      </c>
      <c r="AX100" s="1" t="s">
        <v>52</v>
      </c>
      <c r="AY100" s="1" t="s">
        <v>52</v>
      </c>
      <c r="AZ100" s="1" t="s">
        <v>52</v>
      </c>
    </row>
    <row r="101" spans="1:52" ht="30" customHeight="1" x14ac:dyDescent="0.3">
      <c r="A101" s="19" t="s">
        <v>559</v>
      </c>
      <c r="B101" s="19" t="s">
        <v>52</v>
      </c>
      <c r="C101" s="19" t="s">
        <v>52</v>
      </c>
      <c r="D101" s="20"/>
      <c r="E101" s="22"/>
      <c r="F101" s="25">
        <f>TRUNC(SUMIF(N98:N100, N97, F98:F100),0)</f>
        <v>0</v>
      </c>
      <c r="G101" s="22">
        <v>0</v>
      </c>
      <c r="H101" s="25">
        <f>TRUNC(SUMIF(N98:N100, N97, H98:H100),0)</f>
        <v>123550</v>
      </c>
      <c r="I101" s="22"/>
      <c r="J101" s="25">
        <f>TRUNC(SUMIF(N98:N100, N97, J98:J100),0)</f>
        <v>3706</v>
      </c>
      <c r="K101" s="22"/>
      <c r="L101" s="25">
        <f>F101+H101+J101</f>
        <v>127256</v>
      </c>
      <c r="M101" s="19" t="s">
        <v>52</v>
      </c>
      <c r="N101" s="1" t="s">
        <v>91</v>
      </c>
      <c r="O101" s="1" t="s">
        <v>91</v>
      </c>
      <c r="P101" s="1" t="s">
        <v>52</v>
      </c>
      <c r="Q101" s="1" t="s">
        <v>52</v>
      </c>
      <c r="R101" s="1" t="s">
        <v>52</v>
      </c>
      <c r="AV101" s="1" t="s">
        <v>52</v>
      </c>
      <c r="AW101" s="1" t="s">
        <v>52</v>
      </c>
      <c r="AX101" s="1" t="s">
        <v>52</v>
      </c>
      <c r="AY101" s="1" t="s">
        <v>52</v>
      </c>
      <c r="AZ101" s="1" t="s">
        <v>52</v>
      </c>
    </row>
    <row r="102" spans="1:52" ht="30" customHeight="1" x14ac:dyDescent="0.3">
      <c r="A102" s="20"/>
      <c r="B102" s="20"/>
      <c r="C102" s="20"/>
      <c r="D102" s="20"/>
      <c r="E102" s="22"/>
      <c r="F102" s="25"/>
      <c r="G102" s="22">
        <v>0</v>
      </c>
      <c r="H102" s="25"/>
      <c r="I102" s="22"/>
      <c r="J102" s="25"/>
      <c r="K102" s="22"/>
      <c r="L102" s="25"/>
      <c r="M102" s="20"/>
    </row>
    <row r="103" spans="1:52" ht="30" customHeight="1" x14ac:dyDescent="0.3">
      <c r="A103" s="16" t="s">
        <v>708</v>
      </c>
      <c r="B103" s="17"/>
      <c r="C103" s="17"/>
      <c r="D103" s="17"/>
      <c r="E103" s="21"/>
      <c r="F103" s="24"/>
      <c r="G103" s="21">
        <v>0</v>
      </c>
      <c r="H103" s="24"/>
      <c r="I103" s="21"/>
      <c r="J103" s="24"/>
      <c r="K103" s="21"/>
      <c r="L103" s="24"/>
      <c r="M103" s="18"/>
      <c r="N103" s="1" t="s">
        <v>252</v>
      </c>
    </row>
    <row r="104" spans="1:52" ht="30" customHeight="1" x14ac:dyDescent="0.3">
      <c r="A104" s="19" t="s">
        <v>709</v>
      </c>
      <c r="B104" s="19" t="s">
        <v>710</v>
      </c>
      <c r="C104" s="19" t="s">
        <v>250</v>
      </c>
      <c r="D104" s="20">
        <v>1</v>
      </c>
      <c r="E104" s="22">
        <f>일위대가목록!E93</f>
        <v>3983</v>
      </c>
      <c r="F104" s="25">
        <f>TRUNC(E104*D104,1)</f>
        <v>3983</v>
      </c>
      <c r="G104" s="22">
        <v>0</v>
      </c>
      <c r="H104" s="25">
        <f>TRUNC(G104*D104,1)</f>
        <v>0</v>
      </c>
      <c r="I104" s="22">
        <f>일위대가목록!G93</f>
        <v>0</v>
      </c>
      <c r="J104" s="25">
        <f>TRUNC(I104*D104,1)</f>
        <v>0</v>
      </c>
      <c r="K104" s="22">
        <f t="shared" ref="K104:L107" si="12">TRUNC(E104+G104+I104,1)</f>
        <v>3983</v>
      </c>
      <c r="L104" s="25">
        <f t="shared" si="12"/>
        <v>3983</v>
      </c>
      <c r="M104" s="19" t="s">
        <v>711</v>
      </c>
      <c r="N104" s="1" t="s">
        <v>252</v>
      </c>
      <c r="O104" s="1" t="s">
        <v>712</v>
      </c>
      <c r="P104" s="1" t="s">
        <v>63</v>
      </c>
      <c r="Q104" s="1" t="s">
        <v>64</v>
      </c>
      <c r="R104" s="1" t="s">
        <v>64</v>
      </c>
      <c r="AV104" s="1" t="s">
        <v>52</v>
      </c>
      <c r="AW104" s="1" t="s">
        <v>713</v>
      </c>
      <c r="AX104" s="1" t="s">
        <v>52</v>
      </c>
      <c r="AY104" s="1" t="s">
        <v>52</v>
      </c>
      <c r="AZ104" s="1" t="s">
        <v>52</v>
      </c>
    </row>
    <row r="105" spans="1:52" ht="30" customHeight="1" x14ac:dyDescent="0.3">
      <c r="A105" s="19" t="s">
        <v>714</v>
      </c>
      <c r="B105" s="19" t="s">
        <v>715</v>
      </c>
      <c r="C105" s="19" t="s">
        <v>77</v>
      </c>
      <c r="D105" s="20">
        <v>1</v>
      </c>
      <c r="E105" s="22">
        <f>일위대가목록!E94</f>
        <v>0</v>
      </c>
      <c r="F105" s="25">
        <f>TRUNC(E105*D105,1)</f>
        <v>0</v>
      </c>
      <c r="G105" s="22">
        <v>27442.870000000003</v>
      </c>
      <c r="H105" s="25">
        <f>TRUNC(G105*D105,1)</f>
        <v>27442.799999999999</v>
      </c>
      <c r="I105" s="22">
        <f>일위대가목록!G94</f>
        <v>823</v>
      </c>
      <c r="J105" s="25">
        <f>TRUNC(I105*D105,1)</f>
        <v>823</v>
      </c>
      <c r="K105" s="22">
        <f t="shared" si="12"/>
        <v>28265.8</v>
      </c>
      <c r="L105" s="25">
        <f t="shared" si="12"/>
        <v>28265.8</v>
      </c>
      <c r="M105" s="19" t="s">
        <v>716</v>
      </c>
      <c r="N105" s="1" t="s">
        <v>252</v>
      </c>
      <c r="O105" s="1" t="s">
        <v>717</v>
      </c>
      <c r="P105" s="1" t="s">
        <v>63</v>
      </c>
      <c r="Q105" s="1" t="s">
        <v>64</v>
      </c>
      <c r="R105" s="1" t="s">
        <v>64</v>
      </c>
      <c r="AV105" s="1" t="s">
        <v>52</v>
      </c>
      <c r="AW105" s="1" t="s">
        <v>718</v>
      </c>
      <c r="AX105" s="1" t="s">
        <v>52</v>
      </c>
      <c r="AY105" s="1" t="s">
        <v>52</v>
      </c>
      <c r="AZ105" s="1" t="s">
        <v>52</v>
      </c>
    </row>
    <row r="106" spans="1:52" ht="30" customHeight="1" x14ac:dyDescent="0.3">
      <c r="A106" s="19" t="s">
        <v>719</v>
      </c>
      <c r="B106" s="19" t="s">
        <v>720</v>
      </c>
      <c r="C106" s="19" t="s">
        <v>77</v>
      </c>
      <c r="D106" s="20">
        <v>1</v>
      </c>
      <c r="E106" s="22">
        <f>일위대가목록!E95</f>
        <v>0</v>
      </c>
      <c r="F106" s="25">
        <f>TRUNC(E106*D106,1)</f>
        <v>0</v>
      </c>
      <c r="G106" s="22">
        <v>3852.03</v>
      </c>
      <c r="H106" s="25">
        <f>TRUNC(G106*D106,1)</f>
        <v>3852</v>
      </c>
      <c r="I106" s="22">
        <f>일위대가목록!G95</f>
        <v>0</v>
      </c>
      <c r="J106" s="25">
        <f>TRUNC(I106*D106,1)</f>
        <v>0</v>
      </c>
      <c r="K106" s="22">
        <f t="shared" si="12"/>
        <v>3852</v>
      </c>
      <c r="L106" s="25">
        <f t="shared" si="12"/>
        <v>3852</v>
      </c>
      <c r="M106" s="19" t="s">
        <v>721</v>
      </c>
      <c r="N106" s="1" t="s">
        <v>252</v>
      </c>
      <c r="O106" s="1" t="s">
        <v>722</v>
      </c>
      <c r="P106" s="1" t="s">
        <v>63</v>
      </c>
      <c r="Q106" s="1" t="s">
        <v>64</v>
      </c>
      <c r="R106" s="1" t="s">
        <v>64</v>
      </c>
      <c r="AV106" s="1" t="s">
        <v>52</v>
      </c>
      <c r="AW106" s="1" t="s">
        <v>723</v>
      </c>
      <c r="AX106" s="1" t="s">
        <v>52</v>
      </c>
      <c r="AY106" s="1" t="s">
        <v>52</v>
      </c>
      <c r="AZ106" s="1" t="s">
        <v>52</v>
      </c>
    </row>
    <row r="107" spans="1:52" ht="30" customHeight="1" x14ac:dyDescent="0.3">
      <c r="A107" s="19" t="s">
        <v>724</v>
      </c>
      <c r="B107" s="19" t="s">
        <v>725</v>
      </c>
      <c r="C107" s="19" t="s">
        <v>77</v>
      </c>
      <c r="D107" s="20">
        <v>1.03</v>
      </c>
      <c r="E107" s="22">
        <f>단가대비표!O50</f>
        <v>12000</v>
      </c>
      <c r="F107" s="25">
        <f>TRUNC(E107*D107,1)</f>
        <v>12360</v>
      </c>
      <c r="G107" s="22">
        <v>0</v>
      </c>
      <c r="H107" s="25">
        <f>TRUNC(G107*D107,1)</f>
        <v>0</v>
      </c>
      <c r="I107" s="22">
        <f>단가대비표!V50</f>
        <v>0</v>
      </c>
      <c r="J107" s="25">
        <f>TRUNC(I107*D107,1)</f>
        <v>0</v>
      </c>
      <c r="K107" s="22">
        <f t="shared" si="12"/>
        <v>12000</v>
      </c>
      <c r="L107" s="25">
        <f t="shared" si="12"/>
        <v>12360</v>
      </c>
      <c r="M107" s="19" t="s">
        <v>52</v>
      </c>
      <c r="N107" s="1" t="s">
        <v>252</v>
      </c>
      <c r="O107" s="1" t="s">
        <v>726</v>
      </c>
      <c r="P107" s="1" t="s">
        <v>64</v>
      </c>
      <c r="Q107" s="1" t="s">
        <v>64</v>
      </c>
      <c r="R107" s="1" t="s">
        <v>63</v>
      </c>
      <c r="AV107" s="1" t="s">
        <v>52</v>
      </c>
      <c r="AW107" s="1" t="s">
        <v>727</v>
      </c>
      <c r="AX107" s="1" t="s">
        <v>52</v>
      </c>
      <c r="AY107" s="1" t="s">
        <v>52</v>
      </c>
      <c r="AZ107" s="1" t="s">
        <v>52</v>
      </c>
    </row>
    <row r="108" spans="1:52" ht="30" customHeight="1" x14ac:dyDescent="0.3">
      <c r="A108" s="19" t="s">
        <v>559</v>
      </c>
      <c r="B108" s="19" t="s">
        <v>52</v>
      </c>
      <c r="C108" s="19" t="s">
        <v>52</v>
      </c>
      <c r="D108" s="20"/>
      <c r="E108" s="22"/>
      <c r="F108" s="25">
        <f>TRUNC(SUMIF(N104:N107, N103, F104:F107),0)</f>
        <v>16343</v>
      </c>
      <c r="G108" s="22">
        <v>0</v>
      </c>
      <c r="H108" s="25">
        <f>TRUNC(SUMIF(N104:N107, N103, H104:H107),0)</f>
        <v>31294</v>
      </c>
      <c r="I108" s="22"/>
      <c r="J108" s="25">
        <f>TRUNC(SUMIF(N104:N107, N103, J104:J107),0)</f>
        <v>823</v>
      </c>
      <c r="K108" s="22"/>
      <c r="L108" s="25">
        <f>F108+H108+J108</f>
        <v>48460</v>
      </c>
      <c r="M108" s="19" t="s">
        <v>52</v>
      </c>
      <c r="N108" s="1" t="s">
        <v>91</v>
      </c>
      <c r="O108" s="1" t="s">
        <v>91</v>
      </c>
      <c r="P108" s="1" t="s">
        <v>52</v>
      </c>
      <c r="Q108" s="1" t="s">
        <v>52</v>
      </c>
      <c r="R108" s="1" t="s">
        <v>52</v>
      </c>
      <c r="AV108" s="1" t="s">
        <v>52</v>
      </c>
      <c r="AW108" s="1" t="s">
        <v>52</v>
      </c>
      <c r="AX108" s="1" t="s">
        <v>52</v>
      </c>
      <c r="AY108" s="1" t="s">
        <v>52</v>
      </c>
      <c r="AZ108" s="1" t="s">
        <v>52</v>
      </c>
    </row>
    <row r="109" spans="1:52" ht="30" customHeight="1" x14ac:dyDescent="0.3">
      <c r="A109" s="20"/>
      <c r="B109" s="20"/>
      <c r="C109" s="20"/>
      <c r="D109" s="20"/>
      <c r="E109" s="22"/>
      <c r="F109" s="25"/>
      <c r="G109" s="22">
        <v>0</v>
      </c>
      <c r="H109" s="25"/>
      <c r="I109" s="22"/>
      <c r="J109" s="25"/>
      <c r="K109" s="22"/>
      <c r="L109" s="25"/>
      <c r="M109" s="20"/>
    </row>
    <row r="110" spans="1:52" ht="30" customHeight="1" x14ac:dyDescent="0.3">
      <c r="A110" s="16" t="s">
        <v>728</v>
      </c>
      <c r="B110" s="17"/>
      <c r="C110" s="17"/>
      <c r="D110" s="17"/>
      <c r="E110" s="21"/>
      <c r="F110" s="24"/>
      <c r="G110" s="21">
        <v>0</v>
      </c>
      <c r="H110" s="24"/>
      <c r="I110" s="21"/>
      <c r="J110" s="24"/>
      <c r="K110" s="21"/>
      <c r="L110" s="24"/>
      <c r="M110" s="18"/>
      <c r="N110" s="1" t="s">
        <v>257</v>
      </c>
    </row>
    <row r="111" spans="1:52" ht="30" customHeight="1" x14ac:dyDescent="0.3">
      <c r="A111" s="19" t="s">
        <v>729</v>
      </c>
      <c r="B111" s="19" t="s">
        <v>730</v>
      </c>
      <c r="C111" s="19" t="s">
        <v>96</v>
      </c>
      <c r="D111" s="20">
        <v>0.14879999999999999</v>
      </c>
      <c r="E111" s="22">
        <f>일위대가목록!E96</f>
        <v>156160</v>
      </c>
      <c r="F111" s="25">
        <f>TRUNC(E111*D111,1)</f>
        <v>23236.6</v>
      </c>
      <c r="G111" s="22">
        <v>103343.24</v>
      </c>
      <c r="H111" s="25">
        <f>TRUNC(G111*D111,1)</f>
        <v>15377.4</v>
      </c>
      <c r="I111" s="22">
        <f>일위대가목록!G96</f>
        <v>0</v>
      </c>
      <c r="J111" s="25">
        <f>TRUNC(I111*D111,1)</f>
        <v>0</v>
      </c>
      <c r="K111" s="22">
        <f t="shared" ref="K111:L114" si="13">TRUNC(E111+G111+I111,1)</f>
        <v>259503.2</v>
      </c>
      <c r="L111" s="25">
        <f t="shared" si="13"/>
        <v>38614</v>
      </c>
      <c r="M111" s="19" t="s">
        <v>731</v>
      </c>
      <c r="N111" s="1" t="s">
        <v>257</v>
      </c>
      <c r="O111" s="1" t="s">
        <v>732</v>
      </c>
      <c r="P111" s="1" t="s">
        <v>63</v>
      </c>
      <c r="Q111" s="1" t="s">
        <v>64</v>
      </c>
      <c r="R111" s="1" t="s">
        <v>64</v>
      </c>
      <c r="AV111" s="1" t="s">
        <v>52</v>
      </c>
      <c r="AW111" s="1" t="s">
        <v>733</v>
      </c>
      <c r="AX111" s="1" t="s">
        <v>52</v>
      </c>
      <c r="AY111" s="1" t="s">
        <v>52</v>
      </c>
      <c r="AZ111" s="1" t="s">
        <v>52</v>
      </c>
    </row>
    <row r="112" spans="1:52" ht="30" customHeight="1" x14ac:dyDescent="0.3">
      <c r="A112" s="19" t="s">
        <v>734</v>
      </c>
      <c r="B112" s="19" t="s">
        <v>735</v>
      </c>
      <c r="C112" s="19" t="s">
        <v>162</v>
      </c>
      <c r="D112" s="20">
        <v>0.5</v>
      </c>
      <c r="E112" s="22">
        <f>일위대가목록!E97</f>
        <v>0</v>
      </c>
      <c r="F112" s="25">
        <f>TRUNC(E112*D112,1)</f>
        <v>0</v>
      </c>
      <c r="G112" s="22">
        <v>661224.20000000007</v>
      </c>
      <c r="H112" s="25">
        <f>TRUNC(G112*D112,1)</f>
        <v>330612.09999999998</v>
      </c>
      <c r="I112" s="22">
        <f>일위대가목록!G97</f>
        <v>13224</v>
      </c>
      <c r="J112" s="25">
        <f>TRUNC(I112*D112,1)</f>
        <v>6612</v>
      </c>
      <c r="K112" s="22">
        <f t="shared" si="13"/>
        <v>674448.2</v>
      </c>
      <c r="L112" s="25">
        <f t="shared" si="13"/>
        <v>337224.1</v>
      </c>
      <c r="M112" s="19" t="s">
        <v>736</v>
      </c>
      <c r="N112" s="1" t="s">
        <v>257</v>
      </c>
      <c r="O112" s="1" t="s">
        <v>737</v>
      </c>
      <c r="P112" s="1" t="s">
        <v>63</v>
      </c>
      <c r="Q112" s="1" t="s">
        <v>64</v>
      </c>
      <c r="R112" s="1" t="s">
        <v>64</v>
      </c>
      <c r="AV112" s="1" t="s">
        <v>52</v>
      </c>
      <c r="AW112" s="1" t="s">
        <v>738</v>
      </c>
      <c r="AX112" s="1" t="s">
        <v>52</v>
      </c>
      <c r="AY112" s="1" t="s">
        <v>52</v>
      </c>
      <c r="AZ112" s="1" t="s">
        <v>52</v>
      </c>
    </row>
    <row r="113" spans="1:52" ht="30" customHeight="1" x14ac:dyDescent="0.3">
      <c r="A113" s="19" t="s">
        <v>739</v>
      </c>
      <c r="B113" s="19" t="s">
        <v>740</v>
      </c>
      <c r="C113" s="19" t="s">
        <v>77</v>
      </c>
      <c r="D113" s="20">
        <v>6.2</v>
      </c>
      <c r="E113" s="22">
        <f>일위대가목록!E98</f>
        <v>1942</v>
      </c>
      <c r="F113" s="25">
        <f>TRUNC(E113*D113,1)</f>
        <v>12040.4</v>
      </c>
      <c r="G113" s="22">
        <v>41237.560000000005</v>
      </c>
      <c r="H113" s="25">
        <f>TRUNC(G113*D113,1)</f>
        <v>255672.8</v>
      </c>
      <c r="I113" s="22">
        <f>일위대가목록!G98</f>
        <v>1144</v>
      </c>
      <c r="J113" s="25">
        <f>TRUNC(I113*D113,1)</f>
        <v>7092.8</v>
      </c>
      <c r="K113" s="22">
        <f t="shared" si="13"/>
        <v>44323.5</v>
      </c>
      <c r="L113" s="25">
        <f t="shared" si="13"/>
        <v>274806</v>
      </c>
      <c r="M113" s="19" t="s">
        <v>741</v>
      </c>
      <c r="N113" s="1" t="s">
        <v>257</v>
      </c>
      <c r="O113" s="1" t="s">
        <v>742</v>
      </c>
      <c r="P113" s="1" t="s">
        <v>63</v>
      </c>
      <c r="Q113" s="1" t="s">
        <v>64</v>
      </c>
      <c r="R113" s="1" t="s">
        <v>64</v>
      </c>
      <c r="AV113" s="1" t="s">
        <v>52</v>
      </c>
      <c r="AW113" s="1" t="s">
        <v>743</v>
      </c>
      <c r="AX113" s="1" t="s">
        <v>52</v>
      </c>
      <c r="AY113" s="1" t="s">
        <v>52</v>
      </c>
      <c r="AZ113" s="1" t="s">
        <v>52</v>
      </c>
    </row>
    <row r="114" spans="1:52" ht="30" customHeight="1" x14ac:dyDescent="0.3">
      <c r="A114" s="19" t="s">
        <v>744</v>
      </c>
      <c r="B114" s="19" t="s">
        <v>745</v>
      </c>
      <c r="C114" s="19" t="s">
        <v>77</v>
      </c>
      <c r="D114" s="20">
        <v>6.3860000000000001</v>
      </c>
      <c r="E114" s="22">
        <f>단가대비표!O49</f>
        <v>15000</v>
      </c>
      <c r="F114" s="25">
        <f>TRUNC(E114*D114,1)</f>
        <v>95790</v>
      </c>
      <c r="G114" s="22">
        <v>0</v>
      </c>
      <c r="H114" s="25">
        <f>TRUNC(G114*D114,1)</f>
        <v>0</v>
      </c>
      <c r="I114" s="22">
        <f>단가대비표!V49</f>
        <v>0</v>
      </c>
      <c r="J114" s="25">
        <f>TRUNC(I114*D114,1)</f>
        <v>0</v>
      </c>
      <c r="K114" s="22">
        <f t="shared" si="13"/>
        <v>15000</v>
      </c>
      <c r="L114" s="25">
        <f t="shared" si="13"/>
        <v>95790</v>
      </c>
      <c r="M114" s="19" t="s">
        <v>52</v>
      </c>
      <c r="N114" s="1" t="s">
        <v>257</v>
      </c>
      <c r="O114" s="1" t="s">
        <v>746</v>
      </c>
      <c r="P114" s="1" t="s">
        <v>64</v>
      </c>
      <c r="Q114" s="1" t="s">
        <v>64</v>
      </c>
      <c r="R114" s="1" t="s">
        <v>63</v>
      </c>
      <c r="AV114" s="1" t="s">
        <v>52</v>
      </c>
      <c r="AW114" s="1" t="s">
        <v>747</v>
      </c>
      <c r="AX114" s="1" t="s">
        <v>52</v>
      </c>
      <c r="AY114" s="1" t="s">
        <v>52</v>
      </c>
      <c r="AZ114" s="1" t="s">
        <v>52</v>
      </c>
    </row>
    <row r="115" spans="1:52" ht="30" customHeight="1" x14ac:dyDescent="0.3">
      <c r="A115" s="19" t="s">
        <v>559</v>
      </c>
      <c r="B115" s="19" t="s">
        <v>52</v>
      </c>
      <c r="C115" s="19" t="s">
        <v>52</v>
      </c>
      <c r="D115" s="20"/>
      <c r="E115" s="22"/>
      <c r="F115" s="25">
        <f>TRUNC(SUMIF(N111:N114, N110, F111:F114),0)</f>
        <v>131067</v>
      </c>
      <c r="G115" s="22">
        <v>0</v>
      </c>
      <c r="H115" s="25">
        <f>TRUNC(SUMIF(N111:N114, N110, H111:H114),0)</f>
        <v>601662</v>
      </c>
      <c r="I115" s="22"/>
      <c r="J115" s="25">
        <f>TRUNC(SUMIF(N111:N114, N110, J111:J114),0)</f>
        <v>13704</v>
      </c>
      <c r="K115" s="22"/>
      <c r="L115" s="25">
        <f>F115+H115+J115</f>
        <v>746433</v>
      </c>
      <c r="M115" s="19" t="s">
        <v>52</v>
      </c>
      <c r="N115" s="1" t="s">
        <v>91</v>
      </c>
      <c r="O115" s="1" t="s">
        <v>91</v>
      </c>
      <c r="P115" s="1" t="s">
        <v>52</v>
      </c>
      <c r="Q115" s="1" t="s">
        <v>52</v>
      </c>
      <c r="R115" s="1" t="s">
        <v>52</v>
      </c>
      <c r="AV115" s="1" t="s">
        <v>52</v>
      </c>
      <c r="AW115" s="1" t="s">
        <v>52</v>
      </c>
      <c r="AX115" s="1" t="s">
        <v>52</v>
      </c>
      <c r="AY115" s="1" t="s">
        <v>52</v>
      </c>
      <c r="AZ115" s="1" t="s">
        <v>52</v>
      </c>
    </row>
    <row r="116" spans="1:52" ht="30" customHeight="1" x14ac:dyDescent="0.3">
      <c r="A116" s="20"/>
      <c r="B116" s="20"/>
      <c r="C116" s="20"/>
      <c r="D116" s="20"/>
      <c r="E116" s="22"/>
      <c r="F116" s="25"/>
      <c r="G116" s="22">
        <v>0</v>
      </c>
      <c r="H116" s="25"/>
      <c r="I116" s="22"/>
      <c r="J116" s="25"/>
      <c r="K116" s="22"/>
      <c r="L116" s="25"/>
      <c r="M116" s="20"/>
    </row>
    <row r="117" spans="1:52" ht="30" customHeight="1" x14ac:dyDescent="0.3">
      <c r="A117" s="16" t="s">
        <v>748</v>
      </c>
      <c r="B117" s="17"/>
      <c r="C117" s="17"/>
      <c r="D117" s="17"/>
      <c r="E117" s="21"/>
      <c r="F117" s="24"/>
      <c r="G117" s="21">
        <v>0</v>
      </c>
      <c r="H117" s="24"/>
      <c r="I117" s="21"/>
      <c r="J117" s="24"/>
      <c r="K117" s="21"/>
      <c r="L117" s="24"/>
      <c r="M117" s="18"/>
      <c r="N117" s="1" t="s">
        <v>269</v>
      </c>
    </row>
    <row r="118" spans="1:52" ht="30" customHeight="1" x14ac:dyDescent="0.3">
      <c r="A118" s="19" t="s">
        <v>749</v>
      </c>
      <c r="B118" s="19" t="s">
        <v>266</v>
      </c>
      <c r="C118" s="19" t="s">
        <v>267</v>
      </c>
      <c r="D118" s="20">
        <v>1.04</v>
      </c>
      <c r="E118" s="22">
        <f>단가대비표!O70</f>
        <v>1320</v>
      </c>
      <c r="F118" s="25">
        <f>TRUNC(E118*D118,1)</f>
        <v>1372.8</v>
      </c>
      <c r="G118" s="22">
        <v>0</v>
      </c>
      <c r="H118" s="25">
        <f>TRUNC(G118*D118,1)</f>
        <v>0</v>
      </c>
      <c r="I118" s="22">
        <f>단가대비표!V70</f>
        <v>0</v>
      </c>
      <c r="J118" s="25">
        <f>TRUNC(I118*D118,1)</f>
        <v>0</v>
      </c>
      <c r="K118" s="22">
        <f t="shared" ref="K118:L120" si="14">TRUNC(E118+G118+I118,1)</f>
        <v>1320</v>
      </c>
      <c r="L118" s="25">
        <f t="shared" si="14"/>
        <v>1372.8</v>
      </c>
      <c r="M118" s="19" t="s">
        <v>52</v>
      </c>
      <c r="N118" s="1" t="s">
        <v>269</v>
      </c>
      <c r="O118" s="1" t="s">
        <v>750</v>
      </c>
      <c r="P118" s="1" t="s">
        <v>64</v>
      </c>
      <c r="Q118" s="1" t="s">
        <v>64</v>
      </c>
      <c r="R118" s="1" t="s">
        <v>63</v>
      </c>
      <c r="AV118" s="1" t="s">
        <v>52</v>
      </c>
      <c r="AW118" s="1" t="s">
        <v>751</v>
      </c>
      <c r="AX118" s="1" t="s">
        <v>52</v>
      </c>
      <c r="AY118" s="1" t="s">
        <v>52</v>
      </c>
      <c r="AZ118" s="1" t="s">
        <v>52</v>
      </c>
    </row>
    <row r="119" spans="1:52" ht="30" customHeight="1" x14ac:dyDescent="0.3">
      <c r="A119" s="19" t="s">
        <v>752</v>
      </c>
      <c r="B119" s="19" t="s">
        <v>753</v>
      </c>
      <c r="C119" s="19" t="s">
        <v>175</v>
      </c>
      <c r="D119" s="20">
        <v>2.9000000000000001E-2</v>
      </c>
      <c r="E119" s="22">
        <f>단가대비표!O93</f>
        <v>11000</v>
      </c>
      <c r="F119" s="25">
        <f>TRUNC(E119*D119,1)</f>
        <v>319</v>
      </c>
      <c r="G119" s="22">
        <v>0</v>
      </c>
      <c r="H119" s="25">
        <f>TRUNC(G119*D119,1)</f>
        <v>0</v>
      </c>
      <c r="I119" s="22">
        <f>단가대비표!V93</f>
        <v>0</v>
      </c>
      <c r="J119" s="25">
        <f>TRUNC(I119*D119,1)</f>
        <v>0</v>
      </c>
      <c r="K119" s="22">
        <f t="shared" si="14"/>
        <v>11000</v>
      </c>
      <c r="L119" s="25">
        <f t="shared" si="14"/>
        <v>319</v>
      </c>
      <c r="M119" s="19" t="s">
        <v>52</v>
      </c>
      <c r="N119" s="1" t="s">
        <v>269</v>
      </c>
      <c r="O119" s="1" t="s">
        <v>754</v>
      </c>
      <c r="P119" s="1" t="s">
        <v>64</v>
      </c>
      <c r="Q119" s="1" t="s">
        <v>64</v>
      </c>
      <c r="R119" s="1" t="s">
        <v>63</v>
      </c>
      <c r="AV119" s="1" t="s">
        <v>52</v>
      </c>
      <c r="AW119" s="1" t="s">
        <v>755</v>
      </c>
      <c r="AX119" s="1" t="s">
        <v>52</v>
      </c>
      <c r="AY119" s="1" t="s">
        <v>52</v>
      </c>
      <c r="AZ119" s="1" t="s">
        <v>52</v>
      </c>
    </row>
    <row r="120" spans="1:52" ht="30" customHeight="1" x14ac:dyDescent="0.3">
      <c r="A120" s="19" t="s">
        <v>756</v>
      </c>
      <c r="B120" s="19" t="s">
        <v>757</v>
      </c>
      <c r="C120" s="19" t="s">
        <v>267</v>
      </c>
      <c r="D120" s="20">
        <v>1</v>
      </c>
      <c r="E120" s="22">
        <f>일위대가목록!E101</f>
        <v>0</v>
      </c>
      <c r="F120" s="25">
        <f>TRUNC(E120*D120,1)</f>
        <v>0</v>
      </c>
      <c r="G120" s="22">
        <v>3120.3900000000003</v>
      </c>
      <c r="H120" s="25">
        <f>TRUNC(G120*D120,1)</f>
        <v>3120.3</v>
      </c>
      <c r="I120" s="22">
        <f>일위대가목록!G101</f>
        <v>62</v>
      </c>
      <c r="J120" s="25">
        <f>TRUNC(I120*D120,1)</f>
        <v>62</v>
      </c>
      <c r="K120" s="22">
        <f t="shared" si="14"/>
        <v>3182.3</v>
      </c>
      <c r="L120" s="25">
        <f t="shared" si="14"/>
        <v>3182.3</v>
      </c>
      <c r="M120" s="19" t="s">
        <v>758</v>
      </c>
      <c r="N120" s="1" t="s">
        <v>269</v>
      </c>
      <c r="O120" s="1" t="s">
        <v>759</v>
      </c>
      <c r="P120" s="1" t="s">
        <v>63</v>
      </c>
      <c r="Q120" s="1" t="s">
        <v>64</v>
      </c>
      <c r="R120" s="1" t="s">
        <v>64</v>
      </c>
      <c r="AV120" s="1" t="s">
        <v>52</v>
      </c>
      <c r="AW120" s="1" t="s">
        <v>760</v>
      </c>
      <c r="AX120" s="1" t="s">
        <v>52</v>
      </c>
      <c r="AY120" s="1" t="s">
        <v>52</v>
      </c>
      <c r="AZ120" s="1" t="s">
        <v>52</v>
      </c>
    </row>
    <row r="121" spans="1:52" ht="30" customHeight="1" x14ac:dyDescent="0.3">
      <c r="A121" s="19" t="s">
        <v>559</v>
      </c>
      <c r="B121" s="19" t="s">
        <v>52</v>
      </c>
      <c r="C121" s="19" t="s">
        <v>52</v>
      </c>
      <c r="D121" s="20"/>
      <c r="E121" s="22"/>
      <c r="F121" s="25">
        <f>TRUNC(SUMIF(N118:N120, N117, F118:F120),0)</f>
        <v>1691</v>
      </c>
      <c r="G121" s="22">
        <v>0</v>
      </c>
      <c r="H121" s="25">
        <f>TRUNC(SUMIF(N118:N120, N117, H118:H120),0)</f>
        <v>3120</v>
      </c>
      <c r="I121" s="22"/>
      <c r="J121" s="25">
        <f>TRUNC(SUMIF(N118:N120, N117, J118:J120),0)</f>
        <v>62</v>
      </c>
      <c r="K121" s="22"/>
      <c r="L121" s="25">
        <f>F121+H121+J121</f>
        <v>4873</v>
      </c>
      <c r="M121" s="19" t="s">
        <v>52</v>
      </c>
      <c r="N121" s="1" t="s">
        <v>91</v>
      </c>
      <c r="O121" s="1" t="s">
        <v>91</v>
      </c>
      <c r="P121" s="1" t="s">
        <v>52</v>
      </c>
      <c r="Q121" s="1" t="s">
        <v>52</v>
      </c>
      <c r="R121" s="1" t="s">
        <v>52</v>
      </c>
      <c r="AV121" s="1" t="s">
        <v>52</v>
      </c>
      <c r="AW121" s="1" t="s">
        <v>52</v>
      </c>
      <c r="AX121" s="1" t="s">
        <v>52</v>
      </c>
      <c r="AY121" s="1" t="s">
        <v>52</v>
      </c>
      <c r="AZ121" s="1" t="s">
        <v>52</v>
      </c>
    </row>
    <row r="122" spans="1:52" ht="30" customHeight="1" x14ac:dyDescent="0.3">
      <c r="A122" s="20"/>
      <c r="B122" s="20"/>
      <c r="C122" s="20"/>
      <c r="D122" s="20"/>
      <c r="E122" s="22"/>
      <c r="F122" s="25"/>
      <c r="G122" s="22">
        <v>0</v>
      </c>
      <c r="H122" s="25"/>
      <c r="I122" s="22"/>
      <c r="J122" s="25"/>
      <c r="K122" s="22"/>
      <c r="L122" s="25"/>
      <c r="M122" s="20"/>
    </row>
    <row r="123" spans="1:52" ht="30" customHeight="1" x14ac:dyDescent="0.3">
      <c r="A123" s="16" t="s">
        <v>761</v>
      </c>
      <c r="B123" s="17"/>
      <c r="C123" s="17"/>
      <c r="D123" s="17"/>
      <c r="E123" s="21"/>
      <c r="F123" s="24"/>
      <c r="G123" s="21">
        <v>0</v>
      </c>
      <c r="H123" s="24"/>
      <c r="I123" s="21"/>
      <c r="J123" s="24"/>
      <c r="K123" s="21"/>
      <c r="L123" s="24"/>
      <c r="M123" s="18"/>
      <c r="N123" s="1" t="s">
        <v>274</v>
      </c>
    </row>
    <row r="124" spans="1:52" ht="30" customHeight="1" x14ac:dyDescent="0.3">
      <c r="A124" s="19" t="s">
        <v>271</v>
      </c>
      <c r="B124" s="19" t="s">
        <v>762</v>
      </c>
      <c r="C124" s="19" t="s">
        <v>77</v>
      </c>
      <c r="D124" s="20">
        <v>22.1</v>
      </c>
      <c r="E124" s="22">
        <f>일위대가목록!E102</f>
        <v>7199</v>
      </c>
      <c r="F124" s="25">
        <f>TRUNC(E124*D124,1)</f>
        <v>159097.9</v>
      </c>
      <c r="G124" s="22">
        <v>0</v>
      </c>
      <c r="H124" s="25">
        <f>TRUNC(G124*D124,1)</f>
        <v>0</v>
      </c>
      <c r="I124" s="22">
        <f>일위대가목록!G102</f>
        <v>0</v>
      </c>
      <c r="J124" s="25">
        <f>TRUNC(I124*D124,1)</f>
        <v>0</v>
      </c>
      <c r="K124" s="22">
        <f>TRUNC(E124+G124+I124,1)</f>
        <v>7199</v>
      </c>
      <c r="L124" s="25">
        <f>TRUNC(F124+H124+J124,1)</f>
        <v>159097.9</v>
      </c>
      <c r="M124" s="19" t="s">
        <v>763</v>
      </c>
      <c r="N124" s="1" t="s">
        <v>274</v>
      </c>
      <c r="O124" s="1" t="s">
        <v>764</v>
      </c>
      <c r="P124" s="1" t="s">
        <v>63</v>
      </c>
      <c r="Q124" s="1" t="s">
        <v>64</v>
      </c>
      <c r="R124" s="1" t="s">
        <v>64</v>
      </c>
      <c r="AV124" s="1" t="s">
        <v>52</v>
      </c>
      <c r="AW124" s="1" t="s">
        <v>765</v>
      </c>
      <c r="AX124" s="1" t="s">
        <v>52</v>
      </c>
      <c r="AY124" s="1" t="s">
        <v>52</v>
      </c>
      <c r="AZ124" s="1" t="s">
        <v>52</v>
      </c>
    </row>
    <row r="125" spans="1:52" ht="30" customHeight="1" x14ac:dyDescent="0.3">
      <c r="A125" s="19" t="s">
        <v>766</v>
      </c>
      <c r="B125" s="19" t="s">
        <v>767</v>
      </c>
      <c r="C125" s="19" t="s">
        <v>162</v>
      </c>
      <c r="D125" s="20">
        <v>0.5</v>
      </c>
      <c r="E125" s="22">
        <f>일위대가목록!E103</f>
        <v>0</v>
      </c>
      <c r="F125" s="25">
        <f>TRUNC(E125*D125,1)</f>
        <v>0</v>
      </c>
      <c r="G125" s="22">
        <v>570839.36</v>
      </c>
      <c r="H125" s="25">
        <f>TRUNC(G125*D125,1)</f>
        <v>285419.59999999998</v>
      </c>
      <c r="I125" s="22">
        <f>일위대가목록!G103</f>
        <v>0</v>
      </c>
      <c r="J125" s="25">
        <f>TRUNC(I125*D125,1)</f>
        <v>0</v>
      </c>
      <c r="K125" s="22">
        <f>TRUNC(E125+G125+I125,1)</f>
        <v>570839.30000000005</v>
      </c>
      <c r="L125" s="25">
        <f>TRUNC(F125+H125+J125,1)</f>
        <v>285419.59999999998</v>
      </c>
      <c r="M125" s="19" t="s">
        <v>768</v>
      </c>
      <c r="N125" s="1" t="s">
        <v>274</v>
      </c>
      <c r="O125" s="1" t="s">
        <v>769</v>
      </c>
      <c r="P125" s="1" t="s">
        <v>63</v>
      </c>
      <c r="Q125" s="1" t="s">
        <v>64</v>
      </c>
      <c r="R125" s="1" t="s">
        <v>64</v>
      </c>
      <c r="AV125" s="1" t="s">
        <v>52</v>
      </c>
      <c r="AW125" s="1" t="s">
        <v>770</v>
      </c>
      <c r="AX125" s="1" t="s">
        <v>52</v>
      </c>
      <c r="AY125" s="1" t="s">
        <v>52</v>
      </c>
      <c r="AZ125" s="1" t="s">
        <v>52</v>
      </c>
    </row>
    <row r="126" spans="1:52" ht="30" customHeight="1" x14ac:dyDescent="0.3">
      <c r="A126" s="19" t="s">
        <v>559</v>
      </c>
      <c r="B126" s="19" t="s">
        <v>52</v>
      </c>
      <c r="C126" s="19" t="s">
        <v>52</v>
      </c>
      <c r="D126" s="20"/>
      <c r="E126" s="22"/>
      <c r="F126" s="25">
        <f>TRUNC(SUMIF(N124:N125, N123, F124:F125),0)</f>
        <v>159097</v>
      </c>
      <c r="G126" s="22">
        <v>0</v>
      </c>
      <c r="H126" s="25">
        <f>TRUNC(SUMIF(N124:N125, N123, H124:H125),0)</f>
        <v>285419</v>
      </c>
      <c r="I126" s="22"/>
      <c r="J126" s="25">
        <f>TRUNC(SUMIF(N124:N125, N123, J124:J125),0)</f>
        <v>0</v>
      </c>
      <c r="K126" s="22"/>
      <c r="L126" s="25">
        <f>F126+H126+J126</f>
        <v>444516</v>
      </c>
      <c r="M126" s="19" t="s">
        <v>52</v>
      </c>
      <c r="N126" s="1" t="s">
        <v>91</v>
      </c>
      <c r="O126" s="1" t="s">
        <v>91</v>
      </c>
      <c r="P126" s="1" t="s">
        <v>52</v>
      </c>
      <c r="Q126" s="1" t="s">
        <v>52</v>
      </c>
      <c r="R126" s="1" t="s">
        <v>52</v>
      </c>
      <c r="AV126" s="1" t="s">
        <v>52</v>
      </c>
      <c r="AW126" s="1" t="s">
        <v>52</v>
      </c>
      <c r="AX126" s="1" t="s">
        <v>52</v>
      </c>
      <c r="AY126" s="1" t="s">
        <v>52</v>
      </c>
      <c r="AZ126" s="1" t="s">
        <v>52</v>
      </c>
    </row>
    <row r="127" spans="1:52" ht="30" customHeight="1" x14ac:dyDescent="0.3">
      <c r="A127" s="20"/>
      <c r="B127" s="20"/>
      <c r="C127" s="20"/>
      <c r="D127" s="20"/>
      <c r="E127" s="22"/>
      <c r="F127" s="25"/>
      <c r="G127" s="22">
        <v>0</v>
      </c>
      <c r="H127" s="25"/>
      <c r="I127" s="22"/>
      <c r="J127" s="25"/>
      <c r="K127" s="22"/>
      <c r="L127" s="25"/>
      <c r="M127" s="20"/>
    </row>
    <row r="128" spans="1:52" ht="30" customHeight="1" x14ac:dyDescent="0.3">
      <c r="A128" s="16" t="s">
        <v>771</v>
      </c>
      <c r="B128" s="17"/>
      <c r="C128" s="17"/>
      <c r="D128" s="17"/>
      <c r="E128" s="21"/>
      <c r="F128" s="24"/>
      <c r="G128" s="21">
        <v>0</v>
      </c>
      <c r="H128" s="24"/>
      <c r="I128" s="21"/>
      <c r="J128" s="24"/>
      <c r="K128" s="21"/>
      <c r="L128" s="24"/>
      <c r="M128" s="18"/>
      <c r="N128" s="1" t="s">
        <v>278</v>
      </c>
    </row>
    <row r="129" spans="1:52" ht="30" customHeight="1" x14ac:dyDescent="0.3">
      <c r="A129" s="19" t="s">
        <v>271</v>
      </c>
      <c r="B129" s="19" t="s">
        <v>762</v>
      </c>
      <c r="C129" s="19" t="s">
        <v>77</v>
      </c>
      <c r="D129" s="20">
        <v>12.1</v>
      </c>
      <c r="E129" s="22">
        <f>일위대가목록!E102</f>
        <v>7199</v>
      </c>
      <c r="F129" s="25">
        <f>TRUNC(E129*D129,1)</f>
        <v>87107.9</v>
      </c>
      <c r="G129" s="22">
        <v>0</v>
      </c>
      <c r="H129" s="25">
        <f>TRUNC(G129*D129,1)</f>
        <v>0</v>
      </c>
      <c r="I129" s="22">
        <f>일위대가목록!G102</f>
        <v>0</v>
      </c>
      <c r="J129" s="25">
        <f>TRUNC(I129*D129,1)</f>
        <v>0</v>
      </c>
      <c r="K129" s="22">
        <f>TRUNC(E129+G129+I129,1)</f>
        <v>7199</v>
      </c>
      <c r="L129" s="25">
        <f>TRUNC(F129+H129+J129,1)</f>
        <v>87107.9</v>
      </c>
      <c r="M129" s="19" t="s">
        <v>763</v>
      </c>
      <c r="N129" s="1" t="s">
        <v>278</v>
      </c>
      <c r="O129" s="1" t="s">
        <v>764</v>
      </c>
      <c r="P129" s="1" t="s">
        <v>63</v>
      </c>
      <c r="Q129" s="1" t="s">
        <v>64</v>
      </c>
      <c r="R129" s="1" t="s">
        <v>64</v>
      </c>
      <c r="AV129" s="1" t="s">
        <v>52</v>
      </c>
      <c r="AW129" s="1" t="s">
        <v>772</v>
      </c>
      <c r="AX129" s="1" t="s">
        <v>52</v>
      </c>
      <c r="AY129" s="1" t="s">
        <v>52</v>
      </c>
      <c r="AZ129" s="1" t="s">
        <v>52</v>
      </c>
    </row>
    <row r="130" spans="1:52" ht="30" customHeight="1" x14ac:dyDescent="0.3">
      <c r="A130" s="19" t="s">
        <v>766</v>
      </c>
      <c r="B130" s="19" t="s">
        <v>773</v>
      </c>
      <c r="C130" s="19" t="s">
        <v>162</v>
      </c>
      <c r="D130" s="20">
        <v>0.5</v>
      </c>
      <c r="E130" s="22">
        <f>일위대가목록!E104</f>
        <v>0</v>
      </c>
      <c r="F130" s="25">
        <f>TRUNC(E130*D130,1)</f>
        <v>0</v>
      </c>
      <c r="G130" s="22">
        <v>570839.36</v>
      </c>
      <c r="H130" s="25">
        <f>TRUNC(G130*D130,1)</f>
        <v>285419.59999999998</v>
      </c>
      <c r="I130" s="22">
        <f>일위대가목록!G104</f>
        <v>0</v>
      </c>
      <c r="J130" s="25">
        <f>TRUNC(I130*D130,1)</f>
        <v>0</v>
      </c>
      <c r="K130" s="22">
        <f>TRUNC(E130+G130+I130,1)</f>
        <v>570839.30000000005</v>
      </c>
      <c r="L130" s="25">
        <f>TRUNC(F130+H130+J130,1)</f>
        <v>285419.59999999998</v>
      </c>
      <c r="M130" s="19" t="s">
        <v>774</v>
      </c>
      <c r="N130" s="1" t="s">
        <v>278</v>
      </c>
      <c r="O130" s="1" t="s">
        <v>775</v>
      </c>
      <c r="P130" s="1" t="s">
        <v>63</v>
      </c>
      <c r="Q130" s="1" t="s">
        <v>64</v>
      </c>
      <c r="R130" s="1" t="s">
        <v>64</v>
      </c>
      <c r="AV130" s="1" t="s">
        <v>52</v>
      </c>
      <c r="AW130" s="1" t="s">
        <v>776</v>
      </c>
      <c r="AX130" s="1" t="s">
        <v>52</v>
      </c>
      <c r="AY130" s="1" t="s">
        <v>52</v>
      </c>
      <c r="AZ130" s="1" t="s">
        <v>52</v>
      </c>
    </row>
    <row r="131" spans="1:52" ht="30" customHeight="1" x14ac:dyDescent="0.3">
      <c r="A131" s="19" t="s">
        <v>559</v>
      </c>
      <c r="B131" s="19" t="s">
        <v>52</v>
      </c>
      <c r="C131" s="19" t="s">
        <v>52</v>
      </c>
      <c r="D131" s="20"/>
      <c r="E131" s="22"/>
      <c r="F131" s="25">
        <f>TRUNC(SUMIF(N129:N130, N128, F129:F130),0)</f>
        <v>87107</v>
      </c>
      <c r="G131" s="22">
        <v>0</v>
      </c>
      <c r="H131" s="25">
        <f>TRUNC(SUMIF(N129:N130, N128, H129:H130),0)</f>
        <v>285419</v>
      </c>
      <c r="I131" s="22"/>
      <c r="J131" s="25">
        <f>TRUNC(SUMIF(N129:N130, N128, J129:J130),0)</f>
        <v>0</v>
      </c>
      <c r="K131" s="22"/>
      <c r="L131" s="25">
        <f>F131+H131+J131</f>
        <v>372526</v>
      </c>
      <c r="M131" s="19" t="s">
        <v>52</v>
      </c>
      <c r="N131" s="1" t="s">
        <v>91</v>
      </c>
      <c r="O131" s="1" t="s">
        <v>91</v>
      </c>
      <c r="P131" s="1" t="s">
        <v>52</v>
      </c>
      <c r="Q131" s="1" t="s">
        <v>52</v>
      </c>
      <c r="R131" s="1" t="s">
        <v>52</v>
      </c>
      <c r="AV131" s="1" t="s">
        <v>52</v>
      </c>
      <c r="AW131" s="1" t="s">
        <v>52</v>
      </c>
      <c r="AX131" s="1" t="s">
        <v>52</v>
      </c>
      <c r="AY131" s="1" t="s">
        <v>52</v>
      </c>
      <c r="AZ131" s="1" t="s">
        <v>52</v>
      </c>
    </row>
    <row r="132" spans="1:52" ht="30" customHeight="1" x14ac:dyDescent="0.3">
      <c r="A132" s="20"/>
      <c r="B132" s="20"/>
      <c r="C132" s="20"/>
      <c r="D132" s="20"/>
      <c r="E132" s="22"/>
      <c r="F132" s="25"/>
      <c r="G132" s="22">
        <v>0</v>
      </c>
      <c r="H132" s="25"/>
      <c r="I132" s="22"/>
      <c r="J132" s="25"/>
      <c r="K132" s="22"/>
      <c r="L132" s="25"/>
      <c r="M132" s="20"/>
    </row>
    <row r="133" spans="1:52" ht="30" customHeight="1" x14ac:dyDescent="0.3">
      <c r="A133" s="16" t="s">
        <v>777</v>
      </c>
      <c r="B133" s="17"/>
      <c r="C133" s="17"/>
      <c r="D133" s="17"/>
      <c r="E133" s="21"/>
      <c r="F133" s="24"/>
      <c r="G133" s="21">
        <v>0</v>
      </c>
      <c r="H133" s="24"/>
      <c r="I133" s="21"/>
      <c r="J133" s="24"/>
      <c r="K133" s="21"/>
      <c r="L133" s="24"/>
      <c r="M133" s="18"/>
      <c r="N133" s="1" t="s">
        <v>283</v>
      </c>
    </row>
    <row r="134" spans="1:52" ht="30" customHeight="1" x14ac:dyDescent="0.3">
      <c r="A134" s="19" t="s">
        <v>778</v>
      </c>
      <c r="B134" s="19" t="s">
        <v>567</v>
      </c>
      <c r="C134" s="19" t="s">
        <v>568</v>
      </c>
      <c r="D134" s="20">
        <v>0.1</v>
      </c>
      <c r="E134" s="22">
        <f>단가대비표!O123</f>
        <v>0</v>
      </c>
      <c r="F134" s="25">
        <f>TRUNC(E134*D134,1)</f>
        <v>0</v>
      </c>
      <c r="G134" s="22">
        <v>233763.53</v>
      </c>
      <c r="H134" s="25">
        <f>TRUNC(G134*D134,1)</f>
        <v>23376.3</v>
      </c>
      <c r="I134" s="22">
        <f>단가대비표!V123</f>
        <v>0</v>
      </c>
      <c r="J134" s="25">
        <f>TRUNC(I134*D134,1)</f>
        <v>0</v>
      </c>
      <c r="K134" s="22">
        <f t="shared" ref="K134:L137" si="15">TRUNC(E134+G134+I134,1)</f>
        <v>233763.5</v>
      </c>
      <c r="L134" s="25">
        <f t="shared" si="15"/>
        <v>23376.3</v>
      </c>
      <c r="M134" s="19" t="s">
        <v>52</v>
      </c>
      <c r="N134" s="1" t="s">
        <v>283</v>
      </c>
      <c r="O134" s="1" t="s">
        <v>779</v>
      </c>
      <c r="P134" s="1" t="s">
        <v>64</v>
      </c>
      <c r="Q134" s="1" t="s">
        <v>64</v>
      </c>
      <c r="R134" s="1" t="s">
        <v>63</v>
      </c>
      <c r="V134">
        <v>1</v>
      </c>
      <c r="AV134" s="1" t="s">
        <v>52</v>
      </c>
      <c r="AW134" s="1" t="s">
        <v>780</v>
      </c>
      <c r="AX134" s="1" t="s">
        <v>52</v>
      </c>
      <c r="AY134" s="1" t="s">
        <v>52</v>
      </c>
      <c r="AZ134" s="1" t="s">
        <v>52</v>
      </c>
    </row>
    <row r="135" spans="1:52" ht="30" customHeight="1" x14ac:dyDescent="0.3">
      <c r="A135" s="19" t="s">
        <v>571</v>
      </c>
      <c r="B135" s="19" t="s">
        <v>567</v>
      </c>
      <c r="C135" s="19" t="s">
        <v>568</v>
      </c>
      <c r="D135" s="20">
        <v>0.05</v>
      </c>
      <c r="E135" s="22">
        <f>단가대비표!O107</f>
        <v>0</v>
      </c>
      <c r="F135" s="25">
        <f>TRUNC(E135*D135,1)</f>
        <v>0</v>
      </c>
      <c r="G135" s="22">
        <v>156581.88</v>
      </c>
      <c r="H135" s="25">
        <f>TRUNC(G135*D135,1)</f>
        <v>7829</v>
      </c>
      <c r="I135" s="22">
        <f>단가대비표!V107</f>
        <v>0</v>
      </c>
      <c r="J135" s="25">
        <f>TRUNC(I135*D135,1)</f>
        <v>0</v>
      </c>
      <c r="K135" s="22">
        <f t="shared" si="15"/>
        <v>156581.79999999999</v>
      </c>
      <c r="L135" s="25">
        <f t="shared" si="15"/>
        <v>7829</v>
      </c>
      <c r="M135" s="19" t="s">
        <v>52</v>
      </c>
      <c r="N135" s="1" t="s">
        <v>283</v>
      </c>
      <c r="O135" s="1" t="s">
        <v>572</v>
      </c>
      <c r="P135" s="1" t="s">
        <v>64</v>
      </c>
      <c r="Q135" s="1" t="s">
        <v>64</v>
      </c>
      <c r="R135" s="1" t="s">
        <v>63</v>
      </c>
      <c r="V135">
        <v>1</v>
      </c>
      <c r="AV135" s="1" t="s">
        <v>52</v>
      </c>
      <c r="AW135" s="1" t="s">
        <v>781</v>
      </c>
      <c r="AX135" s="1" t="s">
        <v>52</v>
      </c>
      <c r="AY135" s="1" t="s">
        <v>52</v>
      </c>
      <c r="AZ135" s="1" t="s">
        <v>52</v>
      </c>
    </row>
    <row r="136" spans="1:52" ht="30" customHeight="1" x14ac:dyDescent="0.3">
      <c r="A136" s="19" t="s">
        <v>667</v>
      </c>
      <c r="B136" s="19" t="s">
        <v>668</v>
      </c>
      <c r="C136" s="19" t="s">
        <v>508</v>
      </c>
      <c r="D136" s="20">
        <v>1</v>
      </c>
      <c r="E136" s="22">
        <v>0</v>
      </c>
      <c r="F136" s="25">
        <f>TRUNC(E136*D136,1)</f>
        <v>0</v>
      </c>
      <c r="G136" s="22">
        <v>0</v>
      </c>
      <c r="H136" s="25">
        <f>TRUNC(G136*D136,1)</f>
        <v>0</v>
      </c>
      <c r="I136" s="22">
        <f>TRUNC(SUMIF(V134:V137, RIGHTB(O136, 1), H134:H137)*U136, 2)</f>
        <v>624.1</v>
      </c>
      <c r="J136" s="25">
        <f>TRUNC(I136*D136,1)</f>
        <v>624.1</v>
      </c>
      <c r="K136" s="22">
        <f t="shared" si="15"/>
        <v>624.1</v>
      </c>
      <c r="L136" s="25">
        <f t="shared" si="15"/>
        <v>624.1</v>
      </c>
      <c r="M136" s="19" t="s">
        <v>52</v>
      </c>
      <c r="N136" s="1" t="s">
        <v>283</v>
      </c>
      <c r="O136" s="1" t="s">
        <v>669</v>
      </c>
      <c r="P136" s="1" t="s">
        <v>64</v>
      </c>
      <c r="Q136" s="1" t="s">
        <v>64</v>
      </c>
      <c r="R136" s="1" t="s">
        <v>64</v>
      </c>
      <c r="S136">
        <v>1</v>
      </c>
      <c r="T136">
        <v>2</v>
      </c>
      <c r="U136">
        <v>0.02</v>
      </c>
      <c r="AV136" s="1" t="s">
        <v>52</v>
      </c>
      <c r="AW136" s="1" t="s">
        <v>782</v>
      </c>
      <c r="AX136" s="1" t="s">
        <v>52</v>
      </c>
      <c r="AY136" s="1" t="s">
        <v>52</v>
      </c>
      <c r="AZ136" s="1" t="s">
        <v>52</v>
      </c>
    </row>
    <row r="137" spans="1:52" ht="30" customHeight="1" x14ac:dyDescent="0.3">
      <c r="A137" s="19" t="s">
        <v>783</v>
      </c>
      <c r="B137" s="19" t="s">
        <v>784</v>
      </c>
      <c r="C137" s="19" t="s">
        <v>77</v>
      </c>
      <c r="D137" s="20">
        <v>1.05</v>
      </c>
      <c r="E137" s="22">
        <f>단가대비표!O55</f>
        <v>51200</v>
      </c>
      <c r="F137" s="25">
        <f>TRUNC(E137*D137,1)</f>
        <v>53760</v>
      </c>
      <c r="G137" s="22">
        <v>0</v>
      </c>
      <c r="H137" s="25">
        <f>TRUNC(G137*D137,1)</f>
        <v>0</v>
      </c>
      <c r="I137" s="22">
        <f>단가대비표!V55</f>
        <v>0</v>
      </c>
      <c r="J137" s="25">
        <f>TRUNC(I137*D137,1)</f>
        <v>0</v>
      </c>
      <c r="K137" s="22">
        <f t="shared" si="15"/>
        <v>51200</v>
      </c>
      <c r="L137" s="25">
        <f t="shared" si="15"/>
        <v>53760</v>
      </c>
      <c r="M137" s="19" t="s">
        <v>52</v>
      </c>
      <c r="N137" s="1" t="s">
        <v>283</v>
      </c>
      <c r="O137" s="1" t="s">
        <v>785</v>
      </c>
      <c r="P137" s="1" t="s">
        <v>64</v>
      </c>
      <c r="Q137" s="1" t="s">
        <v>64</v>
      </c>
      <c r="R137" s="1" t="s">
        <v>63</v>
      </c>
      <c r="AV137" s="1" t="s">
        <v>52</v>
      </c>
      <c r="AW137" s="1" t="s">
        <v>786</v>
      </c>
      <c r="AX137" s="1" t="s">
        <v>52</v>
      </c>
      <c r="AY137" s="1" t="s">
        <v>52</v>
      </c>
      <c r="AZ137" s="1" t="s">
        <v>52</v>
      </c>
    </row>
    <row r="138" spans="1:52" ht="30" customHeight="1" x14ac:dyDescent="0.3">
      <c r="A138" s="19" t="s">
        <v>559</v>
      </c>
      <c r="B138" s="19" t="s">
        <v>52</v>
      </c>
      <c r="C138" s="19" t="s">
        <v>52</v>
      </c>
      <c r="D138" s="20"/>
      <c r="E138" s="22"/>
      <c r="F138" s="25">
        <f>TRUNC(SUMIF(N134:N137, N133, F134:F137),0)</f>
        <v>53760</v>
      </c>
      <c r="G138" s="22">
        <v>0</v>
      </c>
      <c r="H138" s="25">
        <f>TRUNC(SUMIF(N134:N137, N133, H134:H137),0)</f>
        <v>31205</v>
      </c>
      <c r="I138" s="22"/>
      <c r="J138" s="25">
        <f>TRUNC(SUMIF(N134:N137, N133, J134:J137),0)</f>
        <v>624</v>
      </c>
      <c r="K138" s="22"/>
      <c r="L138" s="25">
        <f>F138+H138+J138</f>
        <v>85589</v>
      </c>
      <c r="M138" s="19" t="s">
        <v>52</v>
      </c>
      <c r="N138" s="1" t="s">
        <v>91</v>
      </c>
      <c r="O138" s="1" t="s">
        <v>91</v>
      </c>
      <c r="P138" s="1" t="s">
        <v>52</v>
      </c>
      <c r="Q138" s="1" t="s">
        <v>52</v>
      </c>
      <c r="R138" s="1" t="s">
        <v>52</v>
      </c>
      <c r="AV138" s="1" t="s">
        <v>52</v>
      </c>
      <c r="AW138" s="1" t="s">
        <v>52</v>
      </c>
      <c r="AX138" s="1" t="s">
        <v>52</v>
      </c>
      <c r="AY138" s="1" t="s">
        <v>52</v>
      </c>
      <c r="AZ138" s="1" t="s">
        <v>52</v>
      </c>
    </row>
    <row r="139" spans="1:52" ht="30" customHeight="1" x14ac:dyDescent="0.3">
      <c r="A139" s="20"/>
      <c r="B139" s="20"/>
      <c r="C139" s="20"/>
      <c r="D139" s="20"/>
      <c r="E139" s="22"/>
      <c r="F139" s="25"/>
      <c r="G139" s="22">
        <v>0</v>
      </c>
      <c r="H139" s="25"/>
      <c r="I139" s="22"/>
      <c r="J139" s="25"/>
      <c r="K139" s="22"/>
      <c r="L139" s="25"/>
      <c r="M139" s="20"/>
    </row>
    <row r="140" spans="1:52" ht="30" customHeight="1" x14ac:dyDescent="0.3">
      <c r="A140" s="16" t="s">
        <v>787</v>
      </c>
      <c r="B140" s="17"/>
      <c r="C140" s="17"/>
      <c r="D140" s="17"/>
      <c r="E140" s="21"/>
      <c r="F140" s="24"/>
      <c r="G140" s="21">
        <v>0</v>
      </c>
      <c r="H140" s="24"/>
      <c r="I140" s="21"/>
      <c r="J140" s="24"/>
      <c r="K140" s="21"/>
      <c r="L140" s="24"/>
      <c r="M140" s="18"/>
      <c r="N140" s="1" t="s">
        <v>289</v>
      </c>
    </row>
    <row r="141" spans="1:52" ht="30" customHeight="1" x14ac:dyDescent="0.3">
      <c r="A141" s="19" t="s">
        <v>783</v>
      </c>
      <c r="B141" s="19" t="s">
        <v>788</v>
      </c>
      <c r="C141" s="19" t="s">
        <v>77</v>
      </c>
      <c r="D141" s="20">
        <v>6.4</v>
      </c>
      <c r="E141" s="22">
        <f>단가대비표!O52</f>
        <v>39600</v>
      </c>
      <c r="F141" s="25">
        <f t="shared" ref="F141:F147" si="16">TRUNC(E141*D141,1)</f>
        <v>253440</v>
      </c>
      <c r="G141" s="22">
        <v>0</v>
      </c>
      <c r="H141" s="25">
        <f t="shared" ref="H141:H147" si="17">TRUNC(G141*D141,1)</f>
        <v>0</v>
      </c>
      <c r="I141" s="22">
        <f>단가대비표!V52</f>
        <v>0</v>
      </c>
      <c r="J141" s="25">
        <f t="shared" ref="J141:J147" si="18">TRUNC(I141*D141,1)</f>
        <v>0</v>
      </c>
      <c r="K141" s="22">
        <f t="shared" ref="K141:L147" si="19">TRUNC(E141+G141+I141,1)</f>
        <v>39600</v>
      </c>
      <c r="L141" s="25">
        <f t="shared" si="19"/>
        <v>253440</v>
      </c>
      <c r="M141" s="19" t="s">
        <v>52</v>
      </c>
      <c r="N141" s="1" t="s">
        <v>289</v>
      </c>
      <c r="O141" s="1" t="s">
        <v>789</v>
      </c>
      <c r="P141" s="1" t="s">
        <v>64</v>
      </c>
      <c r="Q141" s="1" t="s">
        <v>64</v>
      </c>
      <c r="R141" s="1" t="s">
        <v>63</v>
      </c>
      <c r="V141">
        <v>1</v>
      </c>
      <c r="AV141" s="1" t="s">
        <v>52</v>
      </c>
      <c r="AW141" s="1" t="s">
        <v>790</v>
      </c>
      <c r="AX141" s="1" t="s">
        <v>52</v>
      </c>
      <c r="AY141" s="1" t="s">
        <v>52</v>
      </c>
      <c r="AZ141" s="1" t="s">
        <v>52</v>
      </c>
    </row>
    <row r="142" spans="1:52" ht="30" customHeight="1" x14ac:dyDescent="0.3">
      <c r="A142" s="19" t="s">
        <v>783</v>
      </c>
      <c r="B142" s="19" t="s">
        <v>791</v>
      </c>
      <c r="C142" s="19" t="s">
        <v>77</v>
      </c>
      <c r="D142" s="20">
        <v>8.1999999999999993</v>
      </c>
      <c r="E142" s="22">
        <f>단가대비표!O53</f>
        <v>39200</v>
      </c>
      <c r="F142" s="25">
        <f t="shared" si="16"/>
        <v>321440</v>
      </c>
      <c r="G142" s="22">
        <v>0</v>
      </c>
      <c r="H142" s="25">
        <f t="shared" si="17"/>
        <v>0</v>
      </c>
      <c r="I142" s="22">
        <f>단가대비표!V53</f>
        <v>0</v>
      </c>
      <c r="J142" s="25">
        <f t="shared" si="18"/>
        <v>0</v>
      </c>
      <c r="K142" s="22">
        <f t="shared" si="19"/>
        <v>39200</v>
      </c>
      <c r="L142" s="25">
        <f t="shared" si="19"/>
        <v>321440</v>
      </c>
      <c r="M142" s="19" t="s">
        <v>52</v>
      </c>
      <c r="N142" s="1" t="s">
        <v>289</v>
      </c>
      <c r="O142" s="1" t="s">
        <v>792</v>
      </c>
      <c r="P142" s="1" t="s">
        <v>64</v>
      </c>
      <c r="Q142" s="1" t="s">
        <v>64</v>
      </c>
      <c r="R142" s="1" t="s">
        <v>63</v>
      </c>
      <c r="V142">
        <v>1</v>
      </c>
      <c r="AV142" s="1" t="s">
        <v>52</v>
      </c>
      <c r="AW142" s="1" t="s">
        <v>793</v>
      </c>
      <c r="AX142" s="1" t="s">
        <v>52</v>
      </c>
      <c r="AY142" s="1" t="s">
        <v>52</v>
      </c>
      <c r="AZ142" s="1" t="s">
        <v>52</v>
      </c>
    </row>
    <row r="143" spans="1:52" ht="30" customHeight="1" x14ac:dyDescent="0.3">
      <c r="A143" s="19" t="s">
        <v>173</v>
      </c>
      <c r="B143" s="19" t="s">
        <v>794</v>
      </c>
      <c r="C143" s="19" t="s">
        <v>175</v>
      </c>
      <c r="D143" s="20">
        <v>29.371500000000001</v>
      </c>
      <c r="E143" s="22">
        <f>단가대비표!O29</f>
        <v>940</v>
      </c>
      <c r="F143" s="25">
        <f t="shared" si="16"/>
        <v>27609.200000000001</v>
      </c>
      <c r="G143" s="22">
        <v>0</v>
      </c>
      <c r="H143" s="25">
        <f t="shared" si="17"/>
        <v>0</v>
      </c>
      <c r="I143" s="22">
        <f>단가대비표!V29</f>
        <v>0</v>
      </c>
      <c r="J143" s="25">
        <f t="shared" si="18"/>
        <v>0</v>
      </c>
      <c r="K143" s="22">
        <f t="shared" si="19"/>
        <v>940</v>
      </c>
      <c r="L143" s="25">
        <f t="shared" si="19"/>
        <v>27609.200000000001</v>
      </c>
      <c r="M143" s="19" t="s">
        <v>52</v>
      </c>
      <c r="N143" s="1" t="s">
        <v>289</v>
      </c>
      <c r="O143" s="1" t="s">
        <v>795</v>
      </c>
      <c r="P143" s="1" t="s">
        <v>64</v>
      </c>
      <c r="Q143" s="1" t="s">
        <v>64</v>
      </c>
      <c r="R143" s="1" t="s">
        <v>63</v>
      </c>
      <c r="V143">
        <v>1</v>
      </c>
      <c r="AV143" s="1" t="s">
        <v>52</v>
      </c>
      <c r="AW143" s="1" t="s">
        <v>796</v>
      </c>
      <c r="AX143" s="1" t="s">
        <v>52</v>
      </c>
      <c r="AY143" s="1" t="s">
        <v>52</v>
      </c>
      <c r="AZ143" s="1" t="s">
        <v>52</v>
      </c>
    </row>
    <row r="144" spans="1:52" ht="30" customHeight="1" x14ac:dyDescent="0.3">
      <c r="A144" s="19" t="s">
        <v>797</v>
      </c>
      <c r="B144" s="19" t="s">
        <v>798</v>
      </c>
      <c r="C144" s="19" t="s">
        <v>508</v>
      </c>
      <c r="D144" s="20">
        <v>1</v>
      </c>
      <c r="E144" s="22">
        <f>TRUNC(SUMIF(V141:V147, RIGHTB(O144, 1), F141:F147)*U144, 2)</f>
        <v>90373.38</v>
      </c>
      <c r="F144" s="25">
        <f t="shared" si="16"/>
        <v>90373.3</v>
      </c>
      <c r="G144" s="22">
        <v>0</v>
      </c>
      <c r="H144" s="25">
        <f t="shared" si="17"/>
        <v>0</v>
      </c>
      <c r="I144" s="22">
        <v>0</v>
      </c>
      <c r="J144" s="25">
        <f t="shared" si="18"/>
        <v>0</v>
      </c>
      <c r="K144" s="22">
        <f t="shared" si="19"/>
        <v>90373.3</v>
      </c>
      <c r="L144" s="25">
        <f t="shared" si="19"/>
        <v>90373.3</v>
      </c>
      <c r="M144" s="19" t="s">
        <v>52</v>
      </c>
      <c r="N144" s="1" t="s">
        <v>289</v>
      </c>
      <c r="O144" s="1" t="s">
        <v>669</v>
      </c>
      <c r="P144" s="1" t="s">
        <v>64</v>
      </c>
      <c r="Q144" s="1" t="s">
        <v>64</v>
      </c>
      <c r="R144" s="1" t="s">
        <v>64</v>
      </c>
      <c r="S144">
        <v>0</v>
      </c>
      <c r="T144">
        <v>0</v>
      </c>
      <c r="U144">
        <v>0.15</v>
      </c>
      <c r="AV144" s="1" t="s">
        <v>52</v>
      </c>
      <c r="AW144" s="1" t="s">
        <v>799</v>
      </c>
      <c r="AX144" s="1" t="s">
        <v>52</v>
      </c>
      <c r="AY144" s="1" t="s">
        <v>52</v>
      </c>
      <c r="AZ144" s="1" t="s">
        <v>52</v>
      </c>
    </row>
    <row r="145" spans="1:52" ht="30" customHeight="1" x14ac:dyDescent="0.3">
      <c r="A145" s="19" t="s">
        <v>800</v>
      </c>
      <c r="B145" s="19" t="s">
        <v>801</v>
      </c>
      <c r="C145" s="19" t="s">
        <v>77</v>
      </c>
      <c r="D145" s="20">
        <v>8.1999999999999993</v>
      </c>
      <c r="E145" s="22">
        <f>일위대가목록!E105</f>
        <v>0</v>
      </c>
      <c r="F145" s="25">
        <f t="shared" si="16"/>
        <v>0</v>
      </c>
      <c r="G145" s="22">
        <v>31204.81</v>
      </c>
      <c r="H145" s="25">
        <f t="shared" si="17"/>
        <v>255879.4</v>
      </c>
      <c r="I145" s="22">
        <f>일위대가목록!G105</f>
        <v>624</v>
      </c>
      <c r="J145" s="25">
        <f t="shared" si="18"/>
        <v>5116.8</v>
      </c>
      <c r="K145" s="22">
        <f t="shared" si="19"/>
        <v>31828.799999999999</v>
      </c>
      <c r="L145" s="25">
        <f t="shared" si="19"/>
        <v>260996.2</v>
      </c>
      <c r="M145" s="19" t="s">
        <v>802</v>
      </c>
      <c r="N145" s="1" t="s">
        <v>289</v>
      </c>
      <c r="O145" s="1" t="s">
        <v>803</v>
      </c>
      <c r="P145" s="1" t="s">
        <v>63</v>
      </c>
      <c r="Q145" s="1" t="s">
        <v>64</v>
      </c>
      <c r="R145" s="1" t="s">
        <v>64</v>
      </c>
      <c r="AV145" s="1" t="s">
        <v>52</v>
      </c>
      <c r="AW145" s="1" t="s">
        <v>804</v>
      </c>
      <c r="AX145" s="1" t="s">
        <v>52</v>
      </c>
      <c r="AY145" s="1" t="s">
        <v>52</v>
      </c>
      <c r="AZ145" s="1" t="s">
        <v>52</v>
      </c>
    </row>
    <row r="146" spans="1:52" ht="30" customHeight="1" x14ac:dyDescent="0.3">
      <c r="A146" s="19" t="s">
        <v>805</v>
      </c>
      <c r="B146" s="19" t="s">
        <v>801</v>
      </c>
      <c r="C146" s="19" t="s">
        <v>77</v>
      </c>
      <c r="D146" s="20">
        <v>6.4</v>
      </c>
      <c r="E146" s="22">
        <f>일위대가목록!E106</f>
        <v>1368</v>
      </c>
      <c r="F146" s="25">
        <f t="shared" si="16"/>
        <v>8755.2000000000007</v>
      </c>
      <c r="G146" s="22">
        <v>16289</v>
      </c>
      <c r="H146" s="25">
        <f t="shared" si="17"/>
        <v>104249.60000000001</v>
      </c>
      <c r="I146" s="22">
        <f>일위대가목록!G106</f>
        <v>5581</v>
      </c>
      <c r="J146" s="25">
        <f t="shared" si="18"/>
        <v>35718.400000000001</v>
      </c>
      <c r="K146" s="22">
        <f t="shared" si="19"/>
        <v>23238</v>
      </c>
      <c r="L146" s="25">
        <f t="shared" si="19"/>
        <v>148723.20000000001</v>
      </c>
      <c r="M146" s="19" t="s">
        <v>806</v>
      </c>
      <c r="N146" s="1" t="s">
        <v>289</v>
      </c>
      <c r="O146" s="1" t="s">
        <v>807</v>
      </c>
      <c r="P146" s="1" t="s">
        <v>63</v>
      </c>
      <c r="Q146" s="1" t="s">
        <v>64</v>
      </c>
      <c r="R146" s="1" t="s">
        <v>64</v>
      </c>
      <c r="AV146" s="1" t="s">
        <v>52</v>
      </c>
      <c r="AW146" s="1" t="s">
        <v>808</v>
      </c>
      <c r="AX146" s="1" t="s">
        <v>52</v>
      </c>
      <c r="AY146" s="1" t="s">
        <v>52</v>
      </c>
      <c r="AZ146" s="1" t="s">
        <v>52</v>
      </c>
    </row>
    <row r="147" spans="1:52" ht="30" customHeight="1" x14ac:dyDescent="0.3">
      <c r="A147" s="19" t="s">
        <v>809</v>
      </c>
      <c r="B147" s="19" t="s">
        <v>810</v>
      </c>
      <c r="C147" s="19" t="s">
        <v>175</v>
      </c>
      <c r="D147" s="20">
        <v>27.45</v>
      </c>
      <c r="E147" s="22">
        <f>일위대가목록!E107</f>
        <v>83</v>
      </c>
      <c r="F147" s="25">
        <f t="shared" si="16"/>
        <v>2278.3000000000002</v>
      </c>
      <c r="G147" s="22">
        <v>2794.61</v>
      </c>
      <c r="H147" s="25">
        <f t="shared" si="17"/>
        <v>76712</v>
      </c>
      <c r="I147" s="22">
        <f>일위대가목록!G107</f>
        <v>139</v>
      </c>
      <c r="J147" s="25">
        <f t="shared" si="18"/>
        <v>3815.5</v>
      </c>
      <c r="K147" s="22">
        <f t="shared" si="19"/>
        <v>3016.6</v>
      </c>
      <c r="L147" s="25">
        <f t="shared" si="19"/>
        <v>82805.8</v>
      </c>
      <c r="M147" s="19" t="s">
        <v>811</v>
      </c>
      <c r="N147" s="1" t="s">
        <v>289</v>
      </c>
      <c r="O147" s="1" t="s">
        <v>812</v>
      </c>
      <c r="P147" s="1" t="s">
        <v>63</v>
      </c>
      <c r="Q147" s="1" t="s">
        <v>64</v>
      </c>
      <c r="R147" s="1" t="s">
        <v>64</v>
      </c>
      <c r="AV147" s="1" t="s">
        <v>52</v>
      </c>
      <c r="AW147" s="1" t="s">
        <v>813</v>
      </c>
      <c r="AX147" s="1" t="s">
        <v>52</v>
      </c>
      <c r="AY147" s="1" t="s">
        <v>52</v>
      </c>
      <c r="AZ147" s="1" t="s">
        <v>52</v>
      </c>
    </row>
    <row r="148" spans="1:52" ht="30" customHeight="1" x14ac:dyDescent="0.3">
      <c r="A148" s="19" t="s">
        <v>559</v>
      </c>
      <c r="B148" s="19" t="s">
        <v>52</v>
      </c>
      <c r="C148" s="19" t="s">
        <v>52</v>
      </c>
      <c r="D148" s="20"/>
      <c r="E148" s="22"/>
      <c r="F148" s="25">
        <f>TRUNC(SUMIF(N141:N147, N140, F141:F147),0)</f>
        <v>703896</v>
      </c>
      <c r="G148" s="22">
        <v>0</v>
      </c>
      <c r="H148" s="25">
        <f>TRUNC(SUMIF(N141:N147, N140, H141:H147),0)</f>
        <v>436841</v>
      </c>
      <c r="I148" s="22"/>
      <c r="J148" s="25">
        <f>TRUNC(SUMIF(N141:N147, N140, J141:J147),0)</f>
        <v>44650</v>
      </c>
      <c r="K148" s="22"/>
      <c r="L148" s="25">
        <f>F148+H148+J148</f>
        <v>1185387</v>
      </c>
      <c r="M148" s="19" t="s">
        <v>52</v>
      </c>
      <c r="N148" s="1" t="s">
        <v>91</v>
      </c>
      <c r="O148" s="1" t="s">
        <v>91</v>
      </c>
      <c r="P148" s="1" t="s">
        <v>52</v>
      </c>
      <c r="Q148" s="1" t="s">
        <v>52</v>
      </c>
      <c r="R148" s="1" t="s">
        <v>52</v>
      </c>
      <c r="AV148" s="1" t="s">
        <v>52</v>
      </c>
      <c r="AW148" s="1" t="s">
        <v>52</v>
      </c>
      <c r="AX148" s="1" t="s">
        <v>52</v>
      </c>
      <c r="AY148" s="1" t="s">
        <v>52</v>
      </c>
      <c r="AZ148" s="1" t="s">
        <v>52</v>
      </c>
    </row>
    <row r="149" spans="1:52" ht="30" customHeight="1" x14ac:dyDescent="0.3">
      <c r="A149" s="20"/>
      <c r="B149" s="20"/>
      <c r="C149" s="20"/>
      <c r="D149" s="20"/>
      <c r="E149" s="22"/>
      <c r="F149" s="25"/>
      <c r="G149" s="22">
        <v>0</v>
      </c>
      <c r="H149" s="25"/>
      <c r="I149" s="22"/>
      <c r="J149" s="25"/>
      <c r="K149" s="22"/>
      <c r="L149" s="25"/>
      <c r="M149" s="20"/>
    </row>
    <row r="150" spans="1:52" ht="30" customHeight="1" x14ac:dyDescent="0.3">
      <c r="A150" s="16" t="s">
        <v>814</v>
      </c>
      <c r="B150" s="17"/>
      <c r="C150" s="17"/>
      <c r="D150" s="17"/>
      <c r="E150" s="21"/>
      <c r="F150" s="24"/>
      <c r="G150" s="21">
        <v>0</v>
      </c>
      <c r="H150" s="24"/>
      <c r="I150" s="21"/>
      <c r="J150" s="24"/>
      <c r="K150" s="21"/>
      <c r="L150" s="24"/>
      <c r="M150" s="18"/>
      <c r="N150" s="1" t="s">
        <v>294</v>
      </c>
    </row>
    <row r="151" spans="1:52" ht="30" customHeight="1" x14ac:dyDescent="0.3">
      <c r="A151" s="19" t="s">
        <v>291</v>
      </c>
      <c r="B151" s="19" t="s">
        <v>815</v>
      </c>
      <c r="C151" s="19" t="s">
        <v>162</v>
      </c>
      <c r="D151" s="20">
        <v>0.5</v>
      </c>
      <c r="E151" s="22">
        <f>일위대가목록!E109</f>
        <v>0</v>
      </c>
      <c r="F151" s="25">
        <f>TRUNC(E151*D151,1)</f>
        <v>0</v>
      </c>
      <c r="G151" s="22">
        <v>624108.94000000006</v>
      </c>
      <c r="H151" s="25">
        <f>TRUNC(G151*D151,1)</f>
        <v>312054.40000000002</v>
      </c>
      <c r="I151" s="22">
        <f>일위대가목록!G109</f>
        <v>6241</v>
      </c>
      <c r="J151" s="25">
        <f>TRUNC(I151*D151,1)</f>
        <v>3120.5</v>
      </c>
      <c r="K151" s="22">
        <f>TRUNC(E151+G151+I151,1)</f>
        <v>630349.9</v>
      </c>
      <c r="L151" s="25">
        <f>TRUNC(F151+H151+J151,1)</f>
        <v>315174.90000000002</v>
      </c>
      <c r="M151" s="19" t="s">
        <v>816</v>
      </c>
      <c r="N151" s="1" t="s">
        <v>294</v>
      </c>
      <c r="O151" s="1" t="s">
        <v>817</v>
      </c>
      <c r="P151" s="1" t="s">
        <v>63</v>
      </c>
      <c r="Q151" s="1" t="s">
        <v>64</v>
      </c>
      <c r="R151" s="1" t="s">
        <v>64</v>
      </c>
      <c r="AV151" s="1" t="s">
        <v>52</v>
      </c>
      <c r="AW151" s="1" t="s">
        <v>818</v>
      </c>
      <c r="AX151" s="1" t="s">
        <v>52</v>
      </c>
      <c r="AY151" s="1" t="s">
        <v>52</v>
      </c>
      <c r="AZ151" s="1" t="s">
        <v>52</v>
      </c>
    </row>
    <row r="152" spans="1:52" ht="30" customHeight="1" x14ac:dyDescent="0.3">
      <c r="A152" s="19" t="s">
        <v>819</v>
      </c>
      <c r="B152" s="19" t="s">
        <v>820</v>
      </c>
      <c r="C152" s="19" t="s">
        <v>77</v>
      </c>
      <c r="D152" s="20">
        <v>1.05</v>
      </c>
      <c r="E152" s="22">
        <f>단가대비표!O58</f>
        <v>2962</v>
      </c>
      <c r="F152" s="25">
        <f>TRUNC(E152*D152,1)</f>
        <v>3110.1</v>
      </c>
      <c r="G152" s="22">
        <v>0</v>
      </c>
      <c r="H152" s="25">
        <f>TRUNC(G152*D152,1)</f>
        <v>0</v>
      </c>
      <c r="I152" s="22">
        <f>단가대비표!V58</f>
        <v>0</v>
      </c>
      <c r="J152" s="25">
        <f>TRUNC(I152*D152,1)</f>
        <v>0</v>
      </c>
      <c r="K152" s="22">
        <f>TRUNC(E152+G152+I152,1)</f>
        <v>2962</v>
      </c>
      <c r="L152" s="25">
        <f>TRUNC(F152+H152+J152,1)</f>
        <v>3110.1</v>
      </c>
      <c r="M152" s="19" t="s">
        <v>52</v>
      </c>
      <c r="N152" s="1" t="s">
        <v>294</v>
      </c>
      <c r="O152" s="1" t="s">
        <v>821</v>
      </c>
      <c r="P152" s="1" t="s">
        <v>64</v>
      </c>
      <c r="Q152" s="1" t="s">
        <v>64</v>
      </c>
      <c r="R152" s="1" t="s">
        <v>63</v>
      </c>
      <c r="AV152" s="1" t="s">
        <v>52</v>
      </c>
      <c r="AW152" s="1" t="s">
        <v>822</v>
      </c>
      <c r="AX152" s="1" t="s">
        <v>52</v>
      </c>
      <c r="AY152" s="1" t="s">
        <v>52</v>
      </c>
      <c r="AZ152" s="1" t="s">
        <v>52</v>
      </c>
    </row>
    <row r="153" spans="1:52" ht="30" customHeight="1" x14ac:dyDescent="0.3">
      <c r="A153" s="19" t="s">
        <v>559</v>
      </c>
      <c r="B153" s="19" t="s">
        <v>52</v>
      </c>
      <c r="C153" s="19" t="s">
        <v>52</v>
      </c>
      <c r="D153" s="20"/>
      <c r="E153" s="22"/>
      <c r="F153" s="25">
        <f>TRUNC(SUMIF(N151:N152, N150, F151:F152),0)</f>
        <v>3110</v>
      </c>
      <c r="G153" s="22">
        <v>0</v>
      </c>
      <c r="H153" s="25">
        <f>TRUNC(SUMIF(N151:N152, N150, H151:H152),0)</f>
        <v>312054</v>
      </c>
      <c r="I153" s="22"/>
      <c r="J153" s="25">
        <f>TRUNC(SUMIF(N151:N152, N150, J151:J152),0)</f>
        <v>3120</v>
      </c>
      <c r="K153" s="22"/>
      <c r="L153" s="25">
        <f>F153+H153+J153</f>
        <v>318284</v>
      </c>
      <c r="M153" s="19" t="s">
        <v>52</v>
      </c>
      <c r="N153" s="1" t="s">
        <v>91</v>
      </c>
      <c r="O153" s="1" t="s">
        <v>91</v>
      </c>
      <c r="P153" s="1" t="s">
        <v>52</v>
      </c>
      <c r="Q153" s="1" t="s">
        <v>52</v>
      </c>
      <c r="R153" s="1" t="s">
        <v>52</v>
      </c>
      <c r="AV153" s="1" t="s">
        <v>52</v>
      </c>
      <c r="AW153" s="1" t="s">
        <v>52</v>
      </c>
      <c r="AX153" s="1" t="s">
        <v>52</v>
      </c>
      <c r="AY153" s="1" t="s">
        <v>52</v>
      </c>
      <c r="AZ153" s="1" t="s">
        <v>52</v>
      </c>
    </row>
    <row r="154" spans="1:52" ht="30" customHeight="1" x14ac:dyDescent="0.3">
      <c r="A154" s="20"/>
      <c r="B154" s="20"/>
      <c r="C154" s="20"/>
      <c r="D154" s="20"/>
      <c r="E154" s="22"/>
      <c r="F154" s="25"/>
      <c r="G154" s="22">
        <v>0</v>
      </c>
      <c r="H154" s="25"/>
      <c r="I154" s="22"/>
      <c r="J154" s="25"/>
      <c r="K154" s="22"/>
      <c r="L154" s="25"/>
      <c r="M154" s="20"/>
    </row>
    <row r="155" spans="1:52" ht="30" customHeight="1" x14ac:dyDescent="0.3">
      <c r="A155" s="16" t="s">
        <v>823</v>
      </c>
      <c r="B155" s="17"/>
      <c r="C155" s="17"/>
      <c r="D155" s="17"/>
      <c r="E155" s="21"/>
      <c r="F155" s="24"/>
      <c r="G155" s="21">
        <v>0</v>
      </c>
      <c r="H155" s="24"/>
      <c r="I155" s="21"/>
      <c r="J155" s="24"/>
      <c r="K155" s="21"/>
      <c r="L155" s="24"/>
      <c r="M155" s="18"/>
      <c r="N155" s="1" t="s">
        <v>299</v>
      </c>
    </row>
    <row r="156" spans="1:52" ht="30" customHeight="1" x14ac:dyDescent="0.3">
      <c r="A156" s="19" t="s">
        <v>301</v>
      </c>
      <c r="B156" s="19" t="s">
        <v>824</v>
      </c>
      <c r="C156" s="19" t="s">
        <v>162</v>
      </c>
      <c r="D156" s="20">
        <v>0.5</v>
      </c>
      <c r="E156" s="22">
        <f>일위대가목록!E110</f>
        <v>91854</v>
      </c>
      <c r="F156" s="25">
        <f>TRUNC(E156*D156,1)</f>
        <v>45927</v>
      </c>
      <c r="G156" s="22">
        <v>624108.94000000006</v>
      </c>
      <c r="H156" s="25">
        <f>TRUNC(G156*D156,1)</f>
        <v>312054.40000000002</v>
      </c>
      <c r="I156" s="22">
        <f>일위대가목록!G110</f>
        <v>6241</v>
      </c>
      <c r="J156" s="25">
        <f>TRUNC(I156*D156,1)</f>
        <v>3120.5</v>
      </c>
      <c r="K156" s="22">
        <f>TRUNC(E156+G156+I156,1)</f>
        <v>722203.9</v>
      </c>
      <c r="L156" s="25">
        <f>TRUNC(F156+H156+J156,1)</f>
        <v>361101.9</v>
      </c>
      <c r="M156" s="19" t="s">
        <v>825</v>
      </c>
      <c r="N156" s="1" t="s">
        <v>299</v>
      </c>
      <c r="O156" s="1" t="s">
        <v>826</v>
      </c>
      <c r="P156" s="1" t="s">
        <v>63</v>
      </c>
      <c r="Q156" s="1" t="s">
        <v>64</v>
      </c>
      <c r="R156" s="1" t="s">
        <v>64</v>
      </c>
      <c r="AV156" s="1" t="s">
        <v>52</v>
      </c>
      <c r="AW156" s="1" t="s">
        <v>827</v>
      </c>
      <c r="AX156" s="1" t="s">
        <v>52</v>
      </c>
      <c r="AY156" s="1" t="s">
        <v>52</v>
      </c>
      <c r="AZ156" s="1" t="s">
        <v>52</v>
      </c>
    </row>
    <row r="157" spans="1:52" ht="30" customHeight="1" x14ac:dyDescent="0.3">
      <c r="A157" s="19" t="s">
        <v>819</v>
      </c>
      <c r="B157" s="19" t="s">
        <v>820</v>
      </c>
      <c r="C157" s="19" t="s">
        <v>77</v>
      </c>
      <c r="D157" s="20">
        <v>23.204999999999998</v>
      </c>
      <c r="E157" s="22">
        <f>단가대비표!O58</f>
        <v>2962</v>
      </c>
      <c r="F157" s="25">
        <f>TRUNC(E157*D157,1)</f>
        <v>68733.2</v>
      </c>
      <c r="G157" s="22">
        <v>0</v>
      </c>
      <c r="H157" s="25">
        <f>TRUNC(G157*D157,1)</f>
        <v>0</v>
      </c>
      <c r="I157" s="22">
        <f>단가대비표!V58</f>
        <v>0</v>
      </c>
      <c r="J157" s="25">
        <f>TRUNC(I157*D157,1)</f>
        <v>0</v>
      </c>
      <c r="K157" s="22">
        <f>TRUNC(E157+G157+I157,1)</f>
        <v>2962</v>
      </c>
      <c r="L157" s="25">
        <f>TRUNC(F157+H157+J157,1)</f>
        <v>68733.2</v>
      </c>
      <c r="M157" s="19" t="s">
        <v>52</v>
      </c>
      <c r="N157" s="1" t="s">
        <v>299</v>
      </c>
      <c r="O157" s="1" t="s">
        <v>821</v>
      </c>
      <c r="P157" s="1" t="s">
        <v>64</v>
      </c>
      <c r="Q157" s="1" t="s">
        <v>64</v>
      </c>
      <c r="R157" s="1" t="s">
        <v>63</v>
      </c>
      <c r="AV157" s="1" t="s">
        <v>52</v>
      </c>
      <c r="AW157" s="1" t="s">
        <v>828</v>
      </c>
      <c r="AX157" s="1" t="s">
        <v>52</v>
      </c>
      <c r="AY157" s="1" t="s">
        <v>52</v>
      </c>
      <c r="AZ157" s="1" t="s">
        <v>52</v>
      </c>
    </row>
    <row r="158" spans="1:52" ht="30" customHeight="1" x14ac:dyDescent="0.3">
      <c r="A158" s="19" t="s">
        <v>559</v>
      </c>
      <c r="B158" s="19" t="s">
        <v>52</v>
      </c>
      <c r="C158" s="19" t="s">
        <v>52</v>
      </c>
      <c r="D158" s="20"/>
      <c r="E158" s="22"/>
      <c r="F158" s="25">
        <f>TRUNC(SUMIF(N156:N157, N155, F156:F157),0)</f>
        <v>114660</v>
      </c>
      <c r="G158" s="22">
        <v>0</v>
      </c>
      <c r="H158" s="25">
        <f>TRUNC(SUMIF(N156:N157, N155, H156:H157),0)</f>
        <v>312054</v>
      </c>
      <c r="I158" s="22"/>
      <c r="J158" s="25">
        <f>TRUNC(SUMIF(N156:N157, N155, J156:J157),0)</f>
        <v>3120</v>
      </c>
      <c r="K158" s="22"/>
      <c r="L158" s="25">
        <f>F158+H158+J158</f>
        <v>429834</v>
      </c>
      <c r="M158" s="19" t="s">
        <v>52</v>
      </c>
      <c r="N158" s="1" t="s">
        <v>91</v>
      </c>
      <c r="O158" s="1" t="s">
        <v>91</v>
      </c>
      <c r="P158" s="1" t="s">
        <v>52</v>
      </c>
      <c r="Q158" s="1" t="s">
        <v>52</v>
      </c>
      <c r="R158" s="1" t="s">
        <v>52</v>
      </c>
      <c r="AV158" s="1" t="s">
        <v>52</v>
      </c>
      <c r="AW158" s="1" t="s">
        <v>52</v>
      </c>
      <c r="AX158" s="1" t="s">
        <v>52</v>
      </c>
      <c r="AY158" s="1" t="s">
        <v>52</v>
      </c>
      <c r="AZ158" s="1" t="s">
        <v>52</v>
      </c>
    </row>
    <row r="159" spans="1:52" ht="30" customHeight="1" x14ac:dyDescent="0.3">
      <c r="A159" s="20"/>
      <c r="B159" s="20"/>
      <c r="C159" s="20"/>
      <c r="D159" s="20"/>
      <c r="E159" s="22"/>
      <c r="F159" s="25"/>
      <c r="G159" s="22">
        <v>0</v>
      </c>
      <c r="H159" s="25"/>
      <c r="I159" s="22"/>
      <c r="J159" s="25"/>
      <c r="K159" s="22"/>
      <c r="L159" s="25"/>
      <c r="M159" s="20"/>
    </row>
    <row r="160" spans="1:52" ht="30" customHeight="1" x14ac:dyDescent="0.3">
      <c r="A160" s="16" t="s">
        <v>829</v>
      </c>
      <c r="B160" s="17"/>
      <c r="C160" s="17"/>
      <c r="D160" s="17"/>
      <c r="E160" s="21"/>
      <c r="F160" s="24"/>
      <c r="G160" s="21">
        <v>0</v>
      </c>
      <c r="H160" s="24"/>
      <c r="I160" s="21"/>
      <c r="J160" s="24"/>
      <c r="K160" s="21"/>
      <c r="L160" s="24"/>
      <c r="M160" s="18"/>
      <c r="N160" s="1" t="s">
        <v>304</v>
      </c>
    </row>
    <row r="161" spans="1:52" ht="30" customHeight="1" x14ac:dyDescent="0.3">
      <c r="A161" s="19" t="s">
        <v>301</v>
      </c>
      <c r="B161" s="19" t="s">
        <v>824</v>
      </c>
      <c r="C161" s="19" t="s">
        <v>162</v>
      </c>
      <c r="D161" s="20">
        <v>0.5</v>
      </c>
      <c r="E161" s="22">
        <f>일위대가목록!E110</f>
        <v>91854</v>
      </c>
      <c r="F161" s="25">
        <f>TRUNC(E161*D161,1)</f>
        <v>45927</v>
      </c>
      <c r="G161" s="22">
        <v>624108.94000000006</v>
      </c>
      <c r="H161" s="25">
        <f>TRUNC(G161*D161,1)</f>
        <v>312054.40000000002</v>
      </c>
      <c r="I161" s="22">
        <f>일위대가목록!G110</f>
        <v>6241</v>
      </c>
      <c r="J161" s="25">
        <f>TRUNC(I161*D161,1)</f>
        <v>3120.5</v>
      </c>
      <c r="K161" s="22">
        <f>TRUNC(E161+G161+I161,1)</f>
        <v>722203.9</v>
      </c>
      <c r="L161" s="25">
        <f>TRUNC(F161+H161+J161,1)</f>
        <v>361101.9</v>
      </c>
      <c r="M161" s="19" t="s">
        <v>825</v>
      </c>
      <c r="N161" s="1" t="s">
        <v>304</v>
      </c>
      <c r="O161" s="1" t="s">
        <v>826</v>
      </c>
      <c r="P161" s="1" t="s">
        <v>63</v>
      </c>
      <c r="Q161" s="1" t="s">
        <v>64</v>
      </c>
      <c r="R161" s="1" t="s">
        <v>64</v>
      </c>
      <c r="AV161" s="1" t="s">
        <v>52</v>
      </c>
      <c r="AW161" s="1" t="s">
        <v>830</v>
      </c>
      <c r="AX161" s="1" t="s">
        <v>52</v>
      </c>
      <c r="AY161" s="1" t="s">
        <v>52</v>
      </c>
      <c r="AZ161" s="1" t="s">
        <v>52</v>
      </c>
    </row>
    <row r="162" spans="1:52" ht="30" customHeight="1" x14ac:dyDescent="0.3">
      <c r="A162" s="19" t="s">
        <v>819</v>
      </c>
      <c r="B162" s="19" t="s">
        <v>820</v>
      </c>
      <c r="C162" s="19" t="s">
        <v>77</v>
      </c>
      <c r="D162" s="20">
        <v>31.605</v>
      </c>
      <c r="E162" s="22">
        <f>단가대비표!O58</f>
        <v>2962</v>
      </c>
      <c r="F162" s="25">
        <f>TRUNC(E162*D162,1)</f>
        <v>93614</v>
      </c>
      <c r="G162" s="22">
        <v>0</v>
      </c>
      <c r="H162" s="25">
        <f>TRUNC(G162*D162,1)</f>
        <v>0</v>
      </c>
      <c r="I162" s="22">
        <f>단가대비표!V58</f>
        <v>0</v>
      </c>
      <c r="J162" s="25">
        <f>TRUNC(I162*D162,1)</f>
        <v>0</v>
      </c>
      <c r="K162" s="22">
        <f>TRUNC(E162+G162+I162,1)</f>
        <v>2962</v>
      </c>
      <c r="L162" s="25">
        <f>TRUNC(F162+H162+J162,1)</f>
        <v>93614</v>
      </c>
      <c r="M162" s="19" t="s">
        <v>52</v>
      </c>
      <c r="N162" s="1" t="s">
        <v>304</v>
      </c>
      <c r="O162" s="1" t="s">
        <v>821</v>
      </c>
      <c r="P162" s="1" t="s">
        <v>64</v>
      </c>
      <c r="Q162" s="1" t="s">
        <v>64</v>
      </c>
      <c r="R162" s="1" t="s">
        <v>63</v>
      </c>
      <c r="AV162" s="1" t="s">
        <v>52</v>
      </c>
      <c r="AW162" s="1" t="s">
        <v>831</v>
      </c>
      <c r="AX162" s="1" t="s">
        <v>52</v>
      </c>
      <c r="AY162" s="1" t="s">
        <v>52</v>
      </c>
      <c r="AZ162" s="1" t="s">
        <v>52</v>
      </c>
    </row>
    <row r="163" spans="1:52" ht="30" customHeight="1" x14ac:dyDescent="0.3">
      <c r="A163" s="19" t="s">
        <v>559</v>
      </c>
      <c r="B163" s="19" t="s">
        <v>52</v>
      </c>
      <c r="C163" s="19" t="s">
        <v>52</v>
      </c>
      <c r="D163" s="20"/>
      <c r="E163" s="22"/>
      <c r="F163" s="25">
        <f>TRUNC(SUMIF(N161:N162, N160, F161:F162),0)</f>
        <v>139541</v>
      </c>
      <c r="G163" s="22">
        <v>0</v>
      </c>
      <c r="H163" s="25">
        <f>TRUNC(SUMIF(N161:N162, N160, H161:H162),0)</f>
        <v>312054</v>
      </c>
      <c r="I163" s="22"/>
      <c r="J163" s="25">
        <f>TRUNC(SUMIF(N161:N162, N160, J161:J162),0)</f>
        <v>3120</v>
      </c>
      <c r="K163" s="22"/>
      <c r="L163" s="25">
        <f>F163+H163+J163</f>
        <v>454715</v>
      </c>
      <c r="M163" s="19" t="s">
        <v>52</v>
      </c>
      <c r="N163" s="1" t="s">
        <v>91</v>
      </c>
      <c r="O163" s="1" t="s">
        <v>91</v>
      </c>
      <c r="P163" s="1" t="s">
        <v>52</v>
      </c>
      <c r="Q163" s="1" t="s">
        <v>52</v>
      </c>
      <c r="R163" s="1" t="s">
        <v>52</v>
      </c>
      <c r="AV163" s="1" t="s">
        <v>52</v>
      </c>
      <c r="AW163" s="1" t="s">
        <v>52</v>
      </c>
      <c r="AX163" s="1" t="s">
        <v>52</v>
      </c>
      <c r="AY163" s="1" t="s">
        <v>52</v>
      </c>
      <c r="AZ163" s="1" t="s">
        <v>52</v>
      </c>
    </row>
    <row r="164" spans="1:52" ht="30" customHeight="1" x14ac:dyDescent="0.3">
      <c r="A164" s="20"/>
      <c r="B164" s="20"/>
      <c r="C164" s="20"/>
      <c r="D164" s="20"/>
      <c r="E164" s="22"/>
      <c r="F164" s="25"/>
      <c r="G164" s="22">
        <v>0</v>
      </c>
      <c r="H164" s="25"/>
      <c r="I164" s="22"/>
      <c r="J164" s="25"/>
      <c r="K164" s="22"/>
      <c r="L164" s="25"/>
      <c r="M164" s="20"/>
    </row>
    <row r="165" spans="1:52" ht="30" customHeight="1" x14ac:dyDescent="0.3">
      <c r="A165" s="16" t="s">
        <v>832</v>
      </c>
      <c r="B165" s="17"/>
      <c r="C165" s="17"/>
      <c r="D165" s="17"/>
      <c r="E165" s="21"/>
      <c r="F165" s="24"/>
      <c r="G165" s="21">
        <v>0</v>
      </c>
      <c r="H165" s="24"/>
      <c r="I165" s="21"/>
      <c r="J165" s="24"/>
      <c r="K165" s="21"/>
      <c r="L165" s="24"/>
      <c r="M165" s="18"/>
      <c r="N165" s="1" t="s">
        <v>309</v>
      </c>
    </row>
    <row r="166" spans="1:52" ht="30" customHeight="1" x14ac:dyDescent="0.3">
      <c r="A166" s="19" t="s">
        <v>833</v>
      </c>
      <c r="B166" s="19" t="s">
        <v>834</v>
      </c>
      <c r="C166" s="19" t="s">
        <v>77</v>
      </c>
      <c r="D166" s="20">
        <v>1.05</v>
      </c>
      <c r="E166" s="22">
        <f>단가대비표!O51</f>
        <v>14012.34</v>
      </c>
      <c r="F166" s="25">
        <f>TRUNC(E166*D166,1)</f>
        <v>14712.9</v>
      </c>
      <c r="G166" s="22">
        <v>0</v>
      </c>
      <c r="H166" s="25">
        <f>TRUNC(G166*D166,1)</f>
        <v>0</v>
      </c>
      <c r="I166" s="22">
        <f>단가대비표!V51</f>
        <v>0</v>
      </c>
      <c r="J166" s="25">
        <f>TRUNC(I166*D166,1)</f>
        <v>0</v>
      </c>
      <c r="K166" s="22">
        <f>TRUNC(E166+G166+I166,1)</f>
        <v>14012.3</v>
      </c>
      <c r="L166" s="25">
        <f>TRUNC(F166+H166+J166,1)</f>
        <v>14712.9</v>
      </c>
      <c r="M166" s="19" t="s">
        <v>52</v>
      </c>
      <c r="N166" s="1" t="s">
        <v>309</v>
      </c>
      <c r="O166" s="1" t="s">
        <v>835</v>
      </c>
      <c r="P166" s="1" t="s">
        <v>64</v>
      </c>
      <c r="Q166" s="1" t="s">
        <v>64</v>
      </c>
      <c r="R166" s="1" t="s">
        <v>63</v>
      </c>
      <c r="AV166" s="1" t="s">
        <v>52</v>
      </c>
      <c r="AW166" s="1" t="s">
        <v>836</v>
      </c>
      <c r="AX166" s="1" t="s">
        <v>52</v>
      </c>
      <c r="AY166" s="1" t="s">
        <v>52</v>
      </c>
      <c r="AZ166" s="1" t="s">
        <v>52</v>
      </c>
    </row>
    <row r="167" spans="1:52" ht="30" customHeight="1" x14ac:dyDescent="0.3">
      <c r="A167" s="19" t="s">
        <v>837</v>
      </c>
      <c r="B167" s="19" t="s">
        <v>838</v>
      </c>
      <c r="C167" s="19" t="s">
        <v>77</v>
      </c>
      <c r="D167" s="20">
        <v>1</v>
      </c>
      <c r="E167" s="22">
        <f>일위대가목록!E111</f>
        <v>0</v>
      </c>
      <c r="F167" s="25">
        <f>TRUNC(E167*D167,1)</f>
        <v>0</v>
      </c>
      <c r="G167" s="22">
        <v>2831.01</v>
      </c>
      <c r="H167" s="25">
        <f>TRUNC(G167*D167,1)</f>
        <v>2831</v>
      </c>
      <c r="I167" s="22">
        <f>일위대가목록!G111</f>
        <v>0</v>
      </c>
      <c r="J167" s="25">
        <f>TRUNC(I167*D167,1)</f>
        <v>0</v>
      </c>
      <c r="K167" s="22">
        <f>TRUNC(E167+G167+I167,1)</f>
        <v>2831</v>
      </c>
      <c r="L167" s="25">
        <f>TRUNC(F167+H167+J167,1)</f>
        <v>2831</v>
      </c>
      <c r="M167" s="19" t="s">
        <v>839</v>
      </c>
      <c r="N167" s="1" t="s">
        <v>309</v>
      </c>
      <c r="O167" s="1" t="s">
        <v>840</v>
      </c>
      <c r="P167" s="1" t="s">
        <v>63</v>
      </c>
      <c r="Q167" s="1" t="s">
        <v>64</v>
      </c>
      <c r="R167" s="1" t="s">
        <v>64</v>
      </c>
      <c r="AV167" s="1" t="s">
        <v>52</v>
      </c>
      <c r="AW167" s="1" t="s">
        <v>841</v>
      </c>
      <c r="AX167" s="1" t="s">
        <v>52</v>
      </c>
      <c r="AY167" s="1" t="s">
        <v>52</v>
      </c>
      <c r="AZ167" s="1" t="s">
        <v>52</v>
      </c>
    </row>
    <row r="168" spans="1:52" ht="30" customHeight="1" x14ac:dyDescent="0.3">
      <c r="A168" s="19" t="s">
        <v>559</v>
      </c>
      <c r="B168" s="19" t="s">
        <v>52</v>
      </c>
      <c r="C168" s="19" t="s">
        <v>52</v>
      </c>
      <c r="D168" s="20"/>
      <c r="E168" s="22"/>
      <c r="F168" s="25">
        <f>TRUNC(SUMIF(N166:N167, N165, F166:F167),0)</f>
        <v>14712</v>
      </c>
      <c r="G168" s="22">
        <v>0</v>
      </c>
      <c r="H168" s="25">
        <f>TRUNC(SUMIF(N166:N167, N165, H166:H167),0)</f>
        <v>2831</v>
      </c>
      <c r="I168" s="22"/>
      <c r="J168" s="25">
        <f>TRUNC(SUMIF(N166:N167, N165, J166:J167),0)</f>
        <v>0</v>
      </c>
      <c r="K168" s="22"/>
      <c r="L168" s="25">
        <f>F168+H168+J168</f>
        <v>17543</v>
      </c>
      <c r="M168" s="19" t="s">
        <v>52</v>
      </c>
      <c r="N168" s="1" t="s">
        <v>91</v>
      </c>
      <c r="O168" s="1" t="s">
        <v>91</v>
      </c>
      <c r="P168" s="1" t="s">
        <v>52</v>
      </c>
      <c r="Q168" s="1" t="s">
        <v>52</v>
      </c>
      <c r="R168" s="1" t="s">
        <v>52</v>
      </c>
      <c r="AV168" s="1" t="s">
        <v>52</v>
      </c>
      <c r="AW168" s="1" t="s">
        <v>52</v>
      </c>
      <c r="AX168" s="1" t="s">
        <v>52</v>
      </c>
      <c r="AY168" s="1" t="s">
        <v>52</v>
      </c>
      <c r="AZ168" s="1" t="s">
        <v>52</v>
      </c>
    </row>
    <row r="169" spans="1:52" ht="30" customHeight="1" x14ac:dyDescent="0.3">
      <c r="A169" s="20"/>
      <c r="B169" s="20"/>
      <c r="C169" s="20"/>
      <c r="D169" s="20"/>
      <c r="E169" s="22"/>
      <c r="F169" s="25"/>
      <c r="G169" s="22">
        <v>0</v>
      </c>
      <c r="H169" s="25"/>
      <c r="I169" s="22"/>
      <c r="J169" s="25"/>
      <c r="K169" s="22"/>
      <c r="L169" s="25"/>
      <c r="M169" s="20"/>
    </row>
    <row r="170" spans="1:52" ht="30" customHeight="1" x14ac:dyDescent="0.3">
      <c r="A170" s="16" t="s">
        <v>842</v>
      </c>
      <c r="B170" s="17"/>
      <c r="C170" s="17"/>
      <c r="D170" s="17"/>
      <c r="E170" s="21"/>
      <c r="F170" s="24"/>
      <c r="G170" s="21">
        <v>0</v>
      </c>
      <c r="H170" s="24"/>
      <c r="I170" s="21"/>
      <c r="J170" s="24"/>
      <c r="K170" s="21"/>
      <c r="L170" s="24"/>
      <c r="M170" s="18"/>
      <c r="N170" s="1" t="s">
        <v>316</v>
      </c>
    </row>
    <row r="171" spans="1:52" ht="30" customHeight="1" x14ac:dyDescent="0.3">
      <c r="A171" s="19" t="s">
        <v>844</v>
      </c>
      <c r="B171" s="19" t="s">
        <v>845</v>
      </c>
      <c r="C171" s="19" t="s">
        <v>846</v>
      </c>
      <c r="D171" s="20">
        <v>0.06</v>
      </c>
      <c r="E171" s="22">
        <f>단가대비표!O99</f>
        <v>10371</v>
      </c>
      <c r="F171" s="25">
        <f>TRUNC(E171*D171,1)</f>
        <v>622.20000000000005</v>
      </c>
      <c r="G171" s="22">
        <v>0</v>
      </c>
      <c r="H171" s="25">
        <f>TRUNC(G171*D171,1)</f>
        <v>0</v>
      </c>
      <c r="I171" s="22">
        <f>단가대비표!V99</f>
        <v>0</v>
      </c>
      <c r="J171" s="25">
        <f>TRUNC(I171*D171,1)</f>
        <v>0</v>
      </c>
      <c r="K171" s="22">
        <f>TRUNC(E171+G171+I171,1)</f>
        <v>10371</v>
      </c>
      <c r="L171" s="25">
        <f>TRUNC(F171+H171+J171,1)</f>
        <v>622.20000000000005</v>
      </c>
      <c r="M171" s="19" t="s">
        <v>52</v>
      </c>
      <c r="N171" s="1" t="s">
        <v>316</v>
      </c>
      <c r="O171" s="1" t="s">
        <v>847</v>
      </c>
      <c r="P171" s="1" t="s">
        <v>64</v>
      </c>
      <c r="Q171" s="1" t="s">
        <v>64</v>
      </c>
      <c r="R171" s="1" t="s">
        <v>63</v>
      </c>
      <c r="AV171" s="1" t="s">
        <v>52</v>
      </c>
      <c r="AW171" s="1" t="s">
        <v>848</v>
      </c>
      <c r="AX171" s="1" t="s">
        <v>52</v>
      </c>
      <c r="AY171" s="1" t="s">
        <v>52</v>
      </c>
      <c r="AZ171" s="1" t="s">
        <v>52</v>
      </c>
    </row>
    <row r="172" spans="1:52" ht="30" customHeight="1" x14ac:dyDescent="0.3">
      <c r="A172" s="19" t="s">
        <v>849</v>
      </c>
      <c r="B172" s="19" t="s">
        <v>850</v>
      </c>
      <c r="C172" s="19" t="s">
        <v>267</v>
      </c>
      <c r="D172" s="20">
        <v>1</v>
      </c>
      <c r="E172" s="22">
        <f>일위대가목록!E112</f>
        <v>0</v>
      </c>
      <c r="F172" s="25">
        <f>TRUNC(E172*D172,1)</f>
        <v>0</v>
      </c>
      <c r="G172" s="22">
        <v>4757.4800000000005</v>
      </c>
      <c r="H172" s="25">
        <f>TRUNC(G172*D172,1)</f>
        <v>4757.3999999999996</v>
      </c>
      <c r="I172" s="22">
        <f>일위대가목록!G112</f>
        <v>0</v>
      </c>
      <c r="J172" s="25">
        <f>TRUNC(I172*D172,1)</f>
        <v>0</v>
      </c>
      <c r="K172" s="22">
        <f>TRUNC(E172+G172+I172,1)</f>
        <v>4757.3999999999996</v>
      </c>
      <c r="L172" s="25">
        <f>TRUNC(F172+H172+J172,1)</f>
        <v>4757.3999999999996</v>
      </c>
      <c r="M172" s="19" t="s">
        <v>851</v>
      </c>
      <c r="N172" s="1" t="s">
        <v>316</v>
      </c>
      <c r="O172" s="1" t="s">
        <v>852</v>
      </c>
      <c r="P172" s="1" t="s">
        <v>63</v>
      </c>
      <c r="Q172" s="1" t="s">
        <v>64</v>
      </c>
      <c r="R172" s="1" t="s">
        <v>64</v>
      </c>
      <c r="AV172" s="1" t="s">
        <v>52</v>
      </c>
      <c r="AW172" s="1" t="s">
        <v>853</v>
      </c>
      <c r="AX172" s="1" t="s">
        <v>52</v>
      </c>
      <c r="AY172" s="1" t="s">
        <v>52</v>
      </c>
      <c r="AZ172" s="1" t="s">
        <v>52</v>
      </c>
    </row>
    <row r="173" spans="1:52" ht="30" customHeight="1" x14ac:dyDescent="0.3">
      <c r="A173" s="19" t="s">
        <v>559</v>
      </c>
      <c r="B173" s="19" t="s">
        <v>52</v>
      </c>
      <c r="C173" s="19" t="s">
        <v>52</v>
      </c>
      <c r="D173" s="20"/>
      <c r="E173" s="22"/>
      <c r="F173" s="25">
        <f>TRUNC(SUMIF(N171:N172, N170, F171:F172),0)</f>
        <v>622</v>
      </c>
      <c r="G173" s="22">
        <v>0</v>
      </c>
      <c r="H173" s="25">
        <f>TRUNC(SUMIF(N171:N172, N170, H171:H172),0)</f>
        <v>4757</v>
      </c>
      <c r="I173" s="22"/>
      <c r="J173" s="25">
        <f>TRUNC(SUMIF(N171:N172, N170, J171:J172),0)</f>
        <v>0</v>
      </c>
      <c r="K173" s="22"/>
      <c r="L173" s="25">
        <f>F173+H173+J173</f>
        <v>5379</v>
      </c>
      <c r="M173" s="19" t="s">
        <v>52</v>
      </c>
      <c r="N173" s="1" t="s">
        <v>91</v>
      </c>
      <c r="O173" s="1" t="s">
        <v>91</v>
      </c>
      <c r="P173" s="1" t="s">
        <v>52</v>
      </c>
      <c r="Q173" s="1" t="s">
        <v>52</v>
      </c>
      <c r="R173" s="1" t="s">
        <v>52</v>
      </c>
      <c r="AV173" s="1" t="s">
        <v>52</v>
      </c>
      <c r="AW173" s="1" t="s">
        <v>52</v>
      </c>
      <c r="AX173" s="1" t="s">
        <v>52</v>
      </c>
      <c r="AY173" s="1" t="s">
        <v>52</v>
      </c>
      <c r="AZ173" s="1" t="s">
        <v>52</v>
      </c>
    </row>
    <row r="174" spans="1:52" ht="30" customHeight="1" x14ac:dyDescent="0.3">
      <c r="A174" s="20"/>
      <c r="B174" s="20"/>
      <c r="C174" s="20"/>
      <c r="D174" s="20"/>
      <c r="E174" s="22"/>
      <c r="F174" s="25"/>
      <c r="G174" s="22">
        <v>0</v>
      </c>
      <c r="H174" s="25"/>
      <c r="I174" s="22"/>
      <c r="J174" s="25"/>
      <c r="K174" s="22"/>
      <c r="L174" s="25"/>
      <c r="M174" s="20"/>
    </row>
    <row r="175" spans="1:52" ht="30" customHeight="1" x14ac:dyDescent="0.3">
      <c r="A175" s="16" t="s">
        <v>854</v>
      </c>
      <c r="B175" s="17"/>
      <c r="C175" s="17"/>
      <c r="D175" s="17"/>
      <c r="E175" s="21"/>
      <c r="F175" s="24"/>
      <c r="G175" s="21">
        <v>0</v>
      </c>
      <c r="H175" s="24"/>
      <c r="I175" s="21"/>
      <c r="J175" s="24"/>
      <c r="K175" s="21"/>
      <c r="L175" s="24"/>
      <c r="M175" s="18"/>
      <c r="N175" s="1" t="s">
        <v>321</v>
      </c>
    </row>
    <row r="176" spans="1:52" ht="30" customHeight="1" x14ac:dyDescent="0.3">
      <c r="A176" s="19" t="s">
        <v>855</v>
      </c>
      <c r="B176" s="19" t="s">
        <v>855</v>
      </c>
      <c r="C176" s="19" t="s">
        <v>175</v>
      </c>
      <c r="D176" s="20">
        <v>13.05</v>
      </c>
      <c r="E176" s="22">
        <f>단가대비표!O45</f>
        <v>166</v>
      </c>
      <c r="F176" s="25">
        <f>TRUNC(E176*D176,1)</f>
        <v>2166.3000000000002</v>
      </c>
      <c r="G176" s="22">
        <v>0</v>
      </c>
      <c r="H176" s="25">
        <f>TRUNC(G176*D176,1)</f>
        <v>0</v>
      </c>
      <c r="I176" s="22">
        <f>단가대비표!V45</f>
        <v>0</v>
      </c>
      <c r="J176" s="25">
        <f>TRUNC(I176*D176,1)</f>
        <v>0</v>
      </c>
      <c r="K176" s="22">
        <f t="shared" ref="K176:L179" si="20">TRUNC(E176+G176+I176,1)</f>
        <v>166</v>
      </c>
      <c r="L176" s="25">
        <f t="shared" si="20"/>
        <v>2166.3000000000002</v>
      </c>
      <c r="M176" s="19" t="s">
        <v>52</v>
      </c>
      <c r="N176" s="1" t="s">
        <v>321</v>
      </c>
      <c r="O176" s="1" t="s">
        <v>856</v>
      </c>
      <c r="P176" s="1" t="s">
        <v>64</v>
      </c>
      <c r="Q176" s="1" t="s">
        <v>64</v>
      </c>
      <c r="R176" s="1" t="s">
        <v>63</v>
      </c>
      <c r="AV176" s="1" t="s">
        <v>52</v>
      </c>
      <c r="AW176" s="1" t="s">
        <v>857</v>
      </c>
      <c r="AX176" s="1" t="s">
        <v>52</v>
      </c>
      <c r="AY176" s="1" t="s">
        <v>52</v>
      </c>
      <c r="AZ176" s="1" t="s">
        <v>52</v>
      </c>
    </row>
    <row r="177" spans="1:52" ht="30" customHeight="1" x14ac:dyDescent="0.3">
      <c r="A177" s="19" t="s">
        <v>858</v>
      </c>
      <c r="B177" s="19" t="s">
        <v>52</v>
      </c>
      <c r="C177" s="19" t="s">
        <v>96</v>
      </c>
      <c r="D177" s="20">
        <v>1.7000000000000001E-2</v>
      </c>
      <c r="E177" s="22">
        <f>단가대비표!O20</f>
        <v>65000</v>
      </c>
      <c r="F177" s="25">
        <f>TRUNC(E177*D177,1)</f>
        <v>1105</v>
      </c>
      <c r="G177" s="22">
        <v>0</v>
      </c>
      <c r="H177" s="25">
        <f>TRUNC(G177*D177,1)</f>
        <v>0</v>
      </c>
      <c r="I177" s="22">
        <f>단가대비표!V20</f>
        <v>0</v>
      </c>
      <c r="J177" s="25">
        <f>TRUNC(I177*D177,1)</f>
        <v>0</v>
      </c>
      <c r="K177" s="22">
        <f t="shared" si="20"/>
        <v>65000</v>
      </c>
      <c r="L177" s="25">
        <f t="shared" si="20"/>
        <v>1105</v>
      </c>
      <c r="M177" s="19" t="s">
        <v>52</v>
      </c>
      <c r="N177" s="1" t="s">
        <v>321</v>
      </c>
      <c r="O177" s="1" t="s">
        <v>859</v>
      </c>
      <c r="P177" s="1" t="s">
        <v>64</v>
      </c>
      <c r="Q177" s="1" t="s">
        <v>64</v>
      </c>
      <c r="R177" s="1" t="s">
        <v>63</v>
      </c>
      <c r="AV177" s="1" t="s">
        <v>52</v>
      </c>
      <c r="AW177" s="1" t="s">
        <v>860</v>
      </c>
      <c r="AX177" s="1" t="s">
        <v>52</v>
      </c>
      <c r="AY177" s="1" t="s">
        <v>52</v>
      </c>
      <c r="AZ177" s="1" t="s">
        <v>52</v>
      </c>
    </row>
    <row r="178" spans="1:52" ht="30" customHeight="1" x14ac:dyDescent="0.3">
      <c r="A178" s="19" t="s">
        <v>861</v>
      </c>
      <c r="B178" s="19" t="s">
        <v>52</v>
      </c>
      <c r="C178" s="19" t="s">
        <v>846</v>
      </c>
      <c r="D178" s="20">
        <v>0.65500000000000003</v>
      </c>
      <c r="E178" s="22">
        <f>단가대비표!O23</f>
        <v>590</v>
      </c>
      <c r="F178" s="25">
        <f>TRUNC(E178*D178,1)</f>
        <v>386.4</v>
      </c>
      <c r="G178" s="22">
        <v>0</v>
      </c>
      <c r="H178" s="25">
        <f>TRUNC(G178*D178,1)</f>
        <v>0</v>
      </c>
      <c r="I178" s="22">
        <f>단가대비표!V23</f>
        <v>0</v>
      </c>
      <c r="J178" s="25">
        <f>TRUNC(I178*D178,1)</f>
        <v>0</v>
      </c>
      <c r="K178" s="22">
        <f t="shared" si="20"/>
        <v>590</v>
      </c>
      <c r="L178" s="25">
        <f t="shared" si="20"/>
        <v>386.4</v>
      </c>
      <c r="M178" s="19" t="s">
        <v>862</v>
      </c>
      <c r="N178" s="1" t="s">
        <v>321</v>
      </c>
      <c r="O178" s="1" t="s">
        <v>863</v>
      </c>
      <c r="P178" s="1" t="s">
        <v>64</v>
      </c>
      <c r="Q178" s="1" t="s">
        <v>64</v>
      </c>
      <c r="R178" s="1" t="s">
        <v>63</v>
      </c>
      <c r="AV178" s="1" t="s">
        <v>52</v>
      </c>
      <c r="AW178" s="1" t="s">
        <v>864</v>
      </c>
      <c r="AX178" s="1" t="s">
        <v>52</v>
      </c>
      <c r="AY178" s="1" t="s">
        <v>52</v>
      </c>
      <c r="AZ178" s="1" t="s">
        <v>52</v>
      </c>
    </row>
    <row r="179" spans="1:52" ht="30" customHeight="1" x14ac:dyDescent="0.3">
      <c r="A179" s="19" t="s">
        <v>865</v>
      </c>
      <c r="B179" s="19" t="s">
        <v>319</v>
      </c>
      <c r="C179" s="19" t="s">
        <v>77</v>
      </c>
      <c r="D179" s="20">
        <v>1</v>
      </c>
      <c r="E179" s="22">
        <f>일위대가목록!E113</f>
        <v>0</v>
      </c>
      <c r="F179" s="25">
        <f>TRUNC(E179*D179,1)</f>
        <v>0</v>
      </c>
      <c r="G179" s="22">
        <v>21843.64</v>
      </c>
      <c r="H179" s="25">
        <f>TRUNC(G179*D179,1)</f>
        <v>21843.599999999999</v>
      </c>
      <c r="I179" s="22">
        <f>일위대가목록!G113</f>
        <v>655</v>
      </c>
      <c r="J179" s="25">
        <f>TRUNC(I179*D179,1)</f>
        <v>655</v>
      </c>
      <c r="K179" s="22">
        <f t="shared" si="20"/>
        <v>22498.6</v>
      </c>
      <c r="L179" s="25">
        <f t="shared" si="20"/>
        <v>22498.6</v>
      </c>
      <c r="M179" s="19" t="s">
        <v>866</v>
      </c>
      <c r="N179" s="1" t="s">
        <v>321</v>
      </c>
      <c r="O179" s="1" t="s">
        <v>867</v>
      </c>
      <c r="P179" s="1" t="s">
        <v>63</v>
      </c>
      <c r="Q179" s="1" t="s">
        <v>64</v>
      </c>
      <c r="R179" s="1" t="s">
        <v>64</v>
      </c>
      <c r="AV179" s="1" t="s">
        <v>52</v>
      </c>
      <c r="AW179" s="1" t="s">
        <v>868</v>
      </c>
      <c r="AX179" s="1" t="s">
        <v>52</v>
      </c>
      <c r="AY179" s="1" t="s">
        <v>52</v>
      </c>
      <c r="AZ179" s="1" t="s">
        <v>52</v>
      </c>
    </row>
    <row r="180" spans="1:52" ht="30" customHeight="1" x14ac:dyDescent="0.3">
      <c r="A180" s="19" t="s">
        <v>559</v>
      </c>
      <c r="B180" s="19" t="s">
        <v>52</v>
      </c>
      <c r="C180" s="19" t="s">
        <v>52</v>
      </c>
      <c r="D180" s="20"/>
      <c r="E180" s="22"/>
      <c r="F180" s="25">
        <f>TRUNC(SUMIF(N176:N179, N175, F176:F179),0)</f>
        <v>3657</v>
      </c>
      <c r="G180" s="22">
        <v>0</v>
      </c>
      <c r="H180" s="25">
        <f>TRUNC(SUMIF(N176:N179, N175, H176:H179),0)</f>
        <v>21843</v>
      </c>
      <c r="I180" s="22"/>
      <c r="J180" s="25">
        <f>TRUNC(SUMIF(N176:N179, N175, J176:J179),0)</f>
        <v>655</v>
      </c>
      <c r="K180" s="22"/>
      <c r="L180" s="25">
        <f>F180+H180+J180</f>
        <v>26155</v>
      </c>
      <c r="M180" s="19" t="s">
        <v>52</v>
      </c>
      <c r="N180" s="1" t="s">
        <v>91</v>
      </c>
      <c r="O180" s="1" t="s">
        <v>91</v>
      </c>
      <c r="P180" s="1" t="s">
        <v>52</v>
      </c>
      <c r="Q180" s="1" t="s">
        <v>52</v>
      </c>
      <c r="R180" s="1" t="s">
        <v>52</v>
      </c>
      <c r="AV180" s="1" t="s">
        <v>52</v>
      </c>
      <c r="AW180" s="1" t="s">
        <v>52</v>
      </c>
      <c r="AX180" s="1" t="s">
        <v>52</v>
      </c>
      <c r="AY180" s="1" t="s">
        <v>52</v>
      </c>
      <c r="AZ180" s="1" t="s">
        <v>52</v>
      </c>
    </row>
    <row r="181" spans="1:52" ht="30" customHeight="1" x14ac:dyDescent="0.3">
      <c r="A181" s="20"/>
      <c r="B181" s="20"/>
      <c r="C181" s="20"/>
      <c r="D181" s="20"/>
      <c r="E181" s="22"/>
      <c r="F181" s="25"/>
      <c r="G181" s="22">
        <v>0</v>
      </c>
      <c r="H181" s="25"/>
      <c r="I181" s="22"/>
      <c r="J181" s="25"/>
      <c r="K181" s="22"/>
      <c r="L181" s="25"/>
      <c r="M181" s="20"/>
    </row>
    <row r="182" spans="1:52" ht="30" customHeight="1" x14ac:dyDescent="0.3">
      <c r="A182" s="16" t="s">
        <v>869</v>
      </c>
      <c r="B182" s="17"/>
      <c r="C182" s="17"/>
      <c r="D182" s="17"/>
      <c r="E182" s="21"/>
      <c r="F182" s="24"/>
      <c r="G182" s="21">
        <v>0</v>
      </c>
      <c r="H182" s="24"/>
      <c r="I182" s="21"/>
      <c r="J182" s="24"/>
      <c r="K182" s="21"/>
      <c r="L182" s="24"/>
      <c r="M182" s="18"/>
      <c r="N182" s="1" t="s">
        <v>325</v>
      </c>
    </row>
    <row r="183" spans="1:52" ht="30" customHeight="1" x14ac:dyDescent="0.3">
      <c r="A183" s="19" t="s">
        <v>855</v>
      </c>
      <c r="B183" s="19" t="s">
        <v>855</v>
      </c>
      <c r="C183" s="19" t="s">
        <v>175</v>
      </c>
      <c r="D183" s="20">
        <v>7.2</v>
      </c>
      <c r="E183" s="22">
        <f>단가대비표!O45</f>
        <v>166</v>
      </c>
      <c r="F183" s="25">
        <f>TRUNC(E183*D183,1)</f>
        <v>1195.2</v>
      </c>
      <c r="G183" s="22">
        <v>0</v>
      </c>
      <c r="H183" s="25">
        <f>TRUNC(G183*D183,1)</f>
        <v>0</v>
      </c>
      <c r="I183" s="22">
        <f>단가대비표!V45</f>
        <v>0</v>
      </c>
      <c r="J183" s="25">
        <f>TRUNC(I183*D183,1)</f>
        <v>0</v>
      </c>
      <c r="K183" s="22">
        <f t="shared" ref="K183:L186" si="21">TRUNC(E183+G183+I183,1)</f>
        <v>166</v>
      </c>
      <c r="L183" s="25">
        <f t="shared" si="21"/>
        <v>1195.2</v>
      </c>
      <c r="M183" s="19" t="s">
        <v>52</v>
      </c>
      <c r="N183" s="1" t="s">
        <v>325</v>
      </c>
      <c r="O183" s="1" t="s">
        <v>856</v>
      </c>
      <c r="P183" s="1" t="s">
        <v>64</v>
      </c>
      <c r="Q183" s="1" t="s">
        <v>64</v>
      </c>
      <c r="R183" s="1" t="s">
        <v>63</v>
      </c>
      <c r="AV183" s="1" t="s">
        <v>52</v>
      </c>
      <c r="AW183" s="1" t="s">
        <v>870</v>
      </c>
      <c r="AX183" s="1" t="s">
        <v>52</v>
      </c>
      <c r="AY183" s="1" t="s">
        <v>52</v>
      </c>
      <c r="AZ183" s="1" t="s">
        <v>52</v>
      </c>
    </row>
    <row r="184" spans="1:52" ht="30" customHeight="1" x14ac:dyDescent="0.3">
      <c r="A184" s="19" t="s">
        <v>858</v>
      </c>
      <c r="B184" s="19" t="s">
        <v>52</v>
      </c>
      <c r="C184" s="19" t="s">
        <v>96</v>
      </c>
      <c r="D184" s="20">
        <v>0.01</v>
      </c>
      <c r="E184" s="22">
        <f>단가대비표!O20</f>
        <v>65000</v>
      </c>
      <c r="F184" s="25">
        <f>TRUNC(E184*D184,1)</f>
        <v>650</v>
      </c>
      <c r="G184" s="22">
        <v>0</v>
      </c>
      <c r="H184" s="25">
        <f>TRUNC(G184*D184,1)</f>
        <v>0</v>
      </c>
      <c r="I184" s="22">
        <f>단가대비표!V20</f>
        <v>0</v>
      </c>
      <c r="J184" s="25">
        <f>TRUNC(I184*D184,1)</f>
        <v>0</v>
      </c>
      <c r="K184" s="22">
        <f t="shared" si="21"/>
        <v>65000</v>
      </c>
      <c r="L184" s="25">
        <f t="shared" si="21"/>
        <v>650</v>
      </c>
      <c r="M184" s="19" t="s">
        <v>52</v>
      </c>
      <c r="N184" s="1" t="s">
        <v>325</v>
      </c>
      <c r="O184" s="1" t="s">
        <v>859</v>
      </c>
      <c r="P184" s="1" t="s">
        <v>64</v>
      </c>
      <c r="Q184" s="1" t="s">
        <v>64</v>
      </c>
      <c r="R184" s="1" t="s">
        <v>63</v>
      </c>
      <c r="AV184" s="1" t="s">
        <v>52</v>
      </c>
      <c r="AW184" s="1" t="s">
        <v>871</v>
      </c>
      <c r="AX184" s="1" t="s">
        <v>52</v>
      </c>
      <c r="AY184" s="1" t="s">
        <v>52</v>
      </c>
      <c r="AZ184" s="1" t="s">
        <v>52</v>
      </c>
    </row>
    <row r="185" spans="1:52" ht="30" customHeight="1" x14ac:dyDescent="0.3">
      <c r="A185" s="19" t="s">
        <v>861</v>
      </c>
      <c r="B185" s="19" t="s">
        <v>52</v>
      </c>
      <c r="C185" s="19" t="s">
        <v>846</v>
      </c>
      <c r="D185" s="20">
        <v>0.46</v>
      </c>
      <c r="E185" s="22">
        <f>단가대비표!O23</f>
        <v>590</v>
      </c>
      <c r="F185" s="25">
        <f>TRUNC(E185*D185,1)</f>
        <v>271.39999999999998</v>
      </c>
      <c r="G185" s="22">
        <v>0</v>
      </c>
      <c r="H185" s="25">
        <f>TRUNC(G185*D185,1)</f>
        <v>0</v>
      </c>
      <c r="I185" s="22">
        <f>단가대비표!V23</f>
        <v>0</v>
      </c>
      <c r="J185" s="25">
        <f>TRUNC(I185*D185,1)</f>
        <v>0</v>
      </c>
      <c r="K185" s="22">
        <f t="shared" si="21"/>
        <v>590</v>
      </c>
      <c r="L185" s="25">
        <f t="shared" si="21"/>
        <v>271.39999999999998</v>
      </c>
      <c r="M185" s="19" t="s">
        <v>862</v>
      </c>
      <c r="N185" s="1" t="s">
        <v>325</v>
      </c>
      <c r="O185" s="1" t="s">
        <v>863</v>
      </c>
      <c r="P185" s="1" t="s">
        <v>64</v>
      </c>
      <c r="Q185" s="1" t="s">
        <v>64</v>
      </c>
      <c r="R185" s="1" t="s">
        <v>63</v>
      </c>
      <c r="AV185" s="1" t="s">
        <v>52</v>
      </c>
      <c r="AW185" s="1" t="s">
        <v>872</v>
      </c>
      <c r="AX185" s="1" t="s">
        <v>52</v>
      </c>
      <c r="AY185" s="1" t="s">
        <v>52</v>
      </c>
      <c r="AZ185" s="1" t="s">
        <v>52</v>
      </c>
    </row>
    <row r="186" spans="1:52" ht="30" customHeight="1" x14ac:dyDescent="0.3">
      <c r="A186" s="19" t="s">
        <v>865</v>
      </c>
      <c r="B186" s="19" t="s">
        <v>873</v>
      </c>
      <c r="C186" s="19" t="s">
        <v>77</v>
      </c>
      <c r="D186" s="20">
        <v>1</v>
      </c>
      <c r="E186" s="22">
        <f>일위대가목록!E114</f>
        <v>0</v>
      </c>
      <c r="F186" s="25">
        <f>TRUNC(E186*D186,1)</f>
        <v>0</v>
      </c>
      <c r="G186" s="22">
        <v>17161.690000000002</v>
      </c>
      <c r="H186" s="25">
        <f>TRUNC(G186*D186,1)</f>
        <v>17161.599999999999</v>
      </c>
      <c r="I186" s="22">
        <f>일위대가목록!G114</f>
        <v>514</v>
      </c>
      <c r="J186" s="25">
        <f>TRUNC(I186*D186,1)</f>
        <v>514</v>
      </c>
      <c r="K186" s="22">
        <f t="shared" si="21"/>
        <v>17675.599999999999</v>
      </c>
      <c r="L186" s="25">
        <f t="shared" si="21"/>
        <v>17675.599999999999</v>
      </c>
      <c r="M186" s="19" t="s">
        <v>874</v>
      </c>
      <c r="N186" s="1" t="s">
        <v>325</v>
      </c>
      <c r="O186" s="1" t="s">
        <v>875</v>
      </c>
      <c r="P186" s="1" t="s">
        <v>63</v>
      </c>
      <c r="Q186" s="1" t="s">
        <v>64</v>
      </c>
      <c r="R186" s="1" t="s">
        <v>64</v>
      </c>
      <c r="AV186" s="1" t="s">
        <v>52</v>
      </c>
      <c r="AW186" s="1" t="s">
        <v>876</v>
      </c>
      <c r="AX186" s="1" t="s">
        <v>52</v>
      </c>
      <c r="AY186" s="1" t="s">
        <v>52</v>
      </c>
      <c r="AZ186" s="1" t="s">
        <v>52</v>
      </c>
    </row>
    <row r="187" spans="1:52" ht="30" customHeight="1" x14ac:dyDescent="0.3">
      <c r="A187" s="19" t="s">
        <v>559</v>
      </c>
      <c r="B187" s="19" t="s">
        <v>52</v>
      </c>
      <c r="C187" s="19" t="s">
        <v>52</v>
      </c>
      <c r="D187" s="20"/>
      <c r="E187" s="22"/>
      <c r="F187" s="25">
        <f>TRUNC(SUMIF(N183:N186, N182, F183:F186),0)</f>
        <v>2116</v>
      </c>
      <c r="G187" s="22">
        <v>0</v>
      </c>
      <c r="H187" s="25">
        <f>TRUNC(SUMIF(N183:N186, N182, H183:H186),0)</f>
        <v>17161</v>
      </c>
      <c r="I187" s="22"/>
      <c r="J187" s="25">
        <f>TRUNC(SUMIF(N183:N186, N182, J183:J186),0)</f>
        <v>514</v>
      </c>
      <c r="K187" s="22"/>
      <c r="L187" s="25">
        <f>F187+H187+J187</f>
        <v>19791</v>
      </c>
      <c r="M187" s="19" t="s">
        <v>52</v>
      </c>
      <c r="N187" s="1" t="s">
        <v>91</v>
      </c>
      <c r="O187" s="1" t="s">
        <v>91</v>
      </c>
      <c r="P187" s="1" t="s">
        <v>52</v>
      </c>
      <c r="Q187" s="1" t="s">
        <v>52</v>
      </c>
      <c r="R187" s="1" t="s">
        <v>52</v>
      </c>
      <c r="AV187" s="1" t="s">
        <v>52</v>
      </c>
      <c r="AW187" s="1" t="s">
        <v>52</v>
      </c>
      <c r="AX187" s="1" t="s">
        <v>52</v>
      </c>
      <c r="AY187" s="1" t="s">
        <v>52</v>
      </c>
      <c r="AZ187" s="1" t="s">
        <v>52</v>
      </c>
    </row>
    <row r="188" spans="1:52" ht="30" customHeight="1" x14ac:dyDescent="0.3">
      <c r="A188" s="20"/>
      <c r="B188" s="20"/>
      <c r="C188" s="20"/>
      <c r="D188" s="20"/>
      <c r="E188" s="22"/>
      <c r="F188" s="25"/>
      <c r="G188" s="22">
        <v>0</v>
      </c>
      <c r="H188" s="25"/>
      <c r="I188" s="22"/>
      <c r="J188" s="25"/>
      <c r="K188" s="22"/>
      <c r="L188" s="25"/>
      <c r="M188" s="20"/>
    </row>
    <row r="189" spans="1:52" ht="30" customHeight="1" x14ac:dyDescent="0.3">
      <c r="A189" s="16" t="s">
        <v>877</v>
      </c>
      <c r="B189" s="17"/>
      <c r="C189" s="17"/>
      <c r="D189" s="17"/>
      <c r="E189" s="21"/>
      <c r="F189" s="24"/>
      <c r="G189" s="21">
        <v>0</v>
      </c>
      <c r="H189" s="24"/>
      <c r="I189" s="21"/>
      <c r="J189" s="24"/>
      <c r="K189" s="21"/>
      <c r="L189" s="24"/>
      <c r="M189" s="18"/>
      <c r="N189" s="1" t="s">
        <v>332</v>
      </c>
    </row>
    <row r="190" spans="1:52" ht="30" customHeight="1" x14ac:dyDescent="0.3">
      <c r="A190" s="19" t="s">
        <v>878</v>
      </c>
      <c r="B190" s="19" t="s">
        <v>879</v>
      </c>
      <c r="C190" s="19" t="s">
        <v>175</v>
      </c>
      <c r="D190" s="20">
        <v>5.7148000000000003</v>
      </c>
      <c r="E190" s="22">
        <f>단가대비표!O40</f>
        <v>1604</v>
      </c>
      <c r="F190" s="25">
        <f>TRUNC(E190*D190,1)</f>
        <v>9166.5</v>
      </c>
      <c r="G190" s="22">
        <v>0</v>
      </c>
      <c r="H190" s="25">
        <f>TRUNC(G190*D190,1)</f>
        <v>0</v>
      </c>
      <c r="I190" s="22">
        <f>단가대비표!V40</f>
        <v>0</v>
      </c>
      <c r="J190" s="25">
        <f>TRUNC(I190*D190,1)</f>
        <v>0</v>
      </c>
      <c r="K190" s="22">
        <f>TRUNC(E190+G190+I190,1)</f>
        <v>1604</v>
      </c>
      <c r="L190" s="25">
        <f>TRUNC(F190+H190+J190,1)</f>
        <v>9166.5</v>
      </c>
      <c r="M190" s="19" t="s">
        <v>52</v>
      </c>
      <c r="N190" s="1" t="s">
        <v>332</v>
      </c>
      <c r="O190" s="1" t="s">
        <v>880</v>
      </c>
      <c r="P190" s="1" t="s">
        <v>64</v>
      </c>
      <c r="Q190" s="1" t="s">
        <v>64</v>
      </c>
      <c r="R190" s="1" t="s">
        <v>63</v>
      </c>
      <c r="AV190" s="1" t="s">
        <v>52</v>
      </c>
      <c r="AW190" s="1" t="s">
        <v>881</v>
      </c>
      <c r="AX190" s="1" t="s">
        <v>52</v>
      </c>
      <c r="AY190" s="1" t="s">
        <v>52</v>
      </c>
      <c r="AZ190" s="1" t="s">
        <v>52</v>
      </c>
    </row>
    <row r="191" spans="1:52" ht="30" customHeight="1" x14ac:dyDescent="0.3">
      <c r="A191" s="19" t="s">
        <v>882</v>
      </c>
      <c r="B191" s="19" t="s">
        <v>883</v>
      </c>
      <c r="C191" s="19" t="s">
        <v>267</v>
      </c>
      <c r="D191" s="20">
        <v>1</v>
      </c>
      <c r="E191" s="22">
        <f>일위대가목록!E115</f>
        <v>0</v>
      </c>
      <c r="F191" s="25">
        <f>TRUNC(E191*D191,1)</f>
        <v>0</v>
      </c>
      <c r="G191" s="22">
        <v>4245.1500000000005</v>
      </c>
      <c r="H191" s="25">
        <f>TRUNC(G191*D191,1)</f>
        <v>4245.1000000000004</v>
      </c>
      <c r="I191" s="22">
        <f>일위대가목록!G115</f>
        <v>212</v>
      </c>
      <c r="J191" s="25">
        <f>TRUNC(I191*D191,1)</f>
        <v>212</v>
      </c>
      <c r="K191" s="22">
        <f>TRUNC(E191+G191+I191,1)</f>
        <v>4457.1000000000004</v>
      </c>
      <c r="L191" s="25">
        <f>TRUNC(F191+H191+J191,1)</f>
        <v>4457.1000000000004</v>
      </c>
      <c r="M191" s="19" t="s">
        <v>884</v>
      </c>
      <c r="N191" s="1" t="s">
        <v>332</v>
      </c>
      <c r="O191" s="1" t="s">
        <v>885</v>
      </c>
      <c r="P191" s="1" t="s">
        <v>63</v>
      </c>
      <c r="Q191" s="1" t="s">
        <v>64</v>
      </c>
      <c r="R191" s="1" t="s">
        <v>64</v>
      </c>
      <c r="AV191" s="1" t="s">
        <v>52</v>
      </c>
      <c r="AW191" s="1" t="s">
        <v>886</v>
      </c>
      <c r="AX191" s="1" t="s">
        <v>52</v>
      </c>
      <c r="AY191" s="1" t="s">
        <v>52</v>
      </c>
      <c r="AZ191" s="1" t="s">
        <v>52</v>
      </c>
    </row>
    <row r="192" spans="1:52" ht="30" customHeight="1" x14ac:dyDescent="0.3">
      <c r="A192" s="19" t="s">
        <v>559</v>
      </c>
      <c r="B192" s="19" t="s">
        <v>52</v>
      </c>
      <c r="C192" s="19" t="s">
        <v>52</v>
      </c>
      <c r="D192" s="20"/>
      <c r="E192" s="22"/>
      <c r="F192" s="25">
        <f>TRUNC(SUMIF(N190:N191, N189, F190:F191),0)</f>
        <v>9166</v>
      </c>
      <c r="G192" s="22">
        <v>0</v>
      </c>
      <c r="H192" s="25">
        <f>TRUNC(SUMIF(N190:N191, N189, H190:H191),0)</f>
        <v>4245</v>
      </c>
      <c r="I192" s="22"/>
      <c r="J192" s="25">
        <f>TRUNC(SUMIF(N190:N191, N189, J190:J191),0)</f>
        <v>212</v>
      </c>
      <c r="K192" s="22"/>
      <c r="L192" s="25">
        <f>F192+H192+J192</f>
        <v>13623</v>
      </c>
      <c r="M192" s="19" t="s">
        <v>52</v>
      </c>
      <c r="N192" s="1" t="s">
        <v>91</v>
      </c>
      <c r="O192" s="1" t="s">
        <v>91</v>
      </c>
      <c r="P192" s="1" t="s">
        <v>52</v>
      </c>
      <c r="Q192" s="1" t="s">
        <v>52</v>
      </c>
      <c r="R192" s="1" t="s">
        <v>52</v>
      </c>
      <c r="AV192" s="1" t="s">
        <v>52</v>
      </c>
      <c r="AW192" s="1" t="s">
        <v>52</v>
      </c>
      <c r="AX192" s="1" t="s">
        <v>52</v>
      </c>
      <c r="AY192" s="1" t="s">
        <v>52</v>
      </c>
      <c r="AZ192" s="1" t="s">
        <v>52</v>
      </c>
    </row>
    <row r="193" spans="1:52" ht="30" customHeight="1" x14ac:dyDescent="0.3">
      <c r="A193" s="20"/>
      <c r="B193" s="20"/>
      <c r="C193" s="20"/>
      <c r="D193" s="20"/>
      <c r="E193" s="22"/>
      <c r="F193" s="25"/>
      <c r="G193" s="22">
        <v>0</v>
      </c>
      <c r="H193" s="25"/>
      <c r="I193" s="22"/>
      <c r="J193" s="25"/>
      <c r="K193" s="22"/>
      <c r="L193" s="25"/>
      <c r="M193" s="20"/>
    </row>
    <row r="194" spans="1:52" ht="30" customHeight="1" x14ac:dyDescent="0.3">
      <c r="A194" s="16" t="s">
        <v>887</v>
      </c>
      <c r="B194" s="17"/>
      <c r="C194" s="17"/>
      <c r="D194" s="17"/>
      <c r="E194" s="21"/>
      <c r="F194" s="24"/>
      <c r="G194" s="21">
        <v>0</v>
      </c>
      <c r="H194" s="24"/>
      <c r="I194" s="21"/>
      <c r="J194" s="24"/>
      <c r="K194" s="21"/>
      <c r="L194" s="24"/>
      <c r="M194" s="18"/>
      <c r="N194" s="1" t="s">
        <v>337</v>
      </c>
    </row>
    <row r="195" spans="1:52" ht="30" customHeight="1" x14ac:dyDescent="0.3">
      <c r="A195" s="19" t="s">
        <v>878</v>
      </c>
      <c r="B195" s="19" t="s">
        <v>888</v>
      </c>
      <c r="C195" s="19" t="s">
        <v>175</v>
      </c>
      <c r="D195" s="20">
        <v>0.90275000000000005</v>
      </c>
      <c r="E195" s="22">
        <f>단가대비표!O39</f>
        <v>1717</v>
      </c>
      <c r="F195" s="25">
        <f>TRUNC(E195*D195,1)</f>
        <v>1550</v>
      </c>
      <c r="G195" s="22">
        <v>0</v>
      </c>
      <c r="H195" s="25">
        <f>TRUNC(G195*D195,1)</f>
        <v>0</v>
      </c>
      <c r="I195" s="22">
        <f>단가대비표!V39</f>
        <v>0</v>
      </c>
      <c r="J195" s="25">
        <f>TRUNC(I195*D195,1)</f>
        <v>0</v>
      </c>
      <c r="K195" s="22">
        <f>TRUNC(E195+G195+I195,1)</f>
        <v>1717</v>
      </c>
      <c r="L195" s="25">
        <f>TRUNC(F195+H195+J195,1)</f>
        <v>1550</v>
      </c>
      <c r="M195" s="19" t="s">
        <v>52</v>
      </c>
      <c r="N195" s="1" t="s">
        <v>337</v>
      </c>
      <c r="O195" s="1" t="s">
        <v>889</v>
      </c>
      <c r="P195" s="1" t="s">
        <v>64</v>
      </c>
      <c r="Q195" s="1" t="s">
        <v>64</v>
      </c>
      <c r="R195" s="1" t="s">
        <v>63</v>
      </c>
      <c r="AV195" s="1" t="s">
        <v>52</v>
      </c>
      <c r="AW195" s="1" t="s">
        <v>890</v>
      </c>
      <c r="AX195" s="1" t="s">
        <v>52</v>
      </c>
      <c r="AY195" s="1" t="s">
        <v>52</v>
      </c>
      <c r="AZ195" s="1" t="s">
        <v>52</v>
      </c>
    </row>
    <row r="196" spans="1:52" ht="30" customHeight="1" x14ac:dyDescent="0.3">
      <c r="A196" s="19" t="s">
        <v>882</v>
      </c>
      <c r="B196" s="19" t="s">
        <v>883</v>
      </c>
      <c r="C196" s="19" t="s">
        <v>267</v>
      </c>
      <c r="D196" s="20">
        <v>1</v>
      </c>
      <c r="E196" s="22">
        <f>일위대가목록!E115</f>
        <v>0</v>
      </c>
      <c r="F196" s="25">
        <f>TRUNC(E196*D196,1)</f>
        <v>0</v>
      </c>
      <c r="G196" s="22">
        <v>4245.1500000000005</v>
      </c>
      <c r="H196" s="25">
        <f>TRUNC(G196*D196,1)</f>
        <v>4245.1000000000004</v>
      </c>
      <c r="I196" s="22">
        <f>일위대가목록!G115</f>
        <v>212</v>
      </c>
      <c r="J196" s="25">
        <f>TRUNC(I196*D196,1)</f>
        <v>212</v>
      </c>
      <c r="K196" s="22">
        <f>TRUNC(E196+G196+I196,1)</f>
        <v>4457.1000000000004</v>
      </c>
      <c r="L196" s="25">
        <f>TRUNC(F196+H196+J196,1)</f>
        <v>4457.1000000000004</v>
      </c>
      <c r="M196" s="19" t="s">
        <v>884</v>
      </c>
      <c r="N196" s="1" t="s">
        <v>337</v>
      </c>
      <c r="O196" s="1" t="s">
        <v>885</v>
      </c>
      <c r="P196" s="1" t="s">
        <v>63</v>
      </c>
      <c r="Q196" s="1" t="s">
        <v>64</v>
      </c>
      <c r="R196" s="1" t="s">
        <v>64</v>
      </c>
      <c r="AV196" s="1" t="s">
        <v>52</v>
      </c>
      <c r="AW196" s="1" t="s">
        <v>891</v>
      </c>
      <c r="AX196" s="1" t="s">
        <v>52</v>
      </c>
      <c r="AY196" s="1" t="s">
        <v>52</v>
      </c>
      <c r="AZ196" s="1" t="s">
        <v>52</v>
      </c>
    </row>
    <row r="197" spans="1:52" ht="30" customHeight="1" x14ac:dyDescent="0.3">
      <c r="A197" s="19" t="s">
        <v>559</v>
      </c>
      <c r="B197" s="19" t="s">
        <v>52</v>
      </c>
      <c r="C197" s="19" t="s">
        <v>52</v>
      </c>
      <c r="D197" s="20"/>
      <c r="E197" s="22"/>
      <c r="F197" s="25">
        <f>TRUNC(SUMIF(N195:N196, N194, F195:F196),0)</f>
        <v>1550</v>
      </c>
      <c r="G197" s="22">
        <v>0</v>
      </c>
      <c r="H197" s="25">
        <f>TRUNC(SUMIF(N195:N196, N194, H195:H196),0)</f>
        <v>4245</v>
      </c>
      <c r="I197" s="22"/>
      <c r="J197" s="25">
        <f>TRUNC(SUMIF(N195:N196, N194, J195:J196),0)</f>
        <v>212</v>
      </c>
      <c r="K197" s="22"/>
      <c r="L197" s="25">
        <f>F197+H197+J197</f>
        <v>6007</v>
      </c>
      <c r="M197" s="19" t="s">
        <v>52</v>
      </c>
      <c r="N197" s="1" t="s">
        <v>91</v>
      </c>
      <c r="O197" s="1" t="s">
        <v>91</v>
      </c>
      <c r="P197" s="1" t="s">
        <v>52</v>
      </c>
      <c r="Q197" s="1" t="s">
        <v>52</v>
      </c>
      <c r="R197" s="1" t="s">
        <v>52</v>
      </c>
      <c r="AV197" s="1" t="s">
        <v>52</v>
      </c>
      <c r="AW197" s="1" t="s">
        <v>52</v>
      </c>
      <c r="AX197" s="1" t="s">
        <v>52</v>
      </c>
      <c r="AY197" s="1" t="s">
        <v>52</v>
      </c>
      <c r="AZ197" s="1" t="s">
        <v>52</v>
      </c>
    </row>
    <row r="198" spans="1:52" ht="30" customHeight="1" x14ac:dyDescent="0.3">
      <c r="A198" s="20"/>
      <c r="B198" s="20"/>
      <c r="C198" s="20"/>
      <c r="D198" s="20"/>
      <c r="E198" s="22"/>
      <c r="F198" s="25"/>
      <c r="G198" s="22">
        <v>0</v>
      </c>
      <c r="H198" s="25"/>
      <c r="I198" s="22"/>
      <c r="J198" s="25"/>
      <c r="K198" s="22"/>
      <c r="L198" s="25"/>
      <c r="M198" s="20"/>
    </row>
    <row r="199" spans="1:52" ht="30" customHeight="1" x14ac:dyDescent="0.3">
      <c r="A199" s="16" t="s">
        <v>892</v>
      </c>
      <c r="B199" s="17"/>
      <c r="C199" s="17"/>
      <c r="D199" s="17"/>
      <c r="E199" s="21"/>
      <c r="F199" s="24"/>
      <c r="G199" s="21">
        <v>0</v>
      </c>
      <c r="H199" s="24"/>
      <c r="I199" s="21"/>
      <c r="J199" s="24"/>
      <c r="K199" s="21"/>
      <c r="L199" s="24"/>
      <c r="M199" s="18"/>
      <c r="N199" s="1" t="s">
        <v>342</v>
      </c>
    </row>
    <row r="200" spans="1:52" ht="30" customHeight="1" x14ac:dyDescent="0.3">
      <c r="A200" s="19" t="s">
        <v>878</v>
      </c>
      <c r="B200" s="19" t="s">
        <v>888</v>
      </c>
      <c r="C200" s="19" t="s">
        <v>175</v>
      </c>
      <c r="D200" s="20">
        <v>1.57</v>
      </c>
      <c r="E200" s="22">
        <f>단가대비표!O39</f>
        <v>1717</v>
      </c>
      <c r="F200" s="25">
        <f>TRUNC(E200*D200,1)</f>
        <v>2695.6</v>
      </c>
      <c r="G200" s="22">
        <v>0</v>
      </c>
      <c r="H200" s="25">
        <f>TRUNC(G200*D200,1)</f>
        <v>0</v>
      </c>
      <c r="I200" s="22">
        <f>단가대비표!V39</f>
        <v>0</v>
      </c>
      <c r="J200" s="25">
        <f>TRUNC(I200*D200,1)</f>
        <v>0</v>
      </c>
      <c r="K200" s="22">
        <f>TRUNC(E200+G200+I200,1)</f>
        <v>1717</v>
      </c>
      <c r="L200" s="25">
        <f>TRUNC(F200+H200+J200,1)</f>
        <v>2695.6</v>
      </c>
      <c r="M200" s="19" t="s">
        <v>52</v>
      </c>
      <c r="N200" s="1" t="s">
        <v>342</v>
      </c>
      <c r="O200" s="1" t="s">
        <v>889</v>
      </c>
      <c r="P200" s="1" t="s">
        <v>64</v>
      </c>
      <c r="Q200" s="1" t="s">
        <v>64</v>
      </c>
      <c r="R200" s="1" t="s">
        <v>63</v>
      </c>
      <c r="AV200" s="1" t="s">
        <v>52</v>
      </c>
      <c r="AW200" s="1" t="s">
        <v>893</v>
      </c>
      <c r="AX200" s="1" t="s">
        <v>52</v>
      </c>
      <c r="AY200" s="1" t="s">
        <v>52</v>
      </c>
      <c r="AZ200" s="1" t="s">
        <v>52</v>
      </c>
    </row>
    <row r="201" spans="1:52" ht="30" customHeight="1" x14ac:dyDescent="0.3">
      <c r="A201" s="19" t="s">
        <v>882</v>
      </c>
      <c r="B201" s="19" t="s">
        <v>883</v>
      </c>
      <c r="C201" s="19" t="s">
        <v>267</v>
      </c>
      <c r="D201" s="20">
        <v>1</v>
      </c>
      <c r="E201" s="22">
        <f>일위대가목록!E115</f>
        <v>0</v>
      </c>
      <c r="F201" s="25">
        <f>TRUNC(E201*D201,1)</f>
        <v>0</v>
      </c>
      <c r="G201" s="22">
        <v>4245.1500000000005</v>
      </c>
      <c r="H201" s="25">
        <f>TRUNC(G201*D201,1)</f>
        <v>4245.1000000000004</v>
      </c>
      <c r="I201" s="22">
        <f>일위대가목록!G115</f>
        <v>212</v>
      </c>
      <c r="J201" s="25">
        <f>TRUNC(I201*D201,1)</f>
        <v>212</v>
      </c>
      <c r="K201" s="22">
        <f>TRUNC(E201+G201+I201,1)</f>
        <v>4457.1000000000004</v>
      </c>
      <c r="L201" s="25">
        <f>TRUNC(F201+H201+J201,1)</f>
        <v>4457.1000000000004</v>
      </c>
      <c r="M201" s="19" t="s">
        <v>884</v>
      </c>
      <c r="N201" s="1" t="s">
        <v>342</v>
      </c>
      <c r="O201" s="1" t="s">
        <v>885</v>
      </c>
      <c r="P201" s="1" t="s">
        <v>63</v>
      </c>
      <c r="Q201" s="1" t="s">
        <v>64</v>
      </c>
      <c r="R201" s="1" t="s">
        <v>64</v>
      </c>
      <c r="AV201" s="1" t="s">
        <v>52</v>
      </c>
      <c r="AW201" s="1" t="s">
        <v>894</v>
      </c>
      <c r="AX201" s="1" t="s">
        <v>52</v>
      </c>
      <c r="AY201" s="1" t="s">
        <v>52</v>
      </c>
      <c r="AZ201" s="1" t="s">
        <v>52</v>
      </c>
    </row>
    <row r="202" spans="1:52" ht="30" customHeight="1" x14ac:dyDescent="0.3">
      <c r="A202" s="19" t="s">
        <v>559</v>
      </c>
      <c r="B202" s="19" t="s">
        <v>52</v>
      </c>
      <c r="C202" s="19" t="s">
        <v>52</v>
      </c>
      <c r="D202" s="20"/>
      <c r="E202" s="22"/>
      <c r="F202" s="25">
        <f>TRUNC(SUMIF(N200:N201, N199, F200:F201),0)</f>
        <v>2695</v>
      </c>
      <c r="G202" s="22">
        <v>0</v>
      </c>
      <c r="H202" s="25">
        <f>TRUNC(SUMIF(N200:N201, N199, H200:H201),0)</f>
        <v>4245</v>
      </c>
      <c r="I202" s="22"/>
      <c r="J202" s="25">
        <f>TRUNC(SUMIF(N200:N201, N199, J200:J201),0)</f>
        <v>212</v>
      </c>
      <c r="K202" s="22"/>
      <c r="L202" s="25">
        <f>F202+H202+J202</f>
        <v>7152</v>
      </c>
      <c r="M202" s="19" t="s">
        <v>52</v>
      </c>
      <c r="N202" s="1" t="s">
        <v>91</v>
      </c>
      <c r="O202" s="1" t="s">
        <v>91</v>
      </c>
      <c r="P202" s="1" t="s">
        <v>52</v>
      </c>
      <c r="Q202" s="1" t="s">
        <v>52</v>
      </c>
      <c r="R202" s="1" t="s">
        <v>52</v>
      </c>
      <c r="AV202" s="1" t="s">
        <v>52</v>
      </c>
      <c r="AW202" s="1" t="s">
        <v>52</v>
      </c>
      <c r="AX202" s="1" t="s">
        <v>52</v>
      </c>
      <c r="AY202" s="1" t="s">
        <v>52</v>
      </c>
      <c r="AZ202" s="1" t="s">
        <v>52</v>
      </c>
    </row>
    <row r="203" spans="1:52" ht="30" customHeight="1" x14ac:dyDescent="0.3">
      <c r="A203" s="20"/>
      <c r="B203" s="20"/>
      <c r="C203" s="20"/>
      <c r="D203" s="20"/>
      <c r="E203" s="22"/>
      <c r="F203" s="25"/>
      <c r="G203" s="22">
        <v>0</v>
      </c>
      <c r="H203" s="25"/>
      <c r="I203" s="22"/>
      <c r="J203" s="25"/>
      <c r="K203" s="22"/>
      <c r="L203" s="25"/>
      <c r="M203" s="20"/>
    </row>
    <row r="204" spans="1:52" ht="30" customHeight="1" x14ac:dyDescent="0.3">
      <c r="A204" s="16" t="s">
        <v>895</v>
      </c>
      <c r="B204" s="17"/>
      <c r="C204" s="17"/>
      <c r="D204" s="17"/>
      <c r="E204" s="21"/>
      <c r="F204" s="24"/>
      <c r="G204" s="21">
        <v>0</v>
      </c>
      <c r="H204" s="24"/>
      <c r="I204" s="21"/>
      <c r="J204" s="24"/>
      <c r="K204" s="21"/>
      <c r="L204" s="24"/>
      <c r="M204" s="18"/>
      <c r="N204" s="1" t="s">
        <v>347</v>
      </c>
    </row>
    <row r="205" spans="1:52" ht="30" customHeight="1" x14ac:dyDescent="0.3">
      <c r="A205" s="19" t="s">
        <v>878</v>
      </c>
      <c r="B205" s="19" t="s">
        <v>888</v>
      </c>
      <c r="C205" s="19" t="s">
        <v>175</v>
      </c>
      <c r="D205" s="20">
        <v>1.37375</v>
      </c>
      <c r="E205" s="22">
        <f>단가대비표!O39</f>
        <v>1717</v>
      </c>
      <c r="F205" s="25">
        <f>TRUNC(E205*D205,1)</f>
        <v>2358.6999999999998</v>
      </c>
      <c r="G205" s="22">
        <v>0</v>
      </c>
      <c r="H205" s="25">
        <f>TRUNC(G205*D205,1)</f>
        <v>0</v>
      </c>
      <c r="I205" s="22">
        <f>단가대비표!V39</f>
        <v>0</v>
      </c>
      <c r="J205" s="25">
        <f>TRUNC(I205*D205,1)</f>
        <v>0</v>
      </c>
      <c r="K205" s="22">
        <f>TRUNC(E205+G205+I205,1)</f>
        <v>1717</v>
      </c>
      <c r="L205" s="25">
        <f>TRUNC(F205+H205+J205,1)</f>
        <v>2358.6999999999998</v>
      </c>
      <c r="M205" s="19" t="s">
        <v>52</v>
      </c>
      <c r="N205" s="1" t="s">
        <v>347</v>
      </c>
      <c r="O205" s="1" t="s">
        <v>889</v>
      </c>
      <c r="P205" s="1" t="s">
        <v>64</v>
      </c>
      <c r="Q205" s="1" t="s">
        <v>64</v>
      </c>
      <c r="R205" s="1" t="s">
        <v>63</v>
      </c>
      <c r="AV205" s="1" t="s">
        <v>52</v>
      </c>
      <c r="AW205" s="1" t="s">
        <v>896</v>
      </c>
      <c r="AX205" s="1" t="s">
        <v>52</v>
      </c>
      <c r="AY205" s="1" t="s">
        <v>52</v>
      </c>
      <c r="AZ205" s="1" t="s">
        <v>52</v>
      </c>
    </row>
    <row r="206" spans="1:52" ht="30" customHeight="1" x14ac:dyDescent="0.3">
      <c r="A206" s="19" t="s">
        <v>882</v>
      </c>
      <c r="B206" s="19" t="s">
        <v>883</v>
      </c>
      <c r="C206" s="19" t="s">
        <v>267</v>
      </c>
      <c r="D206" s="20">
        <v>1</v>
      </c>
      <c r="E206" s="22">
        <f>일위대가목록!E115</f>
        <v>0</v>
      </c>
      <c r="F206" s="25">
        <f>TRUNC(E206*D206,1)</f>
        <v>0</v>
      </c>
      <c r="G206" s="22">
        <v>4245.1500000000005</v>
      </c>
      <c r="H206" s="25">
        <f>TRUNC(G206*D206,1)</f>
        <v>4245.1000000000004</v>
      </c>
      <c r="I206" s="22">
        <f>일위대가목록!G115</f>
        <v>212</v>
      </c>
      <c r="J206" s="25">
        <f>TRUNC(I206*D206,1)</f>
        <v>212</v>
      </c>
      <c r="K206" s="22">
        <f>TRUNC(E206+G206+I206,1)</f>
        <v>4457.1000000000004</v>
      </c>
      <c r="L206" s="25">
        <f>TRUNC(F206+H206+J206,1)</f>
        <v>4457.1000000000004</v>
      </c>
      <c r="M206" s="19" t="s">
        <v>884</v>
      </c>
      <c r="N206" s="1" t="s">
        <v>347</v>
      </c>
      <c r="O206" s="1" t="s">
        <v>885</v>
      </c>
      <c r="P206" s="1" t="s">
        <v>63</v>
      </c>
      <c r="Q206" s="1" t="s">
        <v>64</v>
      </c>
      <c r="R206" s="1" t="s">
        <v>64</v>
      </c>
      <c r="AV206" s="1" t="s">
        <v>52</v>
      </c>
      <c r="AW206" s="1" t="s">
        <v>897</v>
      </c>
      <c r="AX206" s="1" t="s">
        <v>52</v>
      </c>
      <c r="AY206" s="1" t="s">
        <v>52</v>
      </c>
      <c r="AZ206" s="1" t="s">
        <v>52</v>
      </c>
    </row>
    <row r="207" spans="1:52" ht="30" customHeight="1" x14ac:dyDescent="0.3">
      <c r="A207" s="19" t="s">
        <v>559</v>
      </c>
      <c r="B207" s="19" t="s">
        <v>52</v>
      </c>
      <c r="C207" s="19" t="s">
        <v>52</v>
      </c>
      <c r="D207" s="20"/>
      <c r="E207" s="22"/>
      <c r="F207" s="25">
        <f>TRUNC(SUMIF(N205:N206, N204, F205:F206),0)</f>
        <v>2358</v>
      </c>
      <c r="G207" s="22">
        <v>0</v>
      </c>
      <c r="H207" s="25">
        <f>TRUNC(SUMIF(N205:N206, N204, H205:H206),0)</f>
        <v>4245</v>
      </c>
      <c r="I207" s="22"/>
      <c r="J207" s="25">
        <f>TRUNC(SUMIF(N205:N206, N204, J205:J206),0)</f>
        <v>212</v>
      </c>
      <c r="K207" s="22"/>
      <c r="L207" s="25">
        <f>F207+H207+J207</f>
        <v>6815</v>
      </c>
      <c r="M207" s="19" t="s">
        <v>52</v>
      </c>
      <c r="N207" s="1" t="s">
        <v>91</v>
      </c>
      <c r="O207" s="1" t="s">
        <v>91</v>
      </c>
      <c r="P207" s="1" t="s">
        <v>52</v>
      </c>
      <c r="Q207" s="1" t="s">
        <v>52</v>
      </c>
      <c r="R207" s="1" t="s">
        <v>52</v>
      </c>
      <c r="AV207" s="1" t="s">
        <v>52</v>
      </c>
      <c r="AW207" s="1" t="s">
        <v>52</v>
      </c>
      <c r="AX207" s="1" t="s">
        <v>52</v>
      </c>
      <c r="AY207" s="1" t="s">
        <v>52</v>
      </c>
      <c r="AZ207" s="1" t="s">
        <v>52</v>
      </c>
    </row>
    <row r="208" spans="1:52" ht="30" customHeight="1" x14ac:dyDescent="0.3">
      <c r="A208" s="20"/>
      <c r="B208" s="20"/>
      <c r="C208" s="20"/>
      <c r="D208" s="20"/>
      <c r="E208" s="22"/>
      <c r="F208" s="25"/>
      <c r="G208" s="22">
        <v>0</v>
      </c>
      <c r="H208" s="25"/>
      <c r="I208" s="22"/>
      <c r="J208" s="25"/>
      <c r="K208" s="22"/>
      <c r="L208" s="25"/>
      <c r="M208" s="20"/>
    </row>
    <row r="209" spans="1:52" ht="30" customHeight="1" x14ac:dyDescent="0.3">
      <c r="A209" s="16" t="s">
        <v>898</v>
      </c>
      <c r="B209" s="17"/>
      <c r="C209" s="17"/>
      <c r="D209" s="17"/>
      <c r="E209" s="21"/>
      <c r="F209" s="24"/>
      <c r="G209" s="21">
        <v>0</v>
      </c>
      <c r="H209" s="24"/>
      <c r="I209" s="21"/>
      <c r="J209" s="24"/>
      <c r="K209" s="21"/>
      <c r="L209" s="24"/>
      <c r="M209" s="18"/>
      <c r="N209" s="1" t="s">
        <v>352</v>
      </c>
    </row>
    <row r="210" spans="1:52" ht="30" customHeight="1" x14ac:dyDescent="0.3">
      <c r="A210" s="19" t="s">
        <v>878</v>
      </c>
      <c r="B210" s="19" t="s">
        <v>888</v>
      </c>
      <c r="C210" s="19" t="s">
        <v>175</v>
      </c>
      <c r="D210" s="20">
        <v>2.9437500000000001</v>
      </c>
      <c r="E210" s="22">
        <f>단가대비표!O39</f>
        <v>1717</v>
      </c>
      <c r="F210" s="25">
        <f>TRUNC(E210*D210,1)</f>
        <v>5054.3999999999996</v>
      </c>
      <c r="G210" s="22">
        <v>0</v>
      </c>
      <c r="H210" s="25">
        <f>TRUNC(G210*D210,1)</f>
        <v>0</v>
      </c>
      <c r="I210" s="22">
        <f>단가대비표!V39</f>
        <v>0</v>
      </c>
      <c r="J210" s="25">
        <f>TRUNC(I210*D210,1)</f>
        <v>0</v>
      </c>
      <c r="K210" s="22">
        <f t="shared" ref="K210:L212" si="22">TRUNC(E210+G210+I210,1)</f>
        <v>1717</v>
      </c>
      <c r="L210" s="25">
        <f t="shared" si="22"/>
        <v>5054.3999999999996</v>
      </c>
      <c r="M210" s="19" t="s">
        <v>52</v>
      </c>
      <c r="N210" s="1" t="s">
        <v>352</v>
      </c>
      <c r="O210" s="1" t="s">
        <v>889</v>
      </c>
      <c r="P210" s="1" t="s">
        <v>64</v>
      </c>
      <c r="Q210" s="1" t="s">
        <v>64</v>
      </c>
      <c r="R210" s="1" t="s">
        <v>63</v>
      </c>
      <c r="AV210" s="1" t="s">
        <v>52</v>
      </c>
      <c r="AW210" s="1" t="s">
        <v>899</v>
      </c>
      <c r="AX210" s="1" t="s">
        <v>52</v>
      </c>
      <c r="AY210" s="1" t="s">
        <v>52</v>
      </c>
      <c r="AZ210" s="1" t="s">
        <v>52</v>
      </c>
    </row>
    <row r="211" spans="1:52" ht="30" customHeight="1" x14ac:dyDescent="0.3">
      <c r="A211" s="19" t="s">
        <v>173</v>
      </c>
      <c r="B211" s="19" t="s">
        <v>794</v>
      </c>
      <c r="C211" s="19" t="s">
        <v>175</v>
      </c>
      <c r="D211" s="20">
        <v>2.5455299999999998</v>
      </c>
      <c r="E211" s="22">
        <f>단가대비표!O29</f>
        <v>940</v>
      </c>
      <c r="F211" s="25">
        <f>TRUNC(E211*D211,1)</f>
        <v>2392.6999999999998</v>
      </c>
      <c r="G211" s="22">
        <v>0</v>
      </c>
      <c r="H211" s="25">
        <f>TRUNC(G211*D211,1)</f>
        <v>0</v>
      </c>
      <c r="I211" s="22">
        <f>단가대비표!V29</f>
        <v>0</v>
      </c>
      <c r="J211" s="25">
        <f>TRUNC(I211*D211,1)</f>
        <v>0</v>
      </c>
      <c r="K211" s="22">
        <f t="shared" si="22"/>
        <v>940</v>
      </c>
      <c r="L211" s="25">
        <f t="shared" si="22"/>
        <v>2392.6999999999998</v>
      </c>
      <c r="M211" s="19" t="s">
        <v>52</v>
      </c>
      <c r="N211" s="1" t="s">
        <v>352</v>
      </c>
      <c r="O211" s="1" t="s">
        <v>795</v>
      </c>
      <c r="P211" s="1" t="s">
        <v>64</v>
      </c>
      <c r="Q211" s="1" t="s">
        <v>64</v>
      </c>
      <c r="R211" s="1" t="s">
        <v>63</v>
      </c>
      <c r="AV211" s="1" t="s">
        <v>52</v>
      </c>
      <c r="AW211" s="1" t="s">
        <v>900</v>
      </c>
      <c r="AX211" s="1" t="s">
        <v>52</v>
      </c>
      <c r="AY211" s="1" t="s">
        <v>52</v>
      </c>
      <c r="AZ211" s="1" t="s">
        <v>52</v>
      </c>
    </row>
    <row r="212" spans="1:52" ht="30" customHeight="1" x14ac:dyDescent="0.3">
      <c r="A212" s="19" t="s">
        <v>882</v>
      </c>
      <c r="B212" s="19" t="s">
        <v>883</v>
      </c>
      <c r="C212" s="19" t="s">
        <v>267</v>
      </c>
      <c r="D212" s="20">
        <v>1</v>
      </c>
      <c r="E212" s="22">
        <f>일위대가목록!E115</f>
        <v>0</v>
      </c>
      <c r="F212" s="25">
        <f>TRUNC(E212*D212,1)</f>
        <v>0</v>
      </c>
      <c r="G212" s="22">
        <v>4245.1500000000005</v>
      </c>
      <c r="H212" s="25">
        <f>TRUNC(G212*D212,1)</f>
        <v>4245.1000000000004</v>
      </c>
      <c r="I212" s="22">
        <f>일위대가목록!G115</f>
        <v>212</v>
      </c>
      <c r="J212" s="25">
        <f>TRUNC(I212*D212,1)</f>
        <v>212</v>
      </c>
      <c r="K212" s="22">
        <f t="shared" si="22"/>
        <v>4457.1000000000004</v>
      </c>
      <c r="L212" s="25">
        <f t="shared" si="22"/>
        <v>4457.1000000000004</v>
      </c>
      <c r="M212" s="19" t="s">
        <v>884</v>
      </c>
      <c r="N212" s="1" t="s">
        <v>352</v>
      </c>
      <c r="O212" s="1" t="s">
        <v>885</v>
      </c>
      <c r="P212" s="1" t="s">
        <v>63</v>
      </c>
      <c r="Q212" s="1" t="s">
        <v>64</v>
      </c>
      <c r="R212" s="1" t="s">
        <v>64</v>
      </c>
      <c r="AV212" s="1" t="s">
        <v>52</v>
      </c>
      <c r="AW212" s="1" t="s">
        <v>901</v>
      </c>
      <c r="AX212" s="1" t="s">
        <v>52</v>
      </c>
      <c r="AY212" s="1" t="s">
        <v>52</v>
      </c>
      <c r="AZ212" s="1" t="s">
        <v>52</v>
      </c>
    </row>
    <row r="213" spans="1:52" ht="30" customHeight="1" x14ac:dyDescent="0.3">
      <c r="A213" s="19" t="s">
        <v>559</v>
      </c>
      <c r="B213" s="19" t="s">
        <v>52</v>
      </c>
      <c r="C213" s="19" t="s">
        <v>52</v>
      </c>
      <c r="D213" s="20"/>
      <c r="E213" s="22"/>
      <c r="F213" s="25">
        <f>TRUNC(SUMIF(N210:N212, N209, F210:F212),0)</f>
        <v>7447</v>
      </c>
      <c r="G213" s="22">
        <v>0</v>
      </c>
      <c r="H213" s="25">
        <f>TRUNC(SUMIF(N210:N212, N209, H210:H212),0)</f>
        <v>4245</v>
      </c>
      <c r="I213" s="22"/>
      <c r="J213" s="25">
        <f>TRUNC(SUMIF(N210:N212, N209, J210:J212),0)</f>
        <v>212</v>
      </c>
      <c r="K213" s="22"/>
      <c r="L213" s="25">
        <f>F213+H213+J213</f>
        <v>11904</v>
      </c>
      <c r="M213" s="19" t="s">
        <v>52</v>
      </c>
      <c r="N213" s="1" t="s">
        <v>91</v>
      </c>
      <c r="O213" s="1" t="s">
        <v>91</v>
      </c>
      <c r="P213" s="1" t="s">
        <v>52</v>
      </c>
      <c r="Q213" s="1" t="s">
        <v>52</v>
      </c>
      <c r="R213" s="1" t="s">
        <v>52</v>
      </c>
      <c r="AV213" s="1" t="s">
        <v>52</v>
      </c>
      <c r="AW213" s="1" t="s">
        <v>52</v>
      </c>
      <c r="AX213" s="1" t="s">
        <v>52</v>
      </c>
      <c r="AY213" s="1" t="s">
        <v>52</v>
      </c>
      <c r="AZ213" s="1" t="s">
        <v>52</v>
      </c>
    </row>
    <row r="214" spans="1:52" ht="30" customHeight="1" x14ac:dyDescent="0.3">
      <c r="A214" s="20"/>
      <c r="B214" s="20"/>
      <c r="C214" s="20"/>
      <c r="D214" s="20"/>
      <c r="E214" s="22"/>
      <c r="F214" s="25"/>
      <c r="G214" s="22">
        <v>0</v>
      </c>
      <c r="H214" s="25"/>
      <c r="I214" s="22"/>
      <c r="J214" s="25"/>
      <c r="K214" s="22"/>
      <c r="L214" s="25"/>
      <c r="M214" s="20"/>
    </row>
    <row r="215" spans="1:52" ht="30" customHeight="1" x14ac:dyDescent="0.3">
      <c r="A215" s="16" t="s">
        <v>902</v>
      </c>
      <c r="B215" s="17"/>
      <c r="C215" s="17"/>
      <c r="D215" s="17"/>
      <c r="E215" s="21"/>
      <c r="F215" s="24"/>
      <c r="G215" s="21">
        <v>0</v>
      </c>
      <c r="H215" s="24"/>
      <c r="I215" s="21"/>
      <c r="J215" s="24"/>
      <c r="K215" s="21"/>
      <c r="L215" s="24"/>
      <c r="M215" s="18"/>
      <c r="N215" s="1" t="s">
        <v>358</v>
      </c>
    </row>
    <row r="216" spans="1:52" ht="30" customHeight="1" x14ac:dyDescent="0.3">
      <c r="A216" s="19" t="s">
        <v>903</v>
      </c>
      <c r="B216" s="19" t="s">
        <v>904</v>
      </c>
      <c r="C216" s="19" t="s">
        <v>267</v>
      </c>
      <c r="D216" s="20">
        <v>1.05</v>
      </c>
      <c r="E216" s="22">
        <f>단가대비표!O106</f>
        <v>17930</v>
      </c>
      <c r="F216" s="25">
        <f>TRUNC(E216*D216,1)</f>
        <v>18826.5</v>
      </c>
      <c r="G216" s="22">
        <v>0</v>
      </c>
      <c r="H216" s="25">
        <f>TRUNC(G216*D216,1)</f>
        <v>0</v>
      </c>
      <c r="I216" s="22">
        <f>단가대비표!V106</f>
        <v>0</v>
      </c>
      <c r="J216" s="25">
        <f>TRUNC(I216*D216,1)</f>
        <v>0</v>
      </c>
      <c r="K216" s="22">
        <f t="shared" ref="K216:L218" si="23">TRUNC(E216+G216+I216,1)</f>
        <v>17930</v>
      </c>
      <c r="L216" s="25">
        <f t="shared" si="23"/>
        <v>18826.5</v>
      </c>
      <c r="M216" s="19" t="s">
        <v>52</v>
      </c>
      <c r="N216" s="1" t="s">
        <v>358</v>
      </c>
      <c r="O216" s="1" t="s">
        <v>905</v>
      </c>
      <c r="P216" s="1" t="s">
        <v>64</v>
      </c>
      <c r="Q216" s="1" t="s">
        <v>64</v>
      </c>
      <c r="R216" s="1" t="s">
        <v>63</v>
      </c>
      <c r="V216">
        <v>1</v>
      </c>
      <c r="AV216" s="1" t="s">
        <v>52</v>
      </c>
      <c r="AW216" s="1" t="s">
        <v>906</v>
      </c>
      <c r="AX216" s="1" t="s">
        <v>52</v>
      </c>
      <c r="AY216" s="1" t="s">
        <v>52</v>
      </c>
      <c r="AZ216" s="1" t="s">
        <v>52</v>
      </c>
    </row>
    <row r="217" spans="1:52" ht="30" customHeight="1" x14ac:dyDescent="0.3">
      <c r="A217" s="19" t="s">
        <v>797</v>
      </c>
      <c r="B217" s="19" t="s">
        <v>798</v>
      </c>
      <c r="C217" s="19" t="s">
        <v>508</v>
      </c>
      <c r="D217" s="20">
        <v>1</v>
      </c>
      <c r="E217" s="22">
        <f>TRUNC(SUMIF(V216:V218, RIGHTB(O217, 1), F216:F218)*U217, 2)</f>
        <v>2823.97</v>
      </c>
      <c r="F217" s="25">
        <f>TRUNC(E217*D217,1)</f>
        <v>2823.9</v>
      </c>
      <c r="G217" s="22">
        <v>0</v>
      </c>
      <c r="H217" s="25">
        <f>TRUNC(G217*D217,1)</f>
        <v>0</v>
      </c>
      <c r="I217" s="22">
        <v>0</v>
      </c>
      <c r="J217" s="25">
        <f>TRUNC(I217*D217,1)</f>
        <v>0</v>
      </c>
      <c r="K217" s="22">
        <f t="shared" si="23"/>
        <v>2823.9</v>
      </c>
      <c r="L217" s="25">
        <f t="shared" si="23"/>
        <v>2823.9</v>
      </c>
      <c r="M217" s="19" t="s">
        <v>52</v>
      </c>
      <c r="N217" s="1" t="s">
        <v>358</v>
      </c>
      <c r="O217" s="1" t="s">
        <v>669</v>
      </c>
      <c r="P217" s="1" t="s">
        <v>64</v>
      </c>
      <c r="Q217" s="1" t="s">
        <v>64</v>
      </c>
      <c r="R217" s="1" t="s">
        <v>64</v>
      </c>
      <c r="S217">
        <v>0</v>
      </c>
      <c r="T217">
        <v>0</v>
      </c>
      <c r="U217">
        <v>0.15</v>
      </c>
      <c r="AV217" s="1" t="s">
        <v>52</v>
      </c>
      <c r="AW217" s="1" t="s">
        <v>907</v>
      </c>
      <c r="AX217" s="1" t="s">
        <v>52</v>
      </c>
      <c r="AY217" s="1" t="s">
        <v>52</v>
      </c>
      <c r="AZ217" s="1" t="s">
        <v>52</v>
      </c>
    </row>
    <row r="218" spans="1:52" ht="30" customHeight="1" x14ac:dyDescent="0.3">
      <c r="A218" s="19" t="s">
        <v>908</v>
      </c>
      <c r="B218" s="19" t="s">
        <v>909</v>
      </c>
      <c r="C218" s="19" t="s">
        <v>267</v>
      </c>
      <c r="D218" s="20">
        <v>1</v>
      </c>
      <c r="E218" s="22">
        <f>일위대가목록!E116</f>
        <v>0</v>
      </c>
      <c r="F218" s="25">
        <f>TRUNC(E218*D218,1)</f>
        <v>0</v>
      </c>
      <c r="G218" s="22">
        <v>23434.32</v>
      </c>
      <c r="H218" s="25">
        <f>TRUNC(G218*D218,1)</f>
        <v>23434.3</v>
      </c>
      <c r="I218" s="22">
        <f>일위대가목록!G116</f>
        <v>468</v>
      </c>
      <c r="J218" s="25">
        <f>TRUNC(I218*D218,1)</f>
        <v>468</v>
      </c>
      <c r="K218" s="22">
        <f t="shared" si="23"/>
        <v>23902.3</v>
      </c>
      <c r="L218" s="25">
        <f t="shared" si="23"/>
        <v>23902.3</v>
      </c>
      <c r="M218" s="19" t="s">
        <v>910</v>
      </c>
      <c r="N218" s="1" t="s">
        <v>358</v>
      </c>
      <c r="O218" s="1" t="s">
        <v>911</v>
      </c>
      <c r="P218" s="1" t="s">
        <v>63</v>
      </c>
      <c r="Q218" s="1" t="s">
        <v>64</v>
      </c>
      <c r="R218" s="1" t="s">
        <v>64</v>
      </c>
      <c r="AV218" s="1" t="s">
        <v>52</v>
      </c>
      <c r="AW218" s="1" t="s">
        <v>912</v>
      </c>
      <c r="AX218" s="1" t="s">
        <v>52</v>
      </c>
      <c r="AY218" s="1" t="s">
        <v>52</v>
      </c>
      <c r="AZ218" s="1" t="s">
        <v>52</v>
      </c>
    </row>
    <row r="219" spans="1:52" ht="30" customHeight="1" x14ac:dyDescent="0.3">
      <c r="A219" s="19" t="s">
        <v>559</v>
      </c>
      <c r="B219" s="19" t="s">
        <v>52</v>
      </c>
      <c r="C219" s="19" t="s">
        <v>52</v>
      </c>
      <c r="D219" s="20"/>
      <c r="E219" s="22"/>
      <c r="F219" s="25">
        <f>TRUNC(SUMIF(N216:N218, N215, F216:F218),0)</f>
        <v>21650</v>
      </c>
      <c r="G219" s="22">
        <v>0</v>
      </c>
      <c r="H219" s="25">
        <f>TRUNC(SUMIF(N216:N218, N215, H216:H218),0)</f>
        <v>23434</v>
      </c>
      <c r="I219" s="22"/>
      <c r="J219" s="25">
        <f>TRUNC(SUMIF(N216:N218, N215, J216:J218),0)</f>
        <v>468</v>
      </c>
      <c r="K219" s="22"/>
      <c r="L219" s="25">
        <f>F219+H219+J219</f>
        <v>45552</v>
      </c>
      <c r="M219" s="19" t="s">
        <v>52</v>
      </c>
      <c r="N219" s="1" t="s">
        <v>91</v>
      </c>
      <c r="O219" s="1" t="s">
        <v>91</v>
      </c>
      <c r="P219" s="1" t="s">
        <v>52</v>
      </c>
      <c r="Q219" s="1" t="s">
        <v>52</v>
      </c>
      <c r="R219" s="1" t="s">
        <v>52</v>
      </c>
      <c r="AV219" s="1" t="s">
        <v>52</v>
      </c>
      <c r="AW219" s="1" t="s">
        <v>52</v>
      </c>
      <c r="AX219" s="1" t="s">
        <v>52</v>
      </c>
      <c r="AY219" s="1" t="s">
        <v>52</v>
      </c>
      <c r="AZ219" s="1" t="s">
        <v>52</v>
      </c>
    </row>
    <row r="220" spans="1:52" ht="30" customHeight="1" x14ac:dyDescent="0.3">
      <c r="A220" s="20"/>
      <c r="B220" s="20"/>
      <c r="C220" s="20"/>
      <c r="D220" s="20"/>
      <c r="E220" s="22"/>
      <c r="F220" s="25"/>
      <c r="G220" s="22">
        <v>0</v>
      </c>
      <c r="H220" s="25"/>
      <c r="I220" s="22"/>
      <c r="J220" s="25"/>
      <c r="K220" s="22"/>
      <c r="L220" s="25"/>
      <c r="M220" s="20"/>
    </row>
    <row r="221" spans="1:52" ht="30" customHeight="1" x14ac:dyDescent="0.3">
      <c r="A221" s="16" t="s">
        <v>913</v>
      </c>
      <c r="B221" s="17"/>
      <c r="C221" s="17"/>
      <c r="D221" s="17"/>
      <c r="E221" s="21"/>
      <c r="F221" s="24"/>
      <c r="G221" s="21">
        <v>0</v>
      </c>
      <c r="H221" s="24"/>
      <c r="I221" s="21"/>
      <c r="J221" s="24"/>
      <c r="K221" s="21"/>
      <c r="L221" s="24"/>
      <c r="M221" s="18"/>
      <c r="N221" s="1" t="s">
        <v>369</v>
      </c>
    </row>
    <row r="222" spans="1:52" ht="30" customHeight="1" x14ac:dyDescent="0.3">
      <c r="A222" s="19" t="s">
        <v>914</v>
      </c>
      <c r="B222" s="19" t="s">
        <v>915</v>
      </c>
      <c r="C222" s="19" t="s">
        <v>223</v>
      </c>
      <c r="D222" s="20">
        <v>1.3620000000000001</v>
      </c>
      <c r="E222" s="22">
        <f>단가대비표!O61</f>
        <v>570</v>
      </c>
      <c r="F222" s="25">
        <f t="shared" ref="F222:F230" si="24">TRUNC(E222*D222,1)</f>
        <v>776.3</v>
      </c>
      <c r="G222" s="22">
        <v>0</v>
      </c>
      <c r="H222" s="25">
        <f t="shared" ref="H222:H230" si="25">TRUNC(G222*D222,1)</f>
        <v>0</v>
      </c>
      <c r="I222" s="22">
        <f>단가대비표!V61</f>
        <v>0</v>
      </c>
      <c r="J222" s="25">
        <f t="shared" ref="J222:J230" si="26">TRUNC(I222*D222,1)</f>
        <v>0</v>
      </c>
      <c r="K222" s="22">
        <f t="shared" ref="K222:K230" si="27">TRUNC(E222+G222+I222,1)</f>
        <v>570</v>
      </c>
      <c r="L222" s="25">
        <f t="shared" ref="L222:L230" si="28">TRUNC(F222+H222+J222,1)</f>
        <v>776.3</v>
      </c>
      <c r="M222" s="19" t="s">
        <v>52</v>
      </c>
      <c r="N222" s="1" t="s">
        <v>369</v>
      </c>
      <c r="O222" s="1" t="s">
        <v>916</v>
      </c>
      <c r="P222" s="1" t="s">
        <v>64</v>
      </c>
      <c r="Q222" s="1" t="s">
        <v>64</v>
      </c>
      <c r="R222" s="1" t="s">
        <v>63</v>
      </c>
      <c r="AV222" s="1" t="s">
        <v>52</v>
      </c>
      <c r="AW222" s="1" t="s">
        <v>917</v>
      </c>
      <c r="AX222" s="1" t="s">
        <v>52</v>
      </c>
      <c r="AY222" s="1" t="s">
        <v>52</v>
      </c>
      <c r="AZ222" s="1" t="s">
        <v>52</v>
      </c>
    </row>
    <row r="223" spans="1:52" ht="30" customHeight="1" x14ac:dyDescent="0.3">
      <c r="A223" s="19" t="s">
        <v>914</v>
      </c>
      <c r="B223" s="19" t="s">
        <v>918</v>
      </c>
      <c r="C223" s="19" t="s">
        <v>267</v>
      </c>
      <c r="D223" s="20">
        <v>1.222</v>
      </c>
      <c r="E223" s="22">
        <f>단가대비표!O62</f>
        <v>1290</v>
      </c>
      <c r="F223" s="25">
        <f t="shared" si="24"/>
        <v>1576.3</v>
      </c>
      <c r="G223" s="22">
        <v>0</v>
      </c>
      <c r="H223" s="25">
        <f t="shared" si="25"/>
        <v>0</v>
      </c>
      <c r="I223" s="22">
        <f>단가대비표!V62</f>
        <v>0</v>
      </c>
      <c r="J223" s="25">
        <f t="shared" si="26"/>
        <v>0</v>
      </c>
      <c r="K223" s="22">
        <f t="shared" si="27"/>
        <v>1290</v>
      </c>
      <c r="L223" s="25">
        <f t="shared" si="28"/>
        <v>1576.3</v>
      </c>
      <c r="M223" s="19" t="s">
        <v>52</v>
      </c>
      <c r="N223" s="1" t="s">
        <v>369</v>
      </c>
      <c r="O223" s="1" t="s">
        <v>919</v>
      </c>
      <c r="P223" s="1" t="s">
        <v>64</v>
      </c>
      <c r="Q223" s="1" t="s">
        <v>64</v>
      </c>
      <c r="R223" s="1" t="s">
        <v>63</v>
      </c>
      <c r="AV223" s="1" t="s">
        <v>52</v>
      </c>
      <c r="AW223" s="1" t="s">
        <v>920</v>
      </c>
      <c r="AX223" s="1" t="s">
        <v>52</v>
      </c>
      <c r="AY223" s="1" t="s">
        <v>52</v>
      </c>
      <c r="AZ223" s="1" t="s">
        <v>52</v>
      </c>
    </row>
    <row r="224" spans="1:52" ht="30" customHeight="1" x14ac:dyDescent="0.3">
      <c r="A224" s="19" t="s">
        <v>914</v>
      </c>
      <c r="B224" s="19" t="s">
        <v>921</v>
      </c>
      <c r="C224" s="19" t="s">
        <v>267</v>
      </c>
      <c r="D224" s="20">
        <v>0.52500000000000002</v>
      </c>
      <c r="E224" s="22">
        <f>단가대비표!O63</f>
        <v>800</v>
      </c>
      <c r="F224" s="25">
        <f t="shared" si="24"/>
        <v>420</v>
      </c>
      <c r="G224" s="22">
        <v>0</v>
      </c>
      <c r="H224" s="25">
        <f t="shared" si="25"/>
        <v>0</v>
      </c>
      <c r="I224" s="22">
        <f>단가대비표!V63</f>
        <v>0</v>
      </c>
      <c r="J224" s="25">
        <f t="shared" si="26"/>
        <v>0</v>
      </c>
      <c r="K224" s="22">
        <f t="shared" si="27"/>
        <v>800</v>
      </c>
      <c r="L224" s="25">
        <f t="shared" si="28"/>
        <v>420</v>
      </c>
      <c r="M224" s="19" t="s">
        <v>52</v>
      </c>
      <c r="N224" s="1" t="s">
        <v>369</v>
      </c>
      <c r="O224" s="1" t="s">
        <v>922</v>
      </c>
      <c r="P224" s="1" t="s">
        <v>64</v>
      </c>
      <c r="Q224" s="1" t="s">
        <v>64</v>
      </c>
      <c r="R224" s="1" t="s">
        <v>63</v>
      </c>
      <c r="AV224" s="1" t="s">
        <v>52</v>
      </c>
      <c r="AW224" s="1" t="s">
        <v>923</v>
      </c>
      <c r="AX224" s="1" t="s">
        <v>52</v>
      </c>
      <c r="AY224" s="1" t="s">
        <v>52</v>
      </c>
      <c r="AZ224" s="1" t="s">
        <v>52</v>
      </c>
    </row>
    <row r="225" spans="1:52" ht="30" customHeight="1" x14ac:dyDescent="0.3">
      <c r="A225" s="19" t="s">
        <v>914</v>
      </c>
      <c r="B225" s="19" t="s">
        <v>924</v>
      </c>
      <c r="C225" s="19" t="s">
        <v>213</v>
      </c>
      <c r="D225" s="20">
        <v>0.58399999999999996</v>
      </c>
      <c r="E225" s="22">
        <f>단가대비표!O64</f>
        <v>111</v>
      </c>
      <c r="F225" s="25">
        <f t="shared" si="24"/>
        <v>64.8</v>
      </c>
      <c r="G225" s="22">
        <v>0</v>
      </c>
      <c r="H225" s="25">
        <f t="shared" si="25"/>
        <v>0</v>
      </c>
      <c r="I225" s="22">
        <f>단가대비표!V64</f>
        <v>0</v>
      </c>
      <c r="J225" s="25">
        <f t="shared" si="26"/>
        <v>0</v>
      </c>
      <c r="K225" s="22">
        <f t="shared" si="27"/>
        <v>111</v>
      </c>
      <c r="L225" s="25">
        <f t="shared" si="28"/>
        <v>64.8</v>
      </c>
      <c r="M225" s="19" t="s">
        <v>52</v>
      </c>
      <c r="N225" s="1" t="s">
        <v>369</v>
      </c>
      <c r="O225" s="1" t="s">
        <v>925</v>
      </c>
      <c r="P225" s="1" t="s">
        <v>64</v>
      </c>
      <c r="Q225" s="1" t="s">
        <v>64</v>
      </c>
      <c r="R225" s="1" t="s">
        <v>63</v>
      </c>
      <c r="AV225" s="1" t="s">
        <v>52</v>
      </c>
      <c r="AW225" s="1" t="s">
        <v>926</v>
      </c>
      <c r="AX225" s="1" t="s">
        <v>52</v>
      </c>
      <c r="AY225" s="1" t="s">
        <v>52</v>
      </c>
      <c r="AZ225" s="1" t="s">
        <v>52</v>
      </c>
    </row>
    <row r="226" spans="1:52" ht="30" customHeight="1" x14ac:dyDescent="0.3">
      <c r="A226" s="19" t="s">
        <v>914</v>
      </c>
      <c r="B226" s="19" t="s">
        <v>927</v>
      </c>
      <c r="C226" s="19" t="s">
        <v>213</v>
      </c>
      <c r="D226" s="20">
        <v>0.19500000000000001</v>
      </c>
      <c r="E226" s="22">
        <f>단가대비표!O65</f>
        <v>107</v>
      </c>
      <c r="F226" s="25">
        <f t="shared" si="24"/>
        <v>20.8</v>
      </c>
      <c r="G226" s="22">
        <v>0</v>
      </c>
      <c r="H226" s="25">
        <f t="shared" si="25"/>
        <v>0</v>
      </c>
      <c r="I226" s="22">
        <f>단가대비표!V65</f>
        <v>0</v>
      </c>
      <c r="J226" s="25">
        <f t="shared" si="26"/>
        <v>0</v>
      </c>
      <c r="K226" s="22">
        <f t="shared" si="27"/>
        <v>107</v>
      </c>
      <c r="L226" s="25">
        <f t="shared" si="28"/>
        <v>20.8</v>
      </c>
      <c r="M226" s="19" t="s">
        <v>52</v>
      </c>
      <c r="N226" s="1" t="s">
        <v>369</v>
      </c>
      <c r="O226" s="1" t="s">
        <v>928</v>
      </c>
      <c r="P226" s="1" t="s">
        <v>64</v>
      </c>
      <c r="Q226" s="1" t="s">
        <v>64</v>
      </c>
      <c r="R226" s="1" t="s">
        <v>63</v>
      </c>
      <c r="AV226" s="1" t="s">
        <v>52</v>
      </c>
      <c r="AW226" s="1" t="s">
        <v>929</v>
      </c>
      <c r="AX226" s="1" t="s">
        <v>52</v>
      </c>
      <c r="AY226" s="1" t="s">
        <v>52</v>
      </c>
      <c r="AZ226" s="1" t="s">
        <v>52</v>
      </c>
    </row>
    <row r="227" spans="1:52" ht="30" customHeight="1" x14ac:dyDescent="0.3">
      <c r="A227" s="19" t="s">
        <v>914</v>
      </c>
      <c r="B227" s="19" t="s">
        <v>930</v>
      </c>
      <c r="C227" s="19" t="s">
        <v>267</v>
      </c>
      <c r="D227" s="20">
        <v>3.6749999999999998</v>
      </c>
      <c r="E227" s="22">
        <f>단가대비표!O60</f>
        <v>1550</v>
      </c>
      <c r="F227" s="25">
        <f t="shared" si="24"/>
        <v>5696.2</v>
      </c>
      <c r="G227" s="22">
        <v>0</v>
      </c>
      <c r="H227" s="25">
        <f t="shared" si="25"/>
        <v>0</v>
      </c>
      <c r="I227" s="22">
        <f>단가대비표!V60</f>
        <v>0</v>
      </c>
      <c r="J227" s="25">
        <f t="shared" si="26"/>
        <v>0</v>
      </c>
      <c r="K227" s="22">
        <f t="shared" si="27"/>
        <v>1550</v>
      </c>
      <c r="L227" s="25">
        <f t="shared" si="28"/>
        <v>5696.2</v>
      </c>
      <c r="M227" s="19" t="s">
        <v>52</v>
      </c>
      <c r="N227" s="1" t="s">
        <v>369</v>
      </c>
      <c r="O227" s="1" t="s">
        <v>931</v>
      </c>
      <c r="P227" s="1" t="s">
        <v>64</v>
      </c>
      <c r="Q227" s="1" t="s">
        <v>64</v>
      </c>
      <c r="R227" s="1" t="s">
        <v>63</v>
      </c>
      <c r="AV227" s="1" t="s">
        <v>52</v>
      </c>
      <c r="AW227" s="1" t="s">
        <v>932</v>
      </c>
      <c r="AX227" s="1" t="s">
        <v>52</v>
      </c>
      <c r="AY227" s="1" t="s">
        <v>52</v>
      </c>
      <c r="AZ227" s="1" t="s">
        <v>52</v>
      </c>
    </row>
    <row r="228" spans="1:52" ht="30" customHeight="1" x14ac:dyDescent="0.3">
      <c r="A228" s="19" t="s">
        <v>914</v>
      </c>
      <c r="B228" s="19" t="s">
        <v>933</v>
      </c>
      <c r="C228" s="19" t="s">
        <v>223</v>
      </c>
      <c r="D228" s="20">
        <v>4.0839999999999996</v>
      </c>
      <c r="E228" s="22">
        <f>단가대비표!O66</f>
        <v>60</v>
      </c>
      <c r="F228" s="25">
        <f t="shared" si="24"/>
        <v>245</v>
      </c>
      <c r="G228" s="22">
        <v>0</v>
      </c>
      <c r="H228" s="25">
        <f t="shared" si="25"/>
        <v>0</v>
      </c>
      <c r="I228" s="22">
        <f>단가대비표!V66</f>
        <v>0</v>
      </c>
      <c r="J228" s="25">
        <f t="shared" si="26"/>
        <v>0</v>
      </c>
      <c r="K228" s="22">
        <f t="shared" si="27"/>
        <v>60</v>
      </c>
      <c r="L228" s="25">
        <f t="shared" si="28"/>
        <v>245</v>
      </c>
      <c r="M228" s="19" t="s">
        <v>52</v>
      </c>
      <c r="N228" s="1" t="s">
        <v>369</v>
      </c>
      <c r="O228" s="1" t="s">
        <v>934</v>
      </c>
      <c r="P228" s="1" t="s">
        <v>64</v>
      </c>
      <c r="Q228" s="1" t="s">
        <v>64</v>
      </c>
      <c r="R228" s="1" t="s">
        <v>63</v>
      </c>
      <c r="AV228" s="1" t="s">
        <v>52</v>
      </c>
      <c r="AW228" s="1" t="s">
        <v>935</v>
      </c>
      <c r="AX228" s="1" t="s">
        <v>52</v>
      </c>
      <c r="AY228" s="1" t="s">
        <v>52</v>
      </c>
      <c r="AZ228" s="1" t="s">
        <v>52</v>
      </c>
    </row>
    <row r="229" spans="1:52" ht="30" customHeight="1" x14ac:dyDescent="0.3">
      <c r="A229" s="19" t="s">
        <v>914</v>
      </c>
      <c r="B229" s="19" t="s">
        <v>936</v>
      </c>
      <c r="C229" s="19" t="s">
        <v>223</v>
      </c>
      <c r="D229" s="20">
        <v>0.58399999999999996</v>
      </c>
      <c r="E229" s="22">
        <f>단가대비표!O67</f>
        <v>80</v>
      </c>
      <c r="F229" s="25">
        <f t="shared" si="24"/>
        <v>46.7</v>
      </c>
      <c r="G229" s="22">
        <v>0</v>
      </c>
      <c r="H229" s="25">
        <f t="shared" si="25"/>
        <v>0</v>
      </c>
      <c r="I229" s="22">
        <f>단가대비표!V67</f>
        <v>0</v>
      </c>
      <c r="J229" s="25">
        <f t="shared" si="26"/>
        <v>0</v>
      </c>
      <c r="K229" s="22">
        <f t="shared" si="27"/>
        <v>80</v>
      </c>
      <c r="L229" s="25">
        <f t="shared" si="28"/>
        <v>46.7</v>
      </c>
      <c r="M229" s="19" t="s">
        <v>52</v>
      </c>
      <c r="N229" s="1" t="s">
        <v>369</v>
      </c>
      <c r="O229" s="1" t="s">
        <v>937</v>
      </c>
      <c r="P229" s="1" t="s">
        <v>64</v>
      </c>
      <c r="Q229" s="1" t="s">
        <v>64</v>
      </c>
      <c r="R229" s="1" t="s">
        <v>63</v>
      </c>
      <c r="AV229" s="1" t="s">
        <v>52</v>
      </c>
      <c r="AW229" s="1" t="s">
        <v>938</v>
      </c>
      <c r="AX229" s="1" t="s">
        <v>52</v>
      </c>
      <c r="AY229" s="1" t="s">
        <v>52</v>
      </c>
      <c r="AZ229" s="1" t="s">
        <v>52</v>
      </c>
    </row>
    <row r="230" spans="1:52" ht="30" customHeight="1" x14ac:dyDescent="0.3">
      <c r="A230" s="19" t="s">
        <v>939</v>
      </c>
      <c r="B230" s="19" t="s">
        <v>940</v>
      </c>
      <c r="C230" s="19" t="s">
        <v>77</v>
      </c>
      <c r="D230" s="20">
        <v>1</v>
      </c>
      <c r="E230" s="22">
        <f>일위대가목록!E117</f>
        <v>0</v>
      </c>
      <c r="F230" s="25">
        <f t="shared" si="24"/>
        <v>0</v>
      </c>
      <c r="G230" s="22">
        <v>10375.82</v>
      </c>
      <c r="H230" s="25">
        <f t="shared" si="25"/>
        <v>10375.799999999999</v>
      </c>
      <c r="I230" s="22">
        <f>일위대가목록!G117</f>
        <v>622</v>
      </c>
      <c r="J230" s="25">
        <f t="shared" si="26"/>
        <v>622</v>
      </c>
      <c r="K230" s="22">
        <f t="shared" si="27"/>
        <v>10997.8</v>
      </c>
      <c r="L230" s="25">
        <f t="shared" si="28"/>
        <v>10997.8</v>
      </c>
      <c r="M230" s="19" t="s">
        <v>941</v>
      </c>
      <c r="N230" s="1" t="s">
        <v>369</v>
      </c>
      <c r="O230" s="1" t="s">
        <v>942</v>
      </c>
      <c r="P230" s="1" t="s">
        <v>63</v>
      </c>
      <c r="Q230" s="1" t="s">
        <v>64</v>
      </c>
      <c r="R230" s="1" t="s">
        <v>64</v>
      </c>
      <c r="AV230" s="1" t="s">
        <v>52</v>
      </c>
      <c r="AW230" s="1" t="s">
        <v>943</v>
      </c>
      <c r="AX230" s="1" t="s">
        <v>52</v>
      </c>
      <c r="AY230" s="1" t="s">
        <v>52</v>
      </c>
      <c r="AZ230" s="1" t="s">
        <v>52</v>
      </c>
    </row>
    <row r="231" spans="1:52" ht="30" customHeight="1" x14ac:dyDescent="0.3">
      <c r="A231" s="19" t="s">
        <v>559</v>
      </c>
      <c r="B231" s="19" t="s">
        <v>52</v>
      </c>
      <c r="C231" s="19" t="s">
        <v>52</v>
      </c>
      <c r="D231" s="20"/>
      <c r="E231" s="22"/>
      <c r="F231" s="25">
        <f>TRUNC(SUMIF(N222:N230, N221, F222:F230),0)</f>
        <v>8846</v>
      </c>
      <c r="G231" s="22">
        <v>0</v>
      </c>
      <c r="H231" s="25">
        <f>TRUNC(SUMIF(N222:N230, N221, H222:H230),0)</f>
        <v>10375</v>
      </c>
      <c r="I231" s="22"/>
      <c r="J231" s="25">
        <f>TRUNC(SUMIF(N222:N230, N221, J222:J230),0)</f>
        <v>622</v>
      </c>
      <c r="K231" s="22"/>
      <c r="L231" s="25">
        <f>F231+H231+J231</f>
        <v>19843</v>
      </c>
      <c r="M231" s="19" t="s">
        <v>52</v>
      </c>
      <c r="N231" s="1" t="s">
        <v>91</v>
      </c>
      <c r="O231" s="1" t="s">
        <v>91</v>
      </c>
      <c r="P231" s="1" t="s">
        <v>52</v>
      </c>
      <c r="Q231" s="1" t="s">
        <v>52</v>
      </c>
      <c r="R231" s="1" t="s">
        <v>52</v>
      </c>
      <c r="AV231" s="1" t="s">
        <v>52</v>
      </c>
      <c r="AW231" s="1" t="s">
        <v>52</v>
      </c>
      <c r="AX231" s="1" t="s">
        <v>52</v>
      </c>
      <c r="AY231" s="1" t="s">
        <v>52</v>
      </c>
      <c r="AZ231" s="1" t="s">
        <v>52</v>
      </c>
    </row>
    <row r="232" spans="1:52" ht="30" customHeight="1" x14ac:dyDescent="0.3">
      <c r="A232" s="20"/>
      <c r="B232" s="20"/>
      <c r="C232" s="20"/>
      <c r="D232" s="20"/>
      <c r="E232" s="22"/>
      <c r="F232" s="25"/>
      <c r="G232" s="22">
        <v>0</v>
      </c>
      <c r="H232" s="25"/>
      <c r="I232" s="22"/>
      <c r="J232" s="25"/>
      <c r="K232" s="22"/>
      <c r="L232" s="25"/>
      <c r="M232" s="20"/>
    </row>
    <row r="233" spans="1:52" ht="30" customHeight="1" x14ac:dyDescent="0.3">
      <c r="A233" s="16" t="s">
        <v>944</v>
      </c>
      <c r="B233" s="17"/>
      <c r="C233" s="17"/>
      <c r="D233" s="17"/>
      <c r="E233" s="21"/>
      <c r="F233" s="24"/>
      <c r="G233" s="21">
        <v>0</v>
      </c>
      <c r="H233" s="24"/>
      <c r="I233" s="21"/>
      <c r="J233" s="24"/>
      <c r="K233" s="21"/>
      <c r="L233" s="24"/>
      <c r="M233" s="18"/>
      <c r="N233" s="1" t="s">
        <v>374</v>
      </c>
    </row>
    <row r="234" spans="1:52" ht="30" customHeight="1" x14ac:dyDescent="0.3">
      <c r="A234" s="19" t="s">
        <v>914</v>
      </c>
      <c r="B234" s="19" t="s">
        <v>946</v>
      </c>
      <c r="C234" s="19" t="s">
        <v>267</v>
      </c>
      <c r="D234" s="20">
        <v>1.1000000000000001</v>
      </c>
      <c r="E234" s="22">
        <f>단가대비표!O68</f>
        <v>2050</v>
      </c>
      <c r="F234" s="25">
        <f>TRUNC(E234*D234,1)</f>
        <v>2255</v>
      </c>
      <c r="G234" s="22">
        <v>0</v>
      </c>
      <c r="H234" s="25">
        <f>TRUNC(G234*D234,1)</f>
        <v>0</v>
      </c>
      <c r="I234" s="22">
        <f>단가대비표!V68</f>
        <v>0</v>
      </c>
      <c r="J234" s="25">
        <f>TRUNC(I234*D234,1)</f>
        <v>0</v>
      </c>
      <c r="K234" s="22">
        <f t="shared" ref="K234:L236" si="29">TRUNC(E234+G234+I234,1)</f>
        <v>2050</v>
      </c>
      <c r="L234" s="25">
        <f t="shared" si="29"/>
        <v>2255</v>
      </c>
      <c r="M234" s="19" t="s">
        <v>52</v>
      </c>
      <c r="N234" s="1" t="s">
        <v>374</v>
      </c>
      <c r="O234" s="1" t="s">
        <v>947</v>
      </c>
      <c r="P234" s="1" t="s">
        <v>64</v>
      </c>
      <c r="Q234" s="1" t="s">
        <v>64</v>
      </c>
      <c r="R234" s="1" t="s">
        <v>63</v>
      </c>
      <c r="V234">
        <v>1</v>
      </c>
      <c r="AV234" s="1" t="s">
        <v>52</v>
      </c>
      <c r="AW234" s="1" t="s">
        <v>948</v>
      </c>
      <c r="AX234" s="1" t="s">
        <v>52</v>
      </c>
      <c r="AY234" s="1" t="s">
        <v>52</v>
      </c>
      <c r="AZ234" s="1" t="s">
        <v>52</v>
      </c>
    </row>
    <row r="235" spans="1:52" ht="30" customHeight="1" x14ac:dyDescent="0.3">
      <c r="A235" s="19" t="s">
        <v>797</v>
      </c>
      <c r="B235" s="19" t="s">
        <v>949</v>
      </c>
      <c r="C235" s="19" t="s">
        <v>508</v>
      </c>
      <c r="D235" s="20">
        <v>1</v>
      </c>
      <c r="E235" s="22">
        <f>TRUNC(SUMIF(V234:V236, RIGHTB(O235, 1), F234:F236)*U235, 2)</f>
        <v>112.75</v>
      </c>
      <c r="F235" s="25">
        <f>TRUNC(E235*D235,1)</f>
        <v>112.7</v>
      </c>
      <c r="G235" s="22">
        <v>0</v>
      </c>
      <c r="H235" s="25">
        <f>TRUNC(G235*D235,1)</f>
        <v>0</v>
      </c>
      <c r="I235" s="22">
        <v>0</v>
      </c>
      <c r="J235" s="25">
        <f>TRUNC(I235*D235,1)</f>
        <v>0</v>
      </c>
      <c r="K235" s="22">
        <f t="shared" si="29"/>
        <v>112.7</v>
      </c>
      <c r="L235" s="25">
        <f t="shared" si="29"/>
        <v>112.7</v>
      </c>
      <c r="M235" s="19" t="s">
        <v>52</v>
      </c>
      <c r="N235" s="1" t="s">
        <v>374</v>
      </c>
      <c r="O235" s="1" t="s">
        <v>669</v>
      </c>
      <c r="P235" s="1" t="s">
        <v>64</v>
      </c>
      <c r="Q235" s="1" t="s">
        <v>64</v>
      </c>
      <c r="R235" s="1" t="s">
        <v>64</v>
      </c>
      <c r="S235">
        <v>0</v>
      </c>
      <c r="T235">
        <v>0</v>
      </c>
      <c r="U235">
        <v>0.05</v>
      </c>
      <c r="AV235" s="1" t="s">
        <v>52</v>
      </c>
      <c r="AW235" s="1" t="s">
        <v>950</v>
      </c>
      <c r="AX235" s="1" t="s">
        <v>52</v>
      </c>
      <c r="AY235" s="1" t="s">
        <v>52</v>
      </c>
      <c r="AZ235" s="1" t="s">
        <v>52</v>
      </c>
    </row>
    <row r="236" spans="1:52" ht="30" customHeight="1" x14ac:dyDescent="0.3">
      <c r="A236" s="19" t="s">
        <v>951</v>
      </c>
      <c r="B236" s="19" t="s">
        <v>52</v>
      </c>
      <c r="C236" s="19" t="s">
        <v>267</v>
      </c>
      <c r="D236" s="20">
        <v>1</v>
      </c>
      <c r="E236" s="22">
        <f>일위대가목록!E118</f>
        <v>0</v>
      </c>
      <c r="F236" s="25">
        <f>TRUNC(E236*D236,1)</f>
        <v>0</v>
      </c>
      <c r="G236" s="22">
        <v>8180.9000000000005</v>
      </c>
      <c r="H236" s="25">
        <f>TRUNC(G236*D236,1)</f>
        <v>8180.9</v>
      </c>
      <c r="I236" s="22">
        <f>일위대가목록!G118</f>
        <v>327</v>
      </c>
      <c r="J236" s="25">
        <f>TRUNC(I236*D236,1)</f>
        <v>327</v>
      </c>
      <c r="K236" s="22">
        <f t="shared" si="29"/>
        <v>8507.9</v>
      </c>
      <c r="L236" s="25">
        <f t="shared" si="29"/>
        <v>8507.9</v>
      </c>
      <c r="M236" s="19" t="s">
        <v>952</v>
      </c>
      <c r="N236" s="1" t="s">
        <v>374</v>
      </c>
      <c r="O236" s="1" t="s">
        <v>953</v>
      </c>
      <c r="P236" s="1" t="s">
        <v>63</v>
      </c>
      <c r="Q236" s="1" t="s">
        <v>64</v>
      </c>
      <c r="R236" s="1" t="s">
        <v>64</v>
      </c>
      <c r="AV236" s="1" t="s">
        <v>52</v>
      </c>
      <c r="AW236" s="1" t="s">
        <v>954</v>
      </c>
      <c r="AX236" s="1" t="s">
        <v>52</v>
      </c>
      <c r="AY236" s="1" t="s">
        <v>52</v>
      </c>
      <c r="AZ236" s="1" t="s">
        <v>52</v>
      </c>
    </row>
    <row r="237" spans="1:52" ht="30" customHeight="1" x14ac:dyDescent="0.3">
      <c r="A237" s="19" t="s">
        <v>559</v>
      </c>
      <c r="B237" s="19" t="s">
        <v>52</v>
      </c>
      <c r="C237" s="19" t="s">
        <v>52</v>
      </c>
      <c r="D237" s="20"/>
      <c r="E237" s="22"/>
      <c r="F237" s="25">
        <f>TRUNC(SUMIF(N234:N236, N233, F234:F236),0)</f>
        <v>2367</v>
      </c>
      <c r="G237" s="22">
        <v>0</v>
      </c>
      <c r="H237" s="25">
        <f>TRUNC(SUMIF(N234:N236, N233, H234:H236),0)</f>
        <v>8180</v>
      </c>
      <c r="I237" s="22"/>
      <c r="J237" s="25">
        <f>TRUNC(SUMIF(N234:N236, N233, J234:J236),0)</f>
        <v>327</v>
      </c>
      <c r="K237" s="22"/>
      <c r="L237" s="25">
        <f>F237+H237+J237</f>
        <v>10874</v>
      </c>
      <c r="M237" s="19" t="s">
        <v>52</v>
      </c>
      <c r="N237" s="1" t="s">
        <v>91</v>
      </c>
      <c r="O237" s="1" t="s">
        <v>91</v>
      </c>
      <c r="P237" s="1" t="s">
        <v>52</v>
      </c>
      <c r="Q237" s="1" t="s">
        <v>52</v>
      </c>
      <c r="R237" s="1" t="s">
        <v>52</v>
      </c>
      <c r="AV237" s="1" t="s">
        <v>52</v>
      </c>
      <c r="AW237" s="1" t="s">
        <v>52</v>
      </c>
      <c r="AX237" s="1" t="s">
        <v>52</v>
      </c>
      <c r="AY237" s="1" t="s">
        <v>52</v>
      </c>
      <c r="AZ237" s="1" t="s">
        <v>52</v>
      </c>
    </row>
    <row r="238" spans="1:52" ht="30" customHeight="1" x14ac:dyDescent="0.3">
      <c r="A238" s="20"/>
      <c r="B238" s="20"/>
      <c r="C238" s="20"/>
      <c r="D238" s="20"/>
      <c r="E238" s="22"/>
      <c r="F238" s="25"/>
      <c r="G238" s="22">
        <v>0</v>
      </c>
      <c r="H238" s="25"/>
      <c r="I238" s="22"/>
      <c r="J238" s="25"/>
      <c r="K238" s="22"/>
      <c r="L238" s="25"/>
      <c r="M238" s="20"/>
    </row>
    <row r="239" spans="1:52" ht="30" customHeight="1" x14ac:dyDescent="0.3">
      <c r="A239" s="16" t="s">
        <v>955</v>
      </c>
      <c r="B239" s="17"/>
      <c r="C239" s="17"/>
      <c r="D239" s="17"/>
      <c r="E239" s="21"/>
      <c r="F239" s="24"/>
      <c r="G239" s="21">
        <v>0</v>
      </c>
      <c r="H239" s="24"/>
      <c r="I239" s="21"/>
      <c r="J239" s="24"/>
      <c r="K239" s="21"/>
      <c r="L239" s="24"/>
      <c r="M239" s="18"/>
      <c r="N239" s="1" t="s">
        <v>381</v>
      </c>
    </row>
    <row r="240" spans="1:52" ht="30" customHeight="1" x14ac:dyDescent="0.3">
      <c r="A240" s="19" t="s">
        <v>378</v>
      </c>
      <c r="B240" s="19" t="s">
        <v>956</v>
      </c>
      <c r="C240" s="19" t="s">
        <v>67</v>
      </c>
      <c r="D240" s="20">
        <v>1</v>
      </c>
      <c r="E240" s="22">
        <f>일위대가목록!E119</f>
        <v>0</v>
      </c>
      <c r="F240" s="25">
        <f>TRUNC(E240*D240,1)</f>
        <v>0</v>
      </c>
      <c r="G240" s="22">
        <v>48199.97</v>
      </c>
      <c r="H240" s="25">
        <f>TRUNC(G240*D240,1)</f>
        <v>48199.9</v>
      </c>
      <c r="I240" s="22">
        <f>일위대가목록!G119</f>
        <v>0</v>
      </c>
      <c r="J240" s="25">
        <f>TRUNC(I240*D240,1)</f>
        <v>0</v>
      </c>
      <c r="K240" s="22">
        <f>TRUNC(E240+G240+I240,1)</f>
        <v>48199.9</v>
      </c>
      <c r="L240" s="25">
        <f>TRUNC(F240+H240+J240,1)</f>
        <v>48199.9</v>
      </c>
      <c r="M240" s="19" t="s">
        <v>957</v>
      </c>
      <c r="N240" s="1" t="s">
        <v>381</v>
      </c>
      <c r="O240" s="1" t="s">
        <v>958</v>
      </c>
      <c r="P240" s="1" t="s">
        <v>63</v>
      </c>
      <c r="Q240" s="1" t="s">
        <v>64</v>
      </c>
      <c r="R240" s="1" t="s">
        <v>64</v>
      </c>
      <c r="AV240" s="1" t="s">
        <v>52</v>
      </c>
      <c r="AW240" s="1" t="s">
        <v>959</v>
      </c>
      <c r="AX240" s="1" t="s">
        <v>52</v>
      </c>
      <c r="AY240" s="1" t="s">
        <v>52</v>
      </c>
      <c r="AZ240" s="1" t="s">
        <v>52</v>
      </c>
    </row>
    <row r="241" spans="1:52" ht="30" customHeight="1" x14ac:dyDescent="0.3">
      <c r="A241" s="19" t="s">
        <v>960</v>
      </c>
      <c r="B241" s="19" t="s">
        <v>961</v>
      </c>
      <c r="C241" s="19" t="s">
        <v>175</v>
      </c>
      <c r="D241" s="20">
        <v>7.5582000000000003</v>
      </c>
      <c r="E241" s="22">
        <f>단가대비표!O44</f>
        <v>400</v>
      </c>
      <c r="F241" s="25">
        <f>TRUNC(E241*D241,1)</f>
        <v>3023.2</v>
      </c>
      <c r="G241" s="22">
        <v>0</v>
      </c>
      <c r="H241" s="25">
        <f>TRUNC(G241*D241,1)</f>
        <v>0</v>
      </c>
      <c r="I241" s="22">
        <f>단가대비표!V44</f>
        <v>0</v>
      </c>
      <c r="J241" s="25">
        <f>TRUNC(I241*D241,1)</f>
        <v>0</v>
      </c>
      <c r="K241" s="22">
        <f>TRUNC(E241+G241+I241,1)</f>
        <v>400</v>
      </c>
      <c r="L241" s="25">
        <f>TRUNC(F241+H241+J241,1)</f>
        <v>3023.2</v>
      </c>
      <c r="M241" s="19" t="s">
        <v>52</v>
      </c>
      <c r="N241" s="1" t="s">
        <v>381</v>
      </c>
      <c r="O241" s="1" t="s">
        <v>962</v>
      </c>
      <c r="P241" s="1" t="s">
        <v>64</v>
      </c>
      <c r="Q241" s="1" t="s">
        <v>64</v>
      </c>
      <c r="R241" s="1" t="s">
        <v>63</v>
      </c>
      <c r="AV241" s="1" t="s">
        <v>52</v>
      </c>
      <c r="AW241" s="1" t="s">
        <v>963</v>
      </c>
      <c r="AX241" s="1" t="s">
        <v>52</v>
      </c>
      <c r="AY241" s="1" t="s">
        <v>52</v>
      </c>
      <c r="AZ241" s="1" t="s">
        <v>52</v>
      </c>
    </row>
    <row r="242" spans="1:52" ht="30" customHeight="1" x14ac:dyDescent="0.3">
      <c r="A242" s="19" t="s">
        <v>559</v>
      </c>
      <c r="B242" s="19" t="s">
        <v>52</v>
      </c>
      <c r="C242" s="19" t="s">
        <v>52</v>
      </c>
      <c r="D242" s="20"/>
      <c r="E242" s="22"/>
      <c r="F242" s="25">
        <f>TRUNC(SUMIF(N240:N241, N239, F240:F241),0)</f>
        <v>3023</v>
      </c>
      <c r="G242" s="22">
        <v>0</v>
      </c>
      <c r="H242" s="25">
        <f>TRUNC(SUMIF(N240:N241, N239, H240:H241),0)</f>
        <v>48199</v>
      </c>
      <c r="I242" s="22"/>
      <c r="J242" s="25">
        <f>TRUNC(SUMIF(N240:N241, N239, J240:J241),0)</f>
        <v>0</v>
      </c>
      <c r="K242" s="22"/>
      <c r="L242" s="25">
        <f>F242+H242+J242</f>
        <v>51222</v>
      </c>
      <c r="M242" s="19" t="s">
        <v>52</v>
      </c>
      <c r="N242" s="1" t="s">
        <v>91</v>
      </c>
      <c r="O242" s="1" t="s">
        <v>91</v>
      </c>
      <c r="P242" s="1" t="s">
        <v>52</v>
      </c>
      <c r="Q242" s="1" t="s">
        <v>52</v>
      </c>
      <c r="R242" s="1" t="s">
        <v>52</v>
      </c>
      <c r="AV242" s="1" t="s">
        <v>52</v>
      </c>
      <c r="AW242" s="1" t="s">
        <v>52</v>
      </c>
      <c r="AX242" s="1" t="s">
        <v>52</v>
      </c>
      <c r="AY242" s="1" t="s">
        <v>52</v>
      </c>
      <c r="AZ242" s="1" t="s">
        <v>52</v>
      </c>
    </row>
    <row r="243" spans="1:52" ht="30" customHeight="1" x14ac:dyDescent="0.3">
      <c r="A243" s="20"/>
      <c r="B243" s="20"/>
      <c r="C243" s="20"/>
      <c r="D243" s="20"/>
      <c r="E243" s="22"/>
      <c r="F243" s="25"/>
      <c r="G243" s="22">
        <v>0</v>
      </c>
      <c r="H243" s="25"/>
      <c r="I243" s="22"/>
      <c r="J243" s="25"/>
      <c r="K243" s="22"/>
      <c r="L243" s="25"/>
      <c r="M243" s="20"/>
    </row>
    <row r="244" spans="1:52" ht="30" customHeight="1" x14ac:dyDescent="0.3">
      <c r="A244" s="16" t="s">
        <v>964</v>
      </c>
      <c r="B244" s="17"/>
      <c r="C244" s="17"/>
      <c r="D244" s="17"/>
      <c r="E244" s="21"/>
      <c r="F244" s="24"/>
      <c r="G244" s="21">
        <v>0</v>
      </c>
      <c r="H244" s="24"/>
      <c r="I244" s="21"/>
      <c r="J244" s="24"/>
      <c r="K244" s="21"/>
      <c r="L244" s="24"/>
      <c r="M244" s="18"/>
      <c r="N244" s="1" t="s">
        <v>385</v>
      </c>
    </row>
    <row r="245" spans="1:52" ht="30" customHeight="1" x14ac:dyDescent="0.3">
      <c r="A245" s="19" t="s">
        <v>378</v>
      </c>
      <c r="B245" s="19" t="s">
        <v>956</v>
      </c>
      <c r="C245" s="19" t="s">
        <v>67</v>
      </c>
      <c r="D245" s="20">
        <v>1</v>
      </c>
      <c r="E245" s="22">
        <f>일위대가목록!E119</f>
        <v>0</v>
      </c>
      <c r="F245" s="25">
        <f>TRUNC(E245*D245,1)</f>
        <v>0</v>
      </c>
      <c r="G245" s="22">
        <v>48199.97</v>
      </c>
      <c r="H245" s="25">
        <f>TRUNC(G245*D245,1)</f>
        <v>48199.9</v>
      </c>
      <c r="I245" s="22">
        <f>일위대가목록!G119</f>
        <v>0</v>
      </c>
      <c r="J245" s="25">
        <f>TRUNC(I245*D245,1)</f>
        <v>0</v>
      </c>
      <c r="K245" s="22">
        <f>TRUNC(E245+G245+I245,1)</f>
        <v>48199.9</v>
      </c>
      <c r="L245" s="25">
        <f>TRUNC(F245+H245+J245,1)</f>
        <v>48199.9</v>
      </c>
      <c r="M245" s="19" t="s">
        <v>957</v>
      </c>
      <c r="N245" s="1" t="s">
        <v>385</v>
      </c>
      <c r="O245" s="1" t="s">
        <v>958</v>
      </c>
      <c r="P245" s="1" t="s">
        <v>63</v>
      </c>
      <c r="Q245" s="1" t="s">
        <v>64</v>
      </c>
      <c r="R245" s="1" t="s">
        <v>64</v>
      </c>
      <c r="AV245" s="1" t="s">
        <v>52</v>
      </c>
      <c r="AW245" s="1" t="s">
        <v>965</v>
      </c>
      <c r="AX245" s="1" t="s">
        <v>52</v>
      </c>
      <c r="AY245" s="1" t="s">
        <v>52</v>
      </c>
      <c r="AZ245" s="1" t="s">
        <v>52</v>
      </c>
    </row>
    <row r="246" spans="1:52" ht="30" customHeight="1" x14ac:dyDescent="0.3">
      <c r="A246" s="19" t="s">
        <v>960</v>
      </c>
      <c r="B246" s="19" t="s">
        <v>961</v>
      </c>
      <c r="C246" s="19" t="s">
        <v>175</v>
      </c>
      <c r="D246" s="20">
        <v>5.1128999999999998</v>
      </c>
      <c r="E246" s="22">
        <f>단가대비표!O44</f>
        <v>400</v>
      </c>
      <c r="F246" s="25">
        <f>TRUNC(E246*D246,1)</f>
        <v>2045.1</v>
      </c>
      <c r="G246" s="22">
        <v>0</v>
      </c>
      <c r="H246" s="25">
        <f>TRUNC(G246*D246,1)</f>
        <v>0</v>
      </c>
      <c r="I246" s="22">
        <f>단가대비표!V44</f>
        <v>0</v>
      </c>
      <c r="J246" s="25">
        <f>TRUNC(I246*D246,1)</f>
        <v>0</v>
      </c>
      <c r="K246" s="22">
        <f>TRUNC(E246+G246+I246,1)</f>
        <v>400</v>
      </c>
      <c r="L246" s="25">
        <f>TRUNC(F246+H246+J246,1)</f>
        <v>2045.1</v>
      </c>
      <c r="M246" s="19" t="s">
        <v>52</v>
      </c>
      <c r="N246" s="1" t="s">
        <v>385</v>
      </c>
      <c r="O246" s="1" t="s">
        <v>962</v>
      </c>
      <c r="P246" s="1" t="s">
        <v>64</v>
      </c>
      <c r="Q246" s="1" t="s">
        <v>64</v>
      </c>
      <c r="R246" s="1" t="s">
        <v>63</v>
      </c>
      <c r="AV246" s="1" t="s">
        <v>52</v>
      </c>
      <c r="AW246" s="1" t="s">
        <v>966</v>
      </c>
      <c r="AX246" s="1" t="s">
        <v>52</v>
      </c>
      <c r="AY246" s="1" t="s">
        <v>52</v>
      </c>
      <c r="AZ246" s="1" t="s">
        <v>52</v>
      </c>
    </row>
    <row r="247" spans="1:52" ht="30" customHeight="1" x14ac:dyDescent="0.3">
      <c r="A247" s="19" t="s">
        <v>559</v>
      </c>
      <c r="B247" s="19" t="s">
        <v>52</v>
      </c>
      <c r="C247" s="19" t="s">
        <v>52</v>
      </c>
      <c r="D247" s="20"/>
      <c r="E247" s="22"/>
      <c r="F247" s="25">
        <f>TRUNC(SUMIF(N245:N246, N244, F245:F246),0)</f>
        <v>2045</v>
      </c>
      <c r="G247" s="22">
        <v>0</v>
      </c>
      <c r="H247" s="25">
        <f>TRUNC(SUMIF(N245:N246, N244, H245:H246),0)</f>
        <v>48199</v>
      </c>
      <c r="I247" s="22"/>
      <c r="J247" s="25">
        <f>TRUNC(SUMIF(N245:N246, N244, J245:J246),0)</f>
        <v>0</v>
      </c>
      <c r="K247" s="22"/>
      <c r="L247" s="25">
        <f>F247+H247+J247</f>
        <v>50244</v>
      </c>
      <c r="M247" s="19" t="s">
        <v>52</v>
      </c>
      <c r="N247" s="1" t="s">
        <v>91</v>
      </c>
      <c r="O247" s="1" t="s">
        <v>91</v>
      </c>
      <c r="P247" s="1" t="s">
        <v>52</v>
      </c>
      <c r="Q247" s="1" t="s">
        <v>52</v>
      </c>
      <c r="R247" s="1" t="s">
        <v>52</v>
      </c>
      <c r="AV247" s="1" t="s">
        <v>52</v>
      </c>
      <c r="AW247" s="1" t="s">
        <v>52</v>
      </c>
      <c r="AX247" s="1" t="s">
        <v>52</v>
      </c>
      <c r="AY247" s="1" t="s">
        <v>52</v>
      </c>
      <c r="AZ247" s="1" t="s">
        <v>52</v>
      </c>
    </row>
    <row r="248" spans="1:52" ht="30" customHeight="1" x14ac:dyDescent="0.3">
      <c r="A248" s="20"/>
      <c r="B248" s="20"/>
      <c r="C248" s="20"/>
      <c r="D248" s="20"/>
      <c r="E248" s="22"/>
      <c r="F248" s="25"/>
      <c r="G248" s="22">
        <v>0</v>
      </c>
      <c r="H248" s="25"/>
      <c r="I248" s="22"/>
      <c r="J248" s="25"/>
      <c r="K248" s="22"/>
      <c r="L248" s="25"/>
      <c r="M248" s="20"/>
    </row>
    <row r="249" spans="1:52" ht="30" customHeight="1" x14ac:dyDescent="0.3">
      <c r="A249" s="16" t="s">
        <v>967</v>
      </c>
      <c r="B249" s="17"/>
      <c r="C249" s="17"/>
      <c r="D249" s="17"/>
      <c r="E249" s="21"/>
      <c r="F249" s="24"/>
      <c r="G249" s="21">
        <v>0</v>
      </c>
      <c r="H249" s="24"/>
      <c r="I249" s="21"/>
      <c r="J249" s="24"/>
      <c r="K249" s="21"/>
      <c r="L249" s="24"/>
      <c r="M249" s="18"/>
      <c r="N249" s="1" t="s">
        <v>390</v>
      </c>
    </row>
    <row r="250" spans="1:52" ht="30" customHeight="1" x14ac:dyDescent="0.3">
      <c r="A250" s="19" t="s">
        <v>729</v>
      </c>
      <c r="B250" s="19" t="s">
        <v>730</v>
      </c>
      <c r="C250" s="19" t="s">
        <v>96</v>
      </c>
      <c r="D250" s="20">
        <v>0.04</v>
      </c>
      <c r="E250" s="22">
        <f>일위대가목록!E96</f>
        <v>156160</v>
      </c>
      <c r="F250" s="25">
        <f>TRUNC(E250*D250,1)</f>
        <v>6246.4</v>
      </c>
      <c r="G250" s="22">
        <v>103343.24</v>
      </c>
      <c r="H250" s="25">
        <f>TRUNC(G250*D250,1)</f>
        <v>4133.7</v>
      </c>
      <c r="I250" s="22">
        <f>일위대가목록!G96</f>
        <v>0</v>
      </c>
      <c r="J250" s="25">
        <f>TRUNC(I250*D250,1)</f>
        <v>0</v>
      </c>
      <c r="K250" s="22">
        <f>TRUNC(E250+G250+I250,1)</f>
        <v>259503.2</v>
      </c>
      <c r="L250" s="25">
        <f>TRUNC(F250+H250+J250,1)</f>
        <v>10380.1</v>
      </c>
      <c r="M250" s="19" t="s">
        <v>731</v>
      </c>
      <c r="N250" s="1" t="s">
        <v>390</v>
      </c>
      <c r="O250" s="1" t="s">
        <v>732</v>
      </c>
      <c r="P250" s="1" t="s">
        <v>63</v>
      </c>
      <c r="Q250" s="1" t="s">
        <v>64</v>
      </c>
      <c r="R250" s="1" t="s">
        <v>64</v>
      </c>
      <c r="AV250" s="1" t="s">
        <v>52</v>
      </c>
      <c r="AW250" s="1" t="s">
        <v>968</v>
      </c>
      <c r="AX250" s="1" t="s">
        <v>52</v>
      </c>
      <c r="AY250" s="1" t="s">
        <v>52</v>
      </c>
      <c r="AZ250" s="1" t="s">
        <v>52</v>
      </c>
    </row>
    <row r="251" spans="1:52" ht="30" customHeight="1" x14ac:dyDescent="0.3">
      <c r="A251" s="19" t="s">
        <v>734</v>
      </c>
      <c r="B251" s="19" t="s">
        <v>735</v>
      </c>
      <c r="C251" s="19" t="s">
        <v>77</v>
      </c>
      <c r="D251" s="20">
        <v>1</v>
      </c>
      <c r="E251" s="22">
        <f>일위대가목록!E120</f>
        <v>0</v>
      </c>
      <c r="F251" s="25">
        <f>TRUNC(E251*D251,1)</f>
        <v>0</v>
      </c>
      <c r="G251" s="22">
        <v>10578.75</v>
      </c>
      <c r="H251" s="25">
        <f>TRUNC(G251*D251,1)</f>
        <v>10578.7</v>
      </c>
      <c r="I251" s="22">
        <f>일위대가목록!G120</f>
        <v>211</v>
      </c>
      <c r="J251" s="25">
        <f>TRUNC(I251*D251,1)</f>
        <v>211</v>
      </c>
      <c r="K251" s="22">
        <f>TRUNC(E251+G251+I251,1)</f>
        <v>10789.7</v>
      </c>
      <c r="L251" s="25">
        <f>TRUNC(F251+H251+J251,1)</f>
        <v>10789.7</v>
      </c>
      <c r="M251" s="19" t="s">
        <v>969</v>
      </c>
      <c r="N251" s="1" t="s">
        <v>390</v>
      </c>
      <c r="O251" s="1" t="s">
        <v>970</v>
      </c>
      <c r="P251" s="1" t="s">
        <v>63</v>
      </c>
      <c r="Q251" s="1" t="s">
        <v>64</v>
      </c>
      <c r="R251" s="1" t="s">
        <v>64</v>
      </c>
      <c r="AV251" s="1" t="s">
        <v>52</v>
      </c>
      <c r="AW251" s="1" t="s">
        <v>971</v>
      </c>
      <c r="AX251" s="1" t="s">
        <v>52</v>
      </c>
      <c r="AY251" s="1" t="s">
        <v>52</v>
      </c>
      <c r="AZ251" s="1" t="s">
        <v>52</v>
      </c>
    </row>
    <row r="252" spans="1:52" ht="30" customHeight="1" x14ac:dyDescent="0.3">
      <c r="A252" s="19" t="s">
        <v>559</v>
      </c>
      <c r="B252" s="19" t="s">
        <v>52</v>
      </c>
      <c r="C252" s="19" t="s">
        <v>52</v>
      </c>
      <c r="D252" s="20"/>
      <c r="E252" s="22"/>
      <c r="F252" s="25">
        <f>TRUNC(SUMIF(N250:N251, N249, F250:F251),0)</f>
        <v>6246</v>
      </c>
      <c r="G252" s="22">
        <v>0</v>
      </c>
      <c r="H252" s="25">
        <f>TRUNC(SUMIF(N250:N251, N249, H250:H251),0)</f>
        <v>14712</v>
      </c>
      <c r="I252" s="22"/>
      <c r="J252" s="25">
        <f>TRUNC(SUMIF(N250:N251, N249, J250:J251),0)</f>
        <v>211</v>
      </c>
      <c r="K252" s="22"/>
      <c r="L252" s="25">
        <f>F252+H252+J252</f>
        <v>21169</v>
      </c>
      <c r="M252" s="19" t="s">
        <v>52</v>
      </c>
      <c r="N252" s="1" t="s">
        <v>91</v>
      </c>
      <c r="O252" s="1" t="s">
        <v>91</v>
      </c>
      <c r="P252" s="1" t="s">
        <v>52</v>
      </c>
      <c r="Q252" s="1" t="s">
        <v>52</v>
      </c>
      <c r="R252" s="1" t="s">
        <v>52</v>
      </c>
      <c r="AV252" s="1" t="s">
        <v>52</v>
      </c>
      <c r="AW252" s="1" t="s">
        <v>52</v>
      </c>
      <c r="AX252" s="1" t="s">
        <v>52</v>
      </c>
      <c r="AY252" s="1" t="s">
        <v>52</v>
      </c>
      <c r="AZ252" s="1" t="s">
        <v>52</v>
      </c>
    </row>
    <row r="253" spans="1:52" ht="30" customHeight="1" x14ac:dyDescent="0.3">
      <c r="A253" s="20"/>
      <c r="B253" s="20"/>
      <c r="C253" s="20"/>
      <c r="D253" s="20"/>
      <c r="E253" s="22"/>
      <c r="F253" s="25"/>
      <c r="G253" s="22">
        <v>0</v>
      </c>
      <c r="H253" s="25"/>
      <c r="I253" s="22"/>
      <c r="J253" s="25"/>
      <c r="K253" s="22"/>
      <c r="L253" s="25"/>
      <c r="M253" s="20"/>
    </row>
    <row r="254" spans="1:52" ht="30" customHeight="1" x14ac:dyDescent="0.3">
      <c r="A254" s="16" t="s">
        <v>972</v>
      </c>
      <c r="B254" s="17"/>
      <c r="C254" s="17"/>
      <c r="D254" s="17"/>
      <c r="E254" s="21"/>
      <c r="F254" s="24"/>
      <c r="G254" s="21">
        <v>0</v>
      </c>
      <c r="H254" s="24"/>
      <c r="I254" s="21"/>
      <c r="J254" s="24"/>
      <c r="K254" s="21"/>
      <c r="L254" s="24"/>
      <c r="M254" s="18"/>
      <c r="N254" s="1" t="s">
        <v>395</v>
      </c>
    </row>
    <row r="255" spans="1:52" ht="30" customHeight="1" x14ac:dyDescent="0.3">
      <c r="A255" s="19" t="s">
        <v>974</v>
      </c>
      <c r="B255" s="19" t="s">
        <v>567</v>
      </c>
      <c r="C255" s="19" t="s">
        <v>568</v>
      </c>
      <c r="D255" s="20">
        <v>2.2000000000000001E-3</v>
      </c>
      <c r="E255" s="22">
        <f>단가대비표!O120</f>
        <v>0</v>
      </c>
      <c r="F255" s="25">
        <f>TRUNC(E255*D255,1)</f>
        <v>0</v>
      </c>
      <c r="G255" s="22">
        <v>252321.16</v>
      </c>
      <c r="H255" s="25">
        <f>TRUNC(G255*D255,1)</f>
        <v>555.1</v>
      </c>
      <c r="I255" s="22">
        <f>단가대비표!V120</f>
        <v>0</v>
      </c>
      <c r="J255" s="25">
        <f>TRUNC(I255*D255,1)</f>
        <v>0</v>
      </c>
      <c r="K255" s="22">
        <f>TRUNC(E255+G255+I255,1)</f>
        <v>252321.1</v>
      </c>
      <c r="L255" s="25">
        <f>TRUNC(F255+H255+J255,1)</f>
        <v>555.1</v>
      </c>
      <c r="M255" s="19" t="s">
        <v>52</v>
      </c>
      <c r="N255" s="1" t="s">
        <v>395</v>
      </c>
      <c r="O255" s="1" t="s">
        <v>975</v>
      </c>
      <c r="P255" s="1" t="s">
        <v>64</v>
      </c>
      <c r="Q255" s="1" t="s">
        <v>64</v>
      </c>
      <c r="R255" s="1" t="s">
        <v>63</v>
      </c>
      <c r="V255">
        <v>1</v>
      </c>
      <c r="AV255" s="1" t="s">
        <v>52</v>
      </c>
      <c r="AW255" s="1" t="s">
        <v>976</v>
      </c>
      <c r="AX255" s="1" t="s">
        <v>52</v>
      </c>
      <c r="AY255" s="1" t="s">
        <v>52</v>
      </c>
      <c r="AZ255" s="1" t="s">
        <v>52</v>
      </c>
    </row>
    <row r="256" spans="1:52" ht="30" customHeight="1" x14ac:dyDescent="0.3">
      <c r="A256" s="19" t="s">
        <v>667</v>
      </c>
      <c r="B256" s="19" t="s">
        <v>977</v>
      </c>
      <c r="C256" s="19" t="s">
        <v>508</v>
      </c>
      <c r="D256" s="20">
        <v>1</v>
      </c>
      <c r="E256" s="22">
        <v>0</v>
      </c>
      <c r="F256" s="25">
        <f>TRUNC(E256*D256,1)</f>
        <v>0</v>
      </c>
      <c r="G256" s="22">
        <v>0</v>
      </c>
      <c r="H256" s="25">
        <f>TRUNC(G256*D256,1)</f>
        <v>0</v>
      </c>
      <c r="I256" s="22">
        <f>TRUNC(SUMIF(V255:V256, RIGHTB(O256, 1), H255:H256)*U256, 2)</f>
        <v>49.95</v>
      </c>
      <c r="J256" s="25">
        <f>TRUNC(I256*D256,1)</f>
        <v>49.9</v>
      </c>
      <c r="K256" s="22">
        <f>TRUNC(E256+G256+I256,1)</f>
        <v>49.9</v>
      </c>
      <c r="L256" s="25">
        <f>TRUNC(F256+H256+J256,1)</f>
        <v>49.9</v>
      </c>
      <c r="M256" s="19" t="s">
        <v>52</v>
      </c>
      <c r="N256" s="1" t="s">
        <v>395</v>
      </c>
      <c r="O256" s="1" t="s">
        <v>669</v>
      </c>
      <c r="P256" s="1" t="s">
        <v>64</v>
      </c>
      <c r="Q256" s="1" t="s">
        <v>64</v>
      </c>
      <c r="R256" s="1" t="s">
        <v>64</v>
      </c>
      <c r="S256">
        <v>1</v>
      </c>
      <c r="T256">
        <v>2</v>
      </c>
      <c r="U256">
        <v>0.09</v>
      </c>
      <c r="AV256" s="1" t="s">
        <v>52</v>
      </c>
      <c r="AW256" s="1" t="s">
        <v>978</v>
      </c>
      <c r="AX256" s="1" t="s">
        <v>52</v>
      </c>
      <c r="AY256" s="1" t="s">
        <v>52</v>
      </c>
      <c r="AZ256" s="1" t="s">
        <v>52</v>
      </c>
    </row>
    <row r="257" spans="1:52" ht="30" customHeight="1" x14ac:dyDescent="0.3">
      <c r="A257" s="19" t="s">
        <v>559</v>
      </c>
      <c r="B257" s="19" t="s">
        <v>52</v>
      </c>
      <c r="C257" s="19" t="s">
        <v>52</v>
      </c>
      <c r="D257" s="20"/>
      <c r="E257" s="22"/>
      <c r="F257" s="25">
        <f>TRUNC(SUMIF(N255:N256, N254, F255:F256),0)</f>
        <v>0</v>
      </c>
      <c r="G257" s="22">
        <v>0</v>
      </c>
      <c r="H257" s="25">
        <f>TRUNC(SUMIF(N255:N256, N254, H255:H256),0)</f>
        <v>555</v>
      </c>
      <c r="I257" s="22"/>
      <c r="J257" s="25">
        <f>TRUNC(SUMIF(N255:N256, N254, J255:J256),0)</f>
        <v>49</v>
      </c>
      <c r="K257" s="22"/>
      <c r="L257" s="25">
        <f>F257+H257+J257</f>
        <v>604</v>
      </c>
      <c r="M257" s="19" t="s">
        <v>52</v>
      </c>
      <c r="N257" s="1" t="s">
        <v>91</v>
      </c>
      <c r="O257" s="1" t="s">
        <v>91</v>
      </c>
      <c r="P257" s="1" t="s">
        <v>52</v>
      </c>
      <c r="Q257" s="1" t="s">
        <v>52</v>
      </c>
      <c r="R257" s="1" t="s">
        <v>52</v>
      </c>
      <c r="AV257" s="1" t="s">
        <v>52</v>
      </c>
      <c r="AW257" s="1" t="s">
        <v>52</v>
      </c>
      <c r="AX257" s="1" t="s">
        <v>52</v>
      </c>
      <c r="AY257" s="1" t="s">
        <v>52</v>
      </c>
      <c r="AZ257" s="1" t="s">
        <v>52</v>
      </c>
    </row>
    <row r="258" spans="1:52" ht="30" customHeight="1" x14ac:dyDescent="0.3">
      <c r="A258" s="20"/>
      <c r="B258" s="20"/>
      <c r="C258" s="20"/>
      <c r="D258" s="20"/>
      <c r="E258" s="22"/>
      <c r="F258" s="25"/>
      <c r="G258" s="22">
        <v>0</v>
      </c>
      <c r="H258" s="25"/>
      <c r="I258" s="22"/>
      <c r="J258" s="25"/>
      <c r="K258" s="22"/>
      <c r="L258" s="25"/>
      <c r="M258" s="20"/>
    </row>
    <row r="259" spans="1:52" ht="30" customHeight="1" x14ac:dyDescent="0.3">
      <c r="A259" s="16" t="s">
        <v>979</v>
      </c>
      <c r="B259" s="17"/>
      <c r="C259" s="17"/>
      <c r="D259" s="17"/>
      <c r="E259" s="21"/>
      <c r="F259" s="24"/>
      <c r="G259" s="21">
        <v>0</v>
      </c>
      <c r="H259" s="24"/>
      <c r="I259" s="21"/>
      <c r="J259" s="24"/>
      <c r="K259" s="21"/>
      <c r="L259" s="24"/>
      <c r="M259" s="18"/>
      <c r="N259" s="1" t="s">
        <v>399</v>
      </c>
    </row>
    <row r="260" spans="1:52" ht="30" customHeight="1" x14ac:dyDescent="0.3">
      <c r="A260" s="19" t="s">
        <v>974</v>
      </c>
      <c r="B260" s="19" t="s">
        <v>567</v>
      </c>
      <c r="C260" s="19" t="s">
        <v>568</v>
      </c>
      <c r="D260" s="20">
        <v>8.0000000000000002E-3</v>
      </c>
      <c r="E260" s="22">
        <f>단가대비표!O120</f>
        <v>0</v>
      </c>
      <c r="F260" s="25">
        <f>TRUNC(E260*D260,1)</f>
        <v>0</v>
      </c>
      <c r="G260" s="22">
        <v>252321.16</v>
      </c>
      <c r="H260" s="25">
        <f>TRUNC(G260*D260,1)</f>
        <v>2018.5</v>
      </c>
      <c r="I260" s="22">
        <f>단가대비표!V120</f>
        <v>0</v>
      </c>
      <c r="J260" s="25">
        <f>TRUNC(I260*D260,1)</f>
        <v>0</v>
      </c>
      <c r="K260" s="22">
        <f>TRUNC(E260+G260+I260,1)</f>
        <v>252321.1</v>
      </c>
      <c r="L260" s="25">
        <f>TRUNC(F260+H260+J260,1)</f>
        <v>2018.5</v>
      </c>
      <c r="M260" s="19" t="s">
        <v>52</v>
      </c>
      <c r="N260" s="1" t="s">
        <v>399</v>
      </c>
      <c r="O260" s="1" t="s">
        <v>975</v>
      </c>
      <c r="P260" s="1" t="s">
        <v>64</v>
      </c>
      <c r="Q260" s="1" t="s">
        <v>64</v>
      </c>
      <c r="R260" s="1" t="s">
        <v>63</v>
      </c>
      <c r="AV260" s="1" t="s">
        <v>52</v>
      </c>
      <c r="AW260" s="1" t="s">
        <v>981</v>
      </c>
      <c r="AX260" s="1" t="s">
        <v>52</v>
      </c>
      <c r="AY260" s="1" t="s">
        <v>52</v>
      </c>
      <c r="AZ260" s="1" t="s">
        <v>52</v>
      </c>
    </row>
    <row r="261" spans="1:52" ht="30" customHeight="1" x14ac:dyDescent="0.3">
      <c r="A261" s="19" t="s">
        <v>571</v>
      </c>
      <c r="B261" s="19" t="s">
        <v>567</v>
      </c>
      <c r="C261" s="19" t="s">
        <v>568</v>
      </c>
      <c r="D261" s="20">
        <v>3.0000000000000001E-3</v>
      </c>
      <c r="E261" s="22">
        <f>단가대비표!O107</f>
        <v>0</v>
      </c>
      <c r="F261" s="25">
        <f>TRUNC(E261*D261,1)</f>
        <v>0</v>
      </c>
      <c r="G261" s="22">
        <v>156581.88</v>
      </c>
      <c r="H261" s="25">
        <f>TRUNC(G261*D261,1)</f>
        <v>469.7</v>
      </c>
      <c r="I261" s="22">
        <f>단가대비표!V107</f>
        <v>0</v>
      </c>
      <c r="J261" s="25">
        <f>TRUNC(I261*D261,1)</f>
        <v>0</v>
      </c>
      <c r="K261" s="22">
        <f>TRUNC(E261+G261+I261,1)</f>
        <v>156581.79999999999</v>
      </c>
      <c r="L261" s="25">
        <f>TRUNC(F261+H261+J261,1)</f>
        <v>469.7</v>
      </c>
      <c r="M261" s="19" t="s">
        <v>52</v>
      </c>
      <c r="N261" s="1" t="s">
        <v>399</v>
      </c>
      <c r="O261" s="1" t="s">
        <v>572</v>
      </c>
      <c r="P261" s="1" t="s">
        <v>64</v>
      </c>
      <c r="Q261" s="1" t="s">
        <v>64</v>
      </c>
      <c r="R261" s="1" t="s">
        <v>63</v>
      </c>
      <c r="AV261" s="1" t="s">
        <v>52</v>
      </c>
      <c r="AW261" s="1" t="s">
        <v>982</v>
      </c>
      <c r="AX261" s="1" t="s">
        <v>52</v>
      </c>
      <c r="AY261" s="1" t="s">
        <v>52</v>
      </c>
      <c r="AZ261" s="1" t="s">
        <v>52</v>
      </c>
    </row>
    <row r="262" spans="1:52" ht="30" customHeight="1" x14ac:dyDescent="0.3">
      <c r="A262" s="19" t="s">
        <v>559</v>
      </c>
      <c r="B262" s="19" t="s">
        <v>52</v>
      </c>
      <c r="C262" s="19" t="s">
        <v>52</v>
      </c>
      <c r="D262" s="20"/>
      <c r="E262" s="22"/>
      <c r="F262" s="25">
        <f>TRUNC(SUMIF(N260:N261, N259, F260:F261),0)</f>
        <v>0</v>
      </c>
      <c r="G262" s="22">
        <v>0</v>
      </c>
      <c r="H262" s="25">
        <f>TRUNC(SUMIF(N260:N261, N259, H260:H261),0)</f>
        <v>2488</v>
      </c>
      <c r="I262" s="22"/>
      <c r="J262" s="25">
        <f>TRUNC(SUMIF(N260:N261, N259, J260:J261),0)</f>
        <v>0</v>
      </c>
      <c r="K262" s="22"/>
      <c r="L262" s="25">
        <f>F262+H262+J262</f>
        <v>2488</v>
      </c>
      <c r="M262" s="19" t="s">
        <v>52</v>
      </c>
      <c r="N262" s="1" t="s">
        <v>91</v>
      </c>
      <c r="O262" s="1" t="s">
        <v>91</v>
      </c>
      <c r="P262" s="1" t="s">
        <v>52</v>
      </c>
      <c r="Q262" s="1" t="s">
        <v>52</v>
      </c>
      <c r="R262" s="1" t="s">
        <v>52</v>
      </c>
      <c r="AV262" s="1" t="s">
        <v>52</v>
      </c>
      <c r="AW262" s="1" t="s">
        <v>52</v>
      </c>
      <c r="AX262" s="1" t="s">
        <v>52</v>
      </c>
      <c r="AY262" s="1" t="s">
        <v>52</v>
      </c>
      <c r="AZ262" s="1" t="s">
        <v>52</v>
      </c>
    </row>
    <row r="263" spans="1:52" ht="30" customHeight="1" x14ac:dyDescent="0.3">
      <c r="A263" s="20"/>
      <c r="B263" s="20"/>
      <c r="C263" s="20"/>
      <c r="D263" s="20"/>
      <c r="E263" s="22"/>
      <c r="F263" s="25"/>
      <c r="G263" s="22">
        <v>0</v>
      </c>
      <c r="H263" s="25"/>
      <c r="I263" s="22"/>
      <c r="J263" s="25"/>
      <c r="K263" s="22"/>
      <c r="L263" s="25"/>
      <c r="M263" s="20"/>
    </row>
    <row r="264" spans="1:52" ht="30" customHeight="1" x14ac:dyDescent="0.3">
      <c r="A264" s="16" t="s">
        <v>983</v>
      </c>
      <c r="B264" s="17"/>
      <c r="C264" s="17"/>
      <c r="D264" s="17"/>
      <c r="E264" s="21"/>
      <c r="F264" s="24"/>
      <c r="G264" s="21">
        <v>0</v>
      </c>
      <c r="H264" s="24"/>
      <c r="I264" s="21"/>
      <c r="J264" s="24"/>
      <c r="K264" s="21"/>
      <c r="L264" s="24"/>
      <c r="M264" s="18"/>
      <c r="N264" s="1" t="s">
        <v>410</v>
      </c>
    </row>
    <row r="265" spans="1:52" ht="30" customHeight="1" x14ac:dyDescent="0.3">
      <c r="A265" s="19" t="s">
        <v>783</v>
      </c>
      <c r="B265" s="19" t="s">
        <v>984</v>
      </c>
      <c r="C265" s="19" t="s">
        <v>77</v>
      </c>
      <c r="D265" s="20">
        <v>7.9</v>
      </c>
      <c r="E265" s="22">
        <f>단가대비표!O54</f>
        <v>43200</v>
      </c>
      <c r="F265" s="25">
        <f>TRUNC(E265*D265,1)</f>
        <v>341280</v>
      </c>
      <c r="G265" s="22">
        <v>0</v>
      </c>
      <c r="H265" s="25">
        <f>TRUNC(G265*D265,1)</f>
        <v>0</v>
      </c>
      <c r="I265" s="22">
        <f>단가대비표!V54</f>
        <v>0</v>
      </c>
      <c r="J265" s="25">
        <f>TRUNC(I265*D265,1)</f>
        <v>0</v>
      </c>
      <c r="K265" s="22">
        <f t="shared" ref="K265:L269" si="30">TRUNC(E265+G265+I265,1)</f>
        <v>43200</v>
      </c>
      <c r="L265" s="25">
        <f t="shared" si="30"/>
        <v>341280</v>
      </c>
      <c r="M265" s="19" t="s">
        <v>52</v>
      </c>
      <c r="N265" s="1" t="s">
        <v>410</v>
      </c>
      <c r="O265" s="1" t="s">
        <v>985</v>
      </c>
      <c r="P265" s="1" t="s">
        <v>64</v>
      </c>
      <c r="Q265" s="1" t="s">
        <v>64</v>
      </c>
      <c r="R265" s="1" t="s">
        <v>63</v>
      </c>
      <c r="V265">
        <v>1</v>
      </c>
      <c r="AV265" s="1" t="s">
        <v>52</v>
      </c>
      <c r="AW265" s="1" t="s">
        <v>986</v>
      </c>
      <c r="AX265" s="1" t="s">
        <v>52</v>
      </c>
      <c r="AY265" s="1" t="s">
        <v>52</v>
      </c>
      <c r="AZ265" s="1" t="s">
        <v>52</v>
      </c>
    </row>
    <row r="266" spans="1:52" ht="30" customHeight="1" x14ac:dyDescent="0.3">
      <c r="A266" s="19" t="s">
        <v>878</v>
      </c>
      <c r="B266" s="19" t="s">
        <v>888</v>
      </c>
      <c r="C266" s="19" t="s">
        <v>175</v>
      </c>
      <c r="D266" s="20">
        <v>12.6934</v>
      </c>
      <c r="E266" s="22">
        <f>단가대비표!O39</f>
        <v>1717</v>
      </c>
      <c r="F266" s="25">
        <f>TRUNC(E266*D266,1)</f>
        <v>21794.5</v>
      </c>
      <c r="G266" s="22">
        <v>0</v>
      </c>
      <c r="H266" s="25">
        <f>TRUNC(G266*D266,1)</f>
        <v>0</v>
      </c>
      <c r="I266" s="22">
        <f>단가대비표!V39</f>
        <v>0</v>
      </c>
      <c r="J266" s="25">
        <f>TRUNC(I266*D266,1)</f>
        <v>0</v>
      </c>
      <c r="K266" s="22">
        <f t="shared" si="30"/>
        <v>1717</v>
      </c>
      <c r="L266" s="25">
        <f t="shared" si="30"/>
        <v>21794.5</v>
      </c>
      <c r="M266" s="19" t="s">
        <v>52</v>
      </c>
      <c r="N266" s="1" t="s">
        <v>410</v>
      </c>
      <c r="O266" s="1" t="s">
        <v>889</v>
      </c>
      <c r="P266" s="1" t="s">
        <v>64</v>
      </c>
      <c r="Q266" s="1" t="s">
        <v>64</v>
      </c>
      <c r="R266" s="1" t="s">
        <v>63</v>
      </c>
      <c r="V266">
        <v>1</v>
      </c>
      <c r="AV266" s="1" t="s">
        <v>52</v>
      </c>
      <c r="AW266" s="1" t="s">
        <v>987</v>
      </c>
      <c r="AX266" s="1" t="s">
        <v>52</v>
      </c>
      <c r="AY266" s="1" t="s">
        <v>52</v>
      </c>
      <c r="AZ266" s="1" t="s">
        <v>52</v>
      </c>
    </row>
    <row r="267" spans="1:52" ht="30" customHeight="1" x14ac:dyDescent="0.3">
      <c r="A267" s="19" t="s">
        <v>988</v>
      </c>
      <c r="B267" s="19" t="s">
        <v>798</v>
      </c>
      <c r="C267" s="19" t="s">
        <v>508</v>
      </c>
      <c r="D267" s="20">
        <v>1</v>
      </c>
      <c r="E267" s="22">
        <f>TRUNC(SUMIF(V265:V269, RIGHTB(O267, 1), F265:F269)*U267, 2)</f>
        <v>54461.17</v>
      </c>
      <c r="F267" s="25">
        <f>TRUNC(E267*D267,1)</f>
        <v>54461.1</v>
      </c>
      <c r="G267" s="22">
        <v>0</v>
      </c>
      <c r="H267" s="25">
        <f>TRUNC(G267*D267,1)</f>
        <v>0</v>
      </c>
      <c r="I267" s="22">
        <v>0</v>
      </c>
      <c r="J267" s="25">
        <f>TRUNC(I267*D267,1)</f>
        <v>0</v>
      </c>
      <c r="K267" s="22">
        <f t="shared" si="30"/>
        <v>54461.1</v>
      </c>
      <c r="L267" s="25">
        <f t="shared" si="30"/>
        <v>54461.1</v>
      </c>
      <c r="M267" s="19" t="s">
        <v>52</v>
      </c>
      <c r="N267" s="1" t="s">
        <v>410</v>
      </c>
      <c r="O267" s="1" t="s">
        <v>669</v>
      </c>
      <c r="P267" s="1" t="s">
        <v>64</v>
      </c>
      <c r="Q267" s="1" t="s">
        <v>64</v>
      </c>
      <c r="R267" s="1" t="s">
        <v>64</v>
      </c>
      <c r="S267">
        <v>0</v>
      </c>
      <c r="T267">
        <v>0</v>
      </c>
      <c r="U267">
        <v>0.15</v>
      </c>
      <c r="AV267" s="1" t="s">
        <v>52</v>
      </c>
      <c r="AW267" s="1" t="s">
        <v>989</v>
      </c>
      <c r="AX267" s="1" t="s">
        <v>52</v>
      </c>
      <c r="AY267" s="1" t="s">
        <v>52</v>
      </c>
      <c r="AZ267" s="1" t="s">
        <v>52</v>
      </c>
    </row>
    <row r="268" spans="1:52" ht="30" customHeight="1" x14ac:dyDescent="0.3">
      <c r="A268" s="19" t="s">
        <v>800</v>
      </c>
      <c r="B268" s="19" t="s">
        <v>801</v>
      </c>
      <c r="C268" s="19" t="s">
        <v>77</v>
      </c>
      <c r="D268" s="20">
        <v>7.2</v>
      </c>
      <c r="E268" s="22">
        <f>일위대가목록!E105</f>
        <v>0</v>
      </c>
      <c r="F268" s="25">
        <f>TRUNC(E268*D268,1)</f>
        <v>0</v>
      </c>
      <c r="G268" s="22">
        <v>31204.81</v>
      </c>
      <c r="H268" s="25">
        <f>TRUNC(G268*D268,1)</f>
        <v>224674.6</v>
      </c>
      <c r="I268" s="22">
        <f>일위대가목록!G105</f>
        <v>624</v>
      </c>
      <c r="J268" s="25">
        <f>TRUNC(I268*D268,1)</f>
        <v>4492.8</v>
      </c>
      <c r="K268" s="22">
        <f t="shared" si="30"/>
        <v>31828.799999999999</v>
      </c>
      <c r="L268" s="25">
        <f t="shared" si="30"/>
        <v>229167.4</v>
      </c>
      <c r="M268" s="19" t="s">
        <v>802</v>
      </c>
      <c r="N268" s="1" t="s">
        <v>410</v>
      </c>
      <c r="O268" s="1" t="s">
        <v>803</v>
      </c>
      <c r="P268" s="1" t="s">
        <v>63</v>
      </c>
      <c r="Q268" s="1" t="s">
        <v>64</v>
      </c>
      <c r="R268" s="1" t="s">
        <v>64</v>
      </c>
      <c r="AV268" s="1" t="s">
        <v>52</v>
      </c>
      <c r="AW268" s="1" t="s">
        <v>990</v>
      </c>
      <c r="AX268" s="1" t="s">
        <v>52</v>
      </c>
      <c r="AY268" s="1" t="s">
        <v>52</v>
      </c>
      <c r="AZ268" s="1" t="s">
        <v>52</v>
      </c>
    </row>
    <row r="269" spans="1:52" ht="30" customHeight="1" x14ac:dyDescent="0.3">
      <c r="A269" s="19" t="s">
        <v>809</v>
      </c>
      <c r="B269" s="19" t="s">
        <v>991</v>
      </c>
      <c r="C269" s="19" t="s">
        <v>175</v>
      </c>
      <c r="D269" s="20">
        <v>11.5395</v>
      </c>
      <c r="E269" s="22">
        <f>일위대가목록!E121</f>
        <v>109</v>
      </c>
      <c r="F269" s="25">
        <f>TRUNC(E269*D269,1)</f>
        <v>1257.8</v>
      </c>
      <c r="G269" s="22">
        <v>3633.63</v>
      </c>
      <c r="H269" s="25">
        <f>TRUNC(G269*D269,1)</f>
        <v>41930.199999999997</v>
      </c>
      <c r="I269" s="22">
        <f>일위대가목록!G121</f>
        <v>181</v>
      </c>
      <c r="J269" s="25">
        <f>TRUNC(I269*D269,1)</f>
        <v>2088.6</v>
      </c>
      <c r="K269" s="22">
        <f t="shared" si="30"/>
        <v>3923.6</v>
      </c>
      <c r="L269" s="25">
        <f t="shared" si="30"/>
        <v>45276.6</v>
      </c>
      <c r="M269" s="19" t="s">
        <v>992</v>
      </c>
      <c r="N269" s="1" t="s">
        <v>410</v>
      </c>
      <c r="O269" s="1" t="s">
        <v>993</v>
      </c>
      <c r="P269" s="1" t="s">
        <v>63</v>
      </c>
      <c r="Q269" s="1" t="s">
        <v>64</v>
      </c>
      <c r="R269" s="1" t="s">
        <v>64</v>
      </c>
      <c r="AV269" s="1" t="s">
        <v>52</v>
      </c>
      <c r="AW269" s="1" t="s">
        <v>994</v>
      </c>
      <c r="AX269" s="1" t="s">
        <v>52</v>
      </c>
      <c r="AY269" s="1" t="s">
        <v>52</v>
      </c>
      <c r="AZ269" s="1" t="s">
        <v>52</v>
      </c>
    </row>
    <row r="270" spans="1:52" ht="30" customHeight="1" x14ac:dyDescent="0.3">
      <c r="A270" s="19" t="s">
        <v>559</v>
      </c>
      <c r="B270" s="19" t="s">
        <v>52</v>
      </c>
      <c r="C270" s="19" t="s">
        <v>52</v>
      </c>
      <c r="D270" s="20"/>
      <c r="E270" s="22"/>
      <c r="F270" s="25">
        <f>TRUNC(SUMIF(N265:N269, N264, F265:F269),0)</f>
        <v>418793</v>
      </c>
      <c r="G270" s="22">
        <v>0</v>
      </c>
      <c r="H270" s="25">
        <f>TRUNC(SUMIF(N265:N269, N264, H265:H269),0)</f>
        <v>266604</v>
      </c>
      <c r="I270" s="22"/>
      <c r="J270" s="25">
        <f>TRUNC(SUMIF(N265:N269, N264, J265:J269),0)</f>
        <v>6581</v>
      </c>
      <c r="K270" s="22"/>
      <c r="L270" s="25">
        <f>F270+H270+J270</f>
        <v>691978</v>
      </c>
      <c r="M270" s="19" t="s">
        <v>52</v>
      </c>
      <c r="N270" s="1" t="s">
        <v>91</v>
      </c>
      <c r="O270" s="1" t="s">
        <v>91</v>
      </c>
      <c r="P270" s="1" t="s">
        <v>52</v>
      </c>
      <c r="Q270" s="1" t="s">
        <v>52</v>
      </c>
      <c r="R270" s="1" t="s">
        <v>52</v>
      </c>
      <c r="AV270" s="1" t="s">
        <v>52</v>
      </c>
      <c r="AW270" s="1" t="s">
        <v>52</v>
      </c>
      <c r="AX270" s="1" t="s">
        <v>52</v>
      </c>
      <c r="AY270" s="1" t="s">
        <v>52</v>
      </c>
      <c r="AZ270" s="1" t="s">
        <v>52</v>
      </c>
    </row>
    <row r="271" spans="1:52" ht="30" customHeight="1" x14ac:dyDescent="0.3">
      <c r="A271" s="20"/>
      <c r="B271" s="20"/>
      <c r="C271" s="20"/>
      <c r="D271" s="20"/>
      <c r="E271" s="22"/>
      <c r="F271" s="25"/>
      <c r="G271" s="22">
        <v>0</v>
      </c>
      <c r="H271" s="25"/>
      <c r="I271" s="22"/>
      <c r="J271" s="25"/>
      <c r="K271" s="22"/>
      <c r="L271" s="25"/>
      <c r="M271" s="20"/>
    </row>
    <row r="272" spans="1:52" ht="30" customHeight="1" x14ac:dyDescent="0.3">
      <c r="A272" s="16" t="s">
        <v>995</v>
      </c>
      <c r="B272" s="17"/>
      <c r="C272" s="17"/>
      <c r="D272" s="17"/>
      <c r="E272" s="21"/>
      <c r="F272" s="24"/>
      <c r="G272" s="21">
        <v>0</v>
      </c>
      <c r="H272" s="24"/>
      <c r="I272" s="21"/>
      <c r="J272" s="24"/>
      <c r="K272" s="21"/>
      <c r="L272" s="24"/>
      <c r="M272" s="18"/>
      <c r="N272" s="1" t="s">
        <v>415</v>
      </c>
    </row>
    <row r="273" spans="1:52" ht="30" customHeight="1" x14ac:dyDescent="0.3">
      <c r="A273" s="19" t="s">
        <v>783</v>
      </c>
      <c r="B273" s="19" t="s">
        <v>984</v>
      </c>
      <c r="C273" s="19" t="s">
        <v>77</v>
      </c>
      <c r="D273" s="20">
        <v>6.6</v>
      </c>
      <c r="E273" s="22">
        <f>단가대비표!O54</f>
        <v>43200</v>
      </c>
      <c r="F273" s="25">
        <f>TRUNC(E273*D273,1)</f>
        <v>285120</v>
      </c>
      <c r="G273" s="22">
        <v>0</v>
      </c>
      <c r="H273" s="25">
        <f>TRUNC(G273*D273,1)</f>
        <v>0</v>
      </c>
      <c r="I273" s="22">
        <f>단가대비표!V54</f>
        <v>0</v>
      </c>
      <c r="J273" s="25">
        <f>TRUNC(I273*D273,1)</f>
        <v>0</v>
      </c>
      <c r="K273" s="22">
        <f t="shared" ref="K273:L277" si="31">TRUNC(E273+G273+I273,1)</f>
        <v>43200</v>
      </c>
      <c r="L273" s="25">
        <f t="shared" si="31"/>
        <v>285120</v>
      </c>
      <c r="M273" s="19" t="s">
        <v>52</v>
      </c>
      <c r="N273" s="1" t="s">
        <v>415</v>
      </c>
      <c r="O273" s="1" t="s">
        <v>985</v>
      </c>
      <c r="P273" s="1" t="s">
        <v>64</v>
      </c>
      <c r="Q273" s="1" t="s">
        <v>64</v>
      </c>
      <c r="R273" s="1" t="s">
        <v>63</v>
      </c>
      <c r="V273">
        <v>1</v>
      </c>
      <c r="AV273" s="1" t="s">
        <v>52</v>
      </c>
      <c r="AW273" s="1" t="s">
        <v>996</v>
      </c>
      <c r="AX273" s="1" t="s">
        <v>52</v>
      </c>
      <c r="AY273" s="1" t="s">
        <v>52</v>
      </c>
      <c r="AZ273" s="1" t="s">
        <v>52</v>
      </c>
    </row>
    <row r="274" spans="1:52" ht="30" customHeight="1" x14ac:dyDescent="0.3">
      <c r="A274" s="19" t="s">
        <v>878</v>
      </c>
      <c r="B274" s="19" t="s">
        <v>888</v>
      </c>
      <c r="C274" s="19" t="s">
        <v>175</v>
      </c>
      <c r="D274" s="20">
        <v>9.8223000000000003</v>
      </c>
      <c r="E274" s="22">
        <f>단가대비표!O39</f>
        <v>1717</v>
      </c>
      <c r="F274" s="25">
        <f>TRUNC(E274*D274,1)</f>
        <v>16864.8</v>
      </c>
      <c r="G274" s="22">
        <v>0</v>
      </c>
      <c r="H274" s="25">
        <f>TRUNC(G274*D274,1)</f>
        <v>0</v>
      </c>
      <c r="I274" s="22">
        <f>단가대비표!V39</f>
        <v>0</v>
      </c>
      <c r="J274" s="25">
        <f>TRUNC(I274*D274,1)</f>
        <v>0</v>
      </c>
      <c r="K274" s="22">
        <f t="shared" si="31"/>
        <v>1717</v>
      </c>
      <c r="L274" s="25">
        <f t="shared" si="31"/>
        <v>16864.8</v>
      </c>
      <c r="M274" s="19" t="s">
        <v>52</v>
      </c>
      <c r="N274" s="1" t="s">
        <v>415</v>
      </c>
      <c r="O274" s="1" t="s">
        <v>889</v>
      </c>
      <c r="P274" s="1" t="s">
        <v>64</v>
      </c>
      <c r="Q274" s="1" t="s">
        <v>64</v>
      </c>
      <c r="R274" s="1" t="s">
        <v>63</v>
      </c>
      <c r="V274">
        <v>1</v>
      </c>
      <c r="AV274" s="1" t="s">
        <v>52</v>
      </c>
      <c r="AW274" s="1" t="s">
        <v>997</v>
      </c>
      <c r="AX274" s="1" t="s">
        <v>52</v>
      </c>
      <c r="AY274" s="1" t="s">
        <v>52</v>
      </c>
      <c r="AZ274" s="1" t="s">
        <v>52</v>
      </c>
    </row>
    <row r="275" spans="1:52" ht="30" customHeight="1" x14ac:dyDescent="0.3">
      <c r="A275" s="19" t="s">
        <v>988</v>
      </c>
      <c r="B275" s="19" t="s">
        <v>798</v>
      </c>
      <c r="C275" s="19" t="s">
        <v>508</v>
      </c>
      <c r="D275" s="20">
        <v>1</v>
      </c>
      <c r="E275" s="22">
        <f>TRUNC(SUMIF(V273:V277, RIGHTB(O275, 1), F273:F277)*U275, 2)</f>
        <v>45297.72</v>
      </c>
      <c r="F275" s="25">
        <f>TRUNC(E275*D275,1)</f>
        <v>45297.7</v>
      </c>
      <c r="G275" s="22">
        <v>0</v>
      </c>
      <c r="H275" s="25">
        <f>TRUNC(G275*D275,1)</f>
        <v>0</v>
      </c>
      <c r="I275" s="22">
        <v>0</v>
      </c>
      <c r="J275" s="25">
        <f>TRUNC(I275*D275,1)</f>
        <v>0</v>
      </c>
      <c r="K275" s="22">
        <f t="shared" si="31"/>
        <v>45297.7</v>
      </c>
      <c r="L275" s="25">
        <f t="shared" si="31"/>
        <v>45297.7</v>
      </c>
      <c r="M275" s="19" t="s">
        <v>52</v>
      </c>
      <c r="N275" s="1" t="s">
        <v>415</v>
      </c>
      <c r="O275" s="1" t="s">
        <v>669</v>
      </c>
      <c r="P275" s="1" t="s">
        <v>64</v>
      </c>
      <c r="Q275" s="1" t="s">
        <v>64</v>
      </c>
      <c r="R275" s="1" t="s">
        <v>64</v>
      </c>
      <c r="S275">
        <v>0</v>
      </c>
      <c r="T275">
        <v>0</v>
      </c>
      <c r="U275">
        <v>0.15</v>
      </c>
      <c r="AV275" s="1" t="s">
        <v>52</v>
      </c>
      <c r="AW275" s="1" t="s">
        <v>998</v>
      </c>
      <c r="AX275" s="1" t="s">
        <v>52</v>
      </c>
      <c r="AY275" s="1" t="s">
        <v>52</v>
      </c>
      <c r="AZ275" s="1" t="s">
        <v>52</v>
      </c>
    </row>
    <row r="276" spans="1:52" ht="30" customHeight="1" x14ac:dyDescent="0.3">
      <c r="A276" s="19" t="s">
        <v>800</v>
      </c>
      <c r="B276" s="19" t="s">
        <v>801</v>
      </c>
      <c r="C276" s="19" t="s">
        <v>77</v>
      </c>
      <c r="D276" s="20">
        <v>6</v>
      </c>
      <c r="E276" s="22">
        <f>일위대가목록!E105</f>
        <v>0</v>
      </c>
      <c r="F276" s="25">
        <f>TRUNC(E276*D276,1)</f>
        <v>0</v>
      </c>
      <c r="G276" s="22">
        <v>31204.81</v>
      </c>
      <c r="H276" s="25">
        <f>TRUNC(G276*D276,1)</f>
        <v>187228.79999999999</v>
      </c>
      <c r="I276" s="22">
        <f>일위대가목록!G105</f>
        <v>624</v>
      </c>
      <c r="J276" s="25">
        <f>TRUNC(I276*D276,1)</f>
        <v>3744</v>
      </c>
      <c r="K276" s="22">
        <f t="shared" si="31"/>
        <v>31828.799999999999</v>
      </c>
      <c r="L276" s="25">
        <f t="shared" si="31"/>
        <v>190972.79999999999</v>
      </c>
      <c r="M276" s="19" t="s">
        <v>802</v>
      </c>
      <c r="N276" s="1" t="s">
        <v>415</v>
      </c>
      <c r="O276" s="1" t="s">
        <v>803</v>
      </c>
      <c r="P276" s="1" t="s">
        <v>63</v>
      </c>
      <c r="Q276" s="1" t="s">
        <v>64</v>
      </c>
      <c r="R276" s="1" t="s">
        <v>64</v>
      </c>
      <c r="AV276" s="1" t="s">
        <v>52</v>
      </c>
      <c r="AW276" s="1" t="s">
        <v>999</v>
      </c>
      <c r="AX276" s="1" t="s">
        <v>52</v>
      </c>
      <c r="AY276" s="1" t="s">
        <v>52</v>
      </c>
      <c r="AZ276" s="1" t="s">
        <v>52</v>
      </c>
    </row>
    <row r="277" spans="1:52" ht="30" customHeight="1" x14ac:dyDescent="0.3">
      <c r="A277" s="19" t="s">
        <v>809</v>
      </c>
      <c r="B277" s="19" t="s">
        <v>991</v>
      </c>
      <c r="C277" s="19" t="s">
        <v>175</v>
      </c>
      <c r="D277" s="20">
        <v>6.8686999999999996</v>
      </c>
      <c r="E277" s="22">
        <f>일위대가목록!E121</f>
        <v>109</v>
      </c>
      <c r="F277" s="25">
        <f>TRUNC(E277*D277,1)</f>
        <v>748.6</v>
      </c>
      <c r="G277" s="22">
        <v>3633.63</v>
      </c>
      <c r="H277" s="25">
        <f>TRUNC(G277*D277,1)</f>
        <v>24958.3</v>
      </c>
      <c r="I277" s="22">
        <f>일위대가목록!G121</f>
        <v>181</v>
      </c>
      <c r="J277" s="25">
        <f>TRUNC(I277*D277,1)</f>
        <v>1243.2</v>
      </c>
      <c r="K277" s="22">
        <f t="shared" si="31"/>
        <v>3923.6</v>
      </c>
      <c r="L277" s="25">
        <f t="shared" si="31"/>
        <v>26950.1</v>
      </c>
      <c r="M277" s="19" t="s">
        <v>992</v>
      </c>
      <c r="N277" s="1" t="s">
        <v>415</v>
      </c>
      <c r="O277" s="1" t="s">
        <v>993</v>
      </c>
      <c r="P277" s="1" t="s">
        <v>63</v>
      </c>
      <c r="Q277" s="1" t="s">
        <v>64</v>
      </c>
      <c r="R277" s="1" t="s">
        <v>64</v>
      </c>
      <c r="AV277" s="1" t="s">
        <v>52</v>
      </c>
      <c r="AW277" s="1" t="s">
        <v>1000</v>
      </c>
      <c r="AX277" s="1" t="s">
        <v>52</v>
      </c>
      <c r="AY277" s="1" t="s">
        <v>52</v>
      </c>
      <c r="AZ277" s="1" t="s">
        <v>52</v>
      </c>
    </row>
    <row r="278" spans="1:52" ht="30" customHeight="1" x14ac:dyDescent="0.3">
      <c r="A278" s="19" t="s">
        <v>559</v>
      </c>
      <c r="B278" s="19" t="s">
        <v>52</v>
      </c>
      <c r="C278" s="19" t="s">
        <v>52</v>
      </c>
      <c r="D278" s="20"/>
      <c r="E278" s="22"/>
      <c r="F278" s="25">
        <f>TRUNC(SUMIF(N273:N277, N272, F273:F277),0)</f>
        <v>348031</v>
      </c>
      <c r="G278" s="22">
        <v>0</v>
      </c>
      <c r="H278" s="25">
        <f>TRUNC(SUMIF(N273:N277, N272, H273:H277),0)</f>
        <v>212187</v>
      </c>
      <c r="I278" s="22"/>
      <c r="J278" s="25">
        <f>TRUNC(SUMIF(N273:N277, N272, J273:J277),0)</f>
        <v>4987</v>
      </c>
      <c r="K278" s="22"/>
      <c r="L278" s="25">
        <f>F278+H278+J278</f>
        <v>565205</v>
      </c>
      <c r="M278" s="19" t="s">
        <v>52</v>
      </c>
      <c r="N278" s="1" t="s">
        <v>91</v>
      </c>
      <c r="O278" s="1" t="s">
        <v>91</v>
      </c>
      <c r="P278" s="1" t="s">
        <v>52</v>
      </c>
      <c r="Q278" s="1" t="s">
        <v>52</v>
      </c>
      <c r="R278" s="1" t="s">
        <v>52</v>
      </c>
      <c r="AV278" s="1" t="s">
        <v>52</v>
      </c>
      <c r="AW278" s="1" t="s">
        <v>52</v>
      </c>
      <c r="AX278" s="1" t="s">
        <v>52</v>
      </c>
      <c r="AY278" s="1" t="s">
        <v>52</v>
      </c>
      <c r="AZ278" s="1" t="s">
        <v>52</v>
      </c>
    </row>
    <row r="279" spans="1:52" ht="30" customHeight="1" x14ac:dyDescent="0.3">
      <c r="A279" s="20"/>
      <c r="B279" s="20"/>
      <c r="C279" s="20"/>
      <c r="D279" s="20"/>
      <c r="E279" s="22"/>
      <c r="F279" s="25"/>
      <c r="G279" s="22">
        <v>0</v>
      </c>
      <c r="H279" s="25"/>
      <c r="I279" s="22"/>
      <c r="J279" s="25"/>
      <c r="K279" s="22"/>
      <c r="L279" s="25"/>
      <c r="M279" s="20"/>
    </row>
    <row r="280" spans="1:52" ht="30" customHeight="1" x14ac:dyDescent="0.3">
      <c r="A280" s="16" t="s">
        <v>1001</v>
      </c>
      <c r="B280" s="17"/>
      <c r="C280" s="17"/>
      <c r="D280" s="17"/>
      <c r="E280" s="21"/>
      <c r="F280" s="24"/>
      <c r="G280" s="21">
        <v>0</v>
      </c>
      <c r="H280" s="24"/>
      <c r="I280" s="21"/>
      <c r="J280" s="24"/>
      <c r="K280" s="21"/>
      <c r="L280" s="24"/>
      <c r="M280" s="18"/>
      <c r="N280" s="1" t="s">
        <v>420</v>
      </c>
    </row>
    <row r="281" spans="1:52" ht="30" customHeight="1" x14ac:dyDescent="0.3">
      <c r="A281" s="19" t="s">
        <v>1002</v>
      </c>
      <c r="B281" s="19" t="s">
        <v>1003</v>
      </c>
      <c r="C281" s="19" t="s">
        <v>1004</v>
      </c>
      <c r="D281" s="20">
        <v>1</v>
      </c>
      <c r="E281" s="22">
        <f>단가대비표!O75</f>
        <v>366000</v>
      </c>
      <c r="F281" s="25">
        <f>TRUNC(E281*D281,1)</f>
        <v>366000</v>
      </c>
      <c r="G281" s="22">
        <v>0</v>
      </c>
      <c r="H281" s="25">
        <f>TRUNC(G281*D281,1)</f>
        <v>0</v>
      </c>
      <c r="I281" s="22">
        <f>단가대비표!V75</f>
        <v>0</v>
      </c>
      <c r="J281" s="25">
        <f>TRUNC(I281*D281,1)</f>
        <v>0</v>
      </c>
      <c r="K281" s="22">
        <f t="shared" ref="K281:L285" si="32">TRUNC(E281+G281+I281,1)</f>
        <v>366000</v>
      </c>
      <c r="L281" s="25">
        <f t="shared" si="32"/>
        <v>366000</v>
      </c>
      <c r="M281" s="19" t="s">
        <v>52</v>
      </c>
      <c r="N281" s="1" t="s">
        <v>420</v>
      </c>
      <c r="O281" s="1" t="s">
        <v>1005</v>
      </c>
      <c r="P281" s="1" t="s">
        <v>64</v>
      </c>
      <c r="Q281" s="1" t="s">
        <v>64</v>
      </c>
      <c r="R281" s="1" t="s">
        <v>63</v>
      </c>
      <c r="AV281" s="1" t="s">
        <v>52</v>
      </c>
      <c r="AW281" s="1" t="s">
        <v>1006</v>
      </c>
      <c r="AX281" s="1" t="s">
        <v>52</v>
      </c>
      <c r="AY281" s="1" t="s">
        <v>52</v>
      </c>
      <c r="AZ281" s="1" t="s">
        <v>52</v>
      </c>
    </row>
    <row r="282" spans="1:52" ht="30" customHeight="1" x14ac:dyDescent="0.3">
      <c r="A282" s="19" t="s">
        <v>1007</v>
      </c>
      <c r="B282" s="19" t="s">
        <v>1008</v>
      </c>
      <c r="C282" s="19" t="s">
        <v>223</v>
      </c>
      <c r="D282" s="20">
        <v>3</v>
      </c>
      <c r="E282" s="22">
        <f>단가대비표!O87</f>
        <v>5300</v>
      </c>
      <c r="F282" s="25">
        <f>TRUNC(E282*D282,1)</f>
        <v>15900</v>
      </c>
      <c r="G282" s="22">
        <v>0</v>
      </c>
      <c r="H282" s="25">
        <f>TRUNC(G282*D282,1)</f>
        <v>0</v>
      </c>
      <c r="I282" s="22">
        <f>단가대비표!V87</f>
        <v>0</v>
      </c>
      <c r="J282" s="25">
        <f>TRUNC(I282*D282,1)</f>
        <v>0</v>
      </c>
      <c r="K282" s="22">
        <f t="shared" si="32"/>
        <v>5300</v>
      </c>
      <c r="L282" s="25">
        <f t="shared" si="32"/>
        <v>15900</v>
      </c>
      <c r="M282" s="19" t="s">
        <v>52</v>
      </c>
      <c r="N282" s="1" t="s">
        <v>420</v>
      </c>
      <c r="O282" s="1" t="s">
        <v>1009</v>
      </c>
      <c r="P282" s="1" t="s">
        <v>64</v>
      </c>
      <c r="Q282" s="1" t="s">
        <v>64</v>
      </c>
      <c r="R282" s="1" t="s">
        <v>63</v>
      </c>
      <c r="AV282" s="1" t="s">
        <v>52</v>
      </c>
      <c r="AW282" s="1" t="s">
        <v>1010</v>
      </c>
      <c r="AX282" s="1" t="s">
        <v>52</v>
      </c>
      <c r="AY282" s="1" t="s">
        <v>52</v>
      </c>
      <c r="AZ282" s="1" t="s">
        <v>52</v>
      </c>
    </row>
    <row r="283" spans="1:52" ht="30" customHeight="1" x14ac:dyDescent="0.3">
      <c r="A283" s="19" t="s">
        <v>1011</v>
      </c>
      <c r="B283" s="19" t="s">
        <v>1012</v>
      </c>
      <c r="C283" s="19" t="s">
        <v>213</v>
      </c>
      <c r="D283" s="20">
        <v>1</v>
      </c>
      <c r="E283" s="22">
        <f>단가대비표!O90</f>
        <v>31000</v>
      </c>
      <c r="F283" s="25">
        <f>TRUNC(E283*D283,1)</f>
        <v>31000</v>
      </c>
      <c r="G283" s="22">
        <v>0</v>
      </c>
      <c r="H283" s="25">
        <f>TRUNC(G283*D283,1)</f>
        <v>0</v>
      </c>
      <c r="I283" s="22">
        <f>단가대비표!V90</f>
        <v>0</v>
      </c>
      <c r="J283" s="25">
        <f>TRUNC(I283*D283,1)</f>
        <v>0</v>
      </c>
      <c r="K283" s="22">
        <f t="shared" si="32"/>
        <v>31000</v>
      </c>
      <c r="L283" s="25">
        <f t="shared" si="32"/>
        <v>31000</v>
      </c>
      <c r="M283" s="19" t="s">
        <v>52</v>
      </c>
      <c r="N283" s="1" t="s">
        <v>420</v>
      </c>
      <c r="O283" s="1" t="s">
        <v>1013</v>
      </c>
      <c r="P283" s="1" t="s">
        <v>64</v>
      </c>
      <c r="Q283" s="1" t="s">
        <v>64</v>
      </c>
      <c r="R283" s="1" t="s">
        <v>63</v>
      </c>
      <c r="AV283" s="1" t="s">
        <v>52</v>
      </c>
      <c r="AW283" s="1" t="s">
        <v>1014</v>
      </c>
      <c r="AX283" s="1" t="s">
        <v>52</v>
      </c>
      <c r="AY283" s="1" t="s">
        <v>52</v>
      </c>
      <c r="AZ283" s="1" t="s">
        <v>52</v>
      </c>
    </row>
    <row r="284" spans="1:52" ht="30" customHeight="1" x14ac:dyDescent="0.3">
      <c r="A284" s="19" t="s">
        <v>1015</v>
      </c>
      <c r="B284" s="19" t="s">
        <v>850</v>
      </c>
      <c r="C284" s="19" t="s">
        <v>67</v>
      </c>
      <c r="D284" s="20">
        <v>1</v>
      </c>
      <c r="E284" s="22">
        <f>일위대가목록!E122</f>
        <v>0</v>
      </c>
      <c r="F284" s="25">
        <f>TRUNC(E284*D284,1)</f>
        <v>0</v>
      </c>
      <c r="G284" s="22">
        <v>6972.42</v>
      </c>
      <c r="H284" s="25">
        <f>TRUNC(G284*D284,1)</f>
        <v>6972.4</v>
      </c>
      <c r="I284" s="22">
        <f>일위대가목록!G122</f>
        <v>278</v>
      </c>
      <c r="J284" s="25">
        <f>TRUNC(I284*D284,1)</f>
        <v>278</v>
      </c>
      <c r="K284" s="22">
        <f t="shared" si="32"/>
        <v>7250.4</v>
      </c>
      <c r="L284" s="25">
        <f t="shared" si="32"/>
        <v>7250.4</v>
      </c>
      <c r="M284" s="19" t="s">
        <v>1016</v>
      </c>
      <c r="N284" s="1" t="s">
        <v>420</v>
      </c>
      <c r="O284" s="1" t="s">
        <v>1017</v>
      </c>
      <c r="P284" s="1" t="s">
        <v>63</v>
      </c>
      <c r="Q284" s="1" t="s">
        <v>64</v>
      </c>
      <c r="R284" s="1" t="s">
        <v>64</v>
      </c>
      <c r="AV284" s="1" t="s">
        <v>52</v>
      </c>
      <c r="AW284" s="1" t="s">
        <v>1018</v>
      </c>
      <c r="AX284" s="1" t="s">
        <v>52</v>
      </c>
      <c r="AY284" s="1" t="s">
        <v>52</v>
      </c>
      <c r="AZ284" s="1" t="s">
        <v>52</v>
      </c>
    </row>
    <row r="285" spans="1:52" ht="30" customHeight="1" x14ac:dyDescent="0.3">
      <c r="A285" s="19" t="s">
        <v>1019</v>
      </c>
      <c r="B285" s="19" t="s">
        <v>1020</v>
      </c>
      <c r="C285" s="19" t="s">
        <v>67</v>
      </c>
      <c r="D285" s="20">
        <v>1</v>
      </c>
      <c r="E285" s="22">
        <f>일위대가목록!E123</f>
        <v>0</v>
      </c>
      <c r="F285" s="25">
        <f>TRUNC(E285*D285,1)</f>
        <v>0</v>
      </c>
      <c r="G285" s="22">
        <v>80427.62000000001</v>
      </c>
      <c r="H285" s="25">
        <f>TRUNC(G285*D285,1)</f>
        <v>80427.600000000006</v>
      </c>
      <c r="I285" s="22">
        <f>일위대가목록!G123</f>
        <v>2412</v>
      </c>
      <c r="J285" s="25">
        <f>TRUNC(I285*D285,1)</f>
        <v>2412</v>
      </c>
      <c r="K285" s="22">
        <f t="shared" si="32"/>
        <v>82839.600000000006</v>
      </c>
      <c r="L285" s="25">
        <f t="shared" si="32"/>
        <v>82839.600000000006</v>
      </c>
      <c r="M285" s="19" t="s">
        <v>1021</v>
      </c>
      <c r="N285" s="1" t="s">
        <v>420</v>
      </c>
      <c r="O285" s="1" t="s">
        <v>1022</v>
      </c>
      <c r="P285" s="1" t="s">
        <v>63</v>
      </c>
      <c r="Q285" s="1" t="s">
        <v>64</v>
      </c>
      <c r="R285" s="1" t="s">
        <v>64</v>
      </c>
      <c r="AV285" s="1" t="s">
        <v>52</v>
      </c>
      <c r="AW285" s="1" t="s">
        <v>1023</v>
      </c>
      <c r="AX285" s="1" t="s">
        <v>52</v>
      </c>
      <c r="AY285" s="1" t="s">
        <v>52</v>
      </c>
      <c r="AZ285" s="1" t="s">
        <v>52</v>
      </c>
    </row>
    <row r="286" spans="1:52" ht="30" customHeight="1" x14ac:dyDescent="0.3">
      <c r="A286" s="19" t="s">
        <v>559</v>
      </c>
      <c r="B286" s="19" t="s">
        <v>52</v>
      </c>
      <c r="C286" s="19" t="s">
        <v>52</v>
      </c>
      <c r="D286" s="20"/>
      <c r="E286" s="22"/>
      <c r="F286" s="25">
        <f>TRUNC(SUMIF(N281:N285, N280, F281:F285),0)</f>
        <v>412900</v>
      </c>
      <c r="G286" s="22">
        <v>0</v>
      </c>
      <c r="H286" s="25">
        <f>TRUNC(SUMIF(N281:N285, N280, H281:H285),0)</f>
        <v>87400</v>
      </c>
      <c r="I286" s="22"/>
      <c r="J286" s="25">
        <f>TRUNC(SUMIF(N281:N285, N280, J281:J285),0)</f>
        <v>2690</v>
      </c>
      <c r="K286" s="22"/>
      <c r="L286" s="25">
        <f>F286+H286+J286</f>
        <v>502990</v>
      </c>
      <c r="M286" s="19" t="s">
        <v>52</v>
      </c>
      <c r="N286" s="1" t="s">
        <v>91</v>
      </c>
      <c r="O286" s="1" t="s">
        <v>91</v>
      </c>
      <c r="P286" s="1" t="s">
        <v>52</v>
      </c>
      <c r="Q286" s="1" t="s">
        <v>52</v>
      </c>
      <c r="R286" s="1" t="s">
        <v>52</v>
      </c>
      <c r="AV286" s="1" t="s">
        <v>52</v>
      </c>
      <c r="AW286" s="1" t="s">
        <v>52</v>
      </c>
      <c r="AX286" s="1" t="s">
        <v>52</v>
      </c>
      <c r="AY286" s="1" t="s">
        <v>52</v>
      </c>
      <c r="AZ286" s="1" t="s">
        <v>52</v>
      </c>
    </row>
    <row r="287" spans="1:52" ht="30" customHeight="1" x14ac:dyDescent="0.3">
      <c r="A287" s="20"/>
      <c r="B287" s="20"/>
      <c r="C287" s="20"/>
      <c r="D287" s="20"/>
      <c r="E287" s="22"/>
      <c r="F287" s="25"/>
      <c r="G287" s="22">
        <v>0</v>
      </c>
      <c r="H287" s="25"/>
      <c r="I287" s="22"/>
      <c r="J287" s="25"/>
      <c r="K287" s="22"/>
      <c r="L287" s="25"/>
      <c r="M287" s="20"/>
    </row>
    <row r="288" spans="1:52" ht="30" customHeight="1" x14ac:dyDescent="0.3">
      <c r="A288" s="16" t="s">
        <v>1024</v>
      </c>
      <c r="B288" s="17"/>
      <c r="C288" s="17"/>
      <c r="D288" s="17"/>
      <c r="E288" s="21"/>
      <c r="F288" s="24"/>
      <c r="G288" s="21">
        <v>0</v>
      </c>
      <c r="H288" s="24"/>
      <c r="I288" s="21"/>
      <c r="J288" s="24"/>
      <c r="K288" s="21"/>
      <c r="L288" s="24"/>
      <c r="M288" s="18"/>
      <c r="N288" s="1" t="s">
        <v>424</v>
      </c>
    </row>
    <row r="289" spans="1:52" ht="30" customHeight="1" x14ac:dyDescent="0.3">
      <c r="A289" s="19" t="s">
        <v>1002</v>
      </c>
      <c r="B289" s="19" t="s">
        <v>1003</v>
      </c>
      <c r="C289" s="19" t="s">
        <v>1004</v>
      </c>
      <c r="D289" s="20">
        <v>1</v>
      </c>
      <c r="E289" s="22">
        <f>단가대비표!O75</f>
        <v>366000</v>
      </c>
      <c r="F289" s="25">
        <f>TRUNC(E289*D289,1)</f>
        <v>366000</v>
      </c>
      <c r="G289" s="22">
        <v>0</v>
      </c>
      <c r="H289" s="25">
        <f>TRUNC(G289*D289,1)</f>
        <v>0</v>
      </c>
      <c r="I289" s="22">
        <f>단가대비표!V75</f>
        <v>0</v>
      </c>
      <c r="J289" s="25">
        <f>TRUNC(I289*D289,1)</f>
        <v>0</v>
      </c>
      <c r="K289" s="22">
        <f t="shared" ref="K289:L293" si="33">TRUNC(E289+G289+I289,1)</f>
        <v>366000</v>
      </c>
      <c r="L289" s="25">
        <f t="shared" si="33"/>
        <v>366000</v>
      </c>
      <c r="M289" s="19" t="s">
        <v>52</v>
      </c>
      <c r="N289" s="1" t="s">
        <v>424</v>
      </c>
      <c r="O289" s="1" t="s">
        <v>1005</v>
      </c>
      <c r="P289" s="1" t="s">
        <v>64</v>
      </c>
      <c r="Q289" s="1" t="s">
        <v>64</v>
      </c>
      <c r="R289" s="1" t="s">
        <v>63</v>
      </c>
      <c r="AV289" s="1" t="s">
        <v>52</v>
      </c>
      <c r="AW289" s="1" t="s">
        <v>1025</v>
      </c>
      <c r="AX289" s="1" t="s">
        <v>52</v>
      </c>
      <c r="AY289" s="1" t="s">
        <v>52</v>
      </c>
      <c r="AZ289" s="1" t="s">
        <v>52</v>
      </c>
    </row>
    <row r="290" spans="1:52" ht="30" customHeight="1" x14ac:dyDescent="0.3">
      <c r="A290" s="19" t="s">
        <v>1007</v>
      </c>
      <c r="B290" s="19" t="s">
        <v>1008</v>
      </c>
      <c r="C290" s="19" t="s">
        <v>223</v>
      </c>
      <c r="D290" s="20">
        <v>3</v>
      </c>
      <c r="E290" s="22">
        <f>단가대비표!O87</f>
        <v>5300</v>
      </c>
      <c r="F290" s="25">
        <f>TRUNC(E290*D290,1)</f>
        <v>15900</v>
      </c>
      <c r="G290" s="22">
        <v>0</v>
      </c>
      <c r="H290" s="25">
        <f>TRUNC(G290*D290,1)</f>
        <v>0</v>
      </c>
      <c r="I290" s="22">
        <f>단가대비표!V87</f>
        <v>0</v>
      </c>
      <c r="J290" s="25">
        <f>TRUNC(I290*D290,1)</f>
        <v>0</v>
      </c>
      <c r="K290" s="22">
        <f t="shared" si="33"/>
        <v>5300</v>
      </c>
      <c r="L290" s="25">
        <f t="shared" si="33"/>
        <v>15900</v>
      </c>
      <c r="M290" s="19" t="s">
        <v>52</v>
      </c>
      <c r="N290" s="1" t="s">
        <v>424</v>
      </c>
      <c r="O290" s="1" t="s">
        <v>1009</v>
      </c>
      <c r="P290" s="1" t="s">
        <v>64</v>
      </c>
      <c r="Q290" s="1" t="s">
        <v>64</v>
      </c>
      <c r="R290" s="1" t="s">
        <v>63</v>
      </c>
      <c r="AV290" s="1" t="s">
        <v>52</v>
      </c>
      <c r="AW290" s="1" t="s">
        <v>1026</v>
      </c>
      <c r="AX290" s="1" t="s">
        <v>52</v>
      </c>
      <c r="AY290" s="1" t="s">
        <v>52</v>
      </c>
      <c r="AZ290" s="1" t="s">
        <v>52</v>
      </c>
    </row>
    <row r="291" spans="1:52" ht="30" customHeight="1" x14ac:dyDescent="0.3">
      <c r="A291" s="19" t="s">
        <v>1011</v>
      </c>
      <c r="B291" s="19" t="s">
        <v>1012</v>
      </c>
      <c r="C291" s="19" t="s">
        <v>213</v>
      </c>
      <c r="D291" s="20">
        <v>1</v>
      </c>
      <c r="E291" s="22">
        <f>단가대비표!O90</f>
        <v>31000</v>
      </c>
      <c r="F291" s="25">
        <f>TRUNC(E291*D291,1)</f>
        <v>31000</v>
      </c>
      <c r="G291" s="22">
        <v>0</v>
      </c>
      <c r="H291" s="25">
        <f>TRUNC(G291*D291,1)</f>
        <v>0</v>
      </c>
      <c r="I291" s="22">
        <f>단가대비표!V90</f>
        <v>0</v>
      </c>
      <c r="J291" s="25">
        <f>TRUNC(I291*D291,1)</f>
        <v>0</v>
      </c>
      <c r="K291" s="22">
        <f t="shared" si="33"/>
        <v>31000</v>
      </c>
      <c r="L291" s="25">
        <f t="shared" si="33"/>
        <v>31000</v>
      </c>
      <c r="M291" s="19" t="s">
        <v>52</v>
      </c>
      <c r="N291" s="1" t="s">
        <v>424</v>
      </c>
      <c r="O291" s="1" t="s">
        <v>1013</v>
      </c>
      <c r="P291" s="1" t="s">
        <v>64</v>
      </c>
      <c r="Q291" s="1" t="s">
        <v>64</v>
      </c>
      <c r="R291" s="1" t="s">
        <v>63</v>
      </c>
      <c r="AV291" s="1" t="s">
        <v>52</v>
      </c>
      <c r="AW291" s="1" t="s">
        <v>1027</v>
      </c>
      <c r="AX291" s="1" t="s">
        <v>52</v>
      </c>
      <c r="AY291" s="1" t="s">
        <v>52</v>
      </c>
      <c r="AZ291" s="1" t="s">
        <v>52</v>
      </c>
    </row>
    <row r="292" spans="1:52" ht="30" customHeight="1" x14ac:dyDescent="0.3">
      <c r="A292" s="19" t="s">
        <v>1015</v>
      </c>
      <c r="B292" s="19" t="s">
        <v>850</v>
      </c>
      <c r="C292" s="19" t="s">
        <v>67</v>
      </c>
      <c r="D292" s="20">
        <v>1</v>
      </c>
      <c r="E292" s="22">
        <f>일위대가목록!E122</f>
        <v>0</v>
      </c>
      <c r="F292" s="25">
        <f>TRUNC(E292*D292,1)</f>
        <v>0</v>
      </c>
      <c r="G292" s="22">
        <v>6972.42</v>
      </c>
      <c r="H292" s="25">
        <f>TRUNC(G292*D292,1)</f>
        <v>6972.4</v>
      </c>
      <c r="I292" s="22">
        <f>일위대가목록!G122</f>
        <v>278</v>
      </c>
      <c r="J292" s="25">
        <f>TRUNC(I292*D292,1)</f>
        <v>278</v>
      </c>
      <c r="K292" s="22">
        <f t="shared" si="33"/>
        <v>7250.4</v>
      </c>
      <c r="L292" s="25">
        <f t="shared" si="33"/>
        <v>7250.4</v>
      </c>
      <c r="M292" s="19" t="s">
        <v>1016</v>
      </c>
      <c r="N292" s="1" t="s">
        <v>424</v>
      </c>
      <c r="O292" s="1" t="s">
        <v>1017</v>
      </c>
      <c r="P292" s="1" t="s">
        <v>63</v>
      </c>
      <c r="Q292" s="1" t="s">
        <v>64</v>
      </c>
      <c r="R292" s="1" t="s">
        <v>64</v>
      </c>
      <c r="AV292" s="1" t="s">
        <v>52</v>
      </c>
      <c r="AW292" s="1" t="s">
        <v>1028</v>
      </c>
      <c r="AX292" s="1" t="s">
        <v>52</v>
      </c>
      <c r="AY292" s="1" t="s">
        <v>52</v>
      </c>
      <c r="AZ292" s="1" t="s">
        <v>52</v>
      </c>
    </row>
    <row r="293" spans="1:52" ht="30" customHeight="1" x14ac:dyDescent="0.3">
      <c r="A293" s="19" t="s">
        <v>1019</v>
      </c>
      <c r="B293" s="19" t="s">
        <v>1020</v>
      </c>
      <c r="C293" s="19" t="s">
        <v>67</v>
      </c>
      <c r="D293" s="20">
        <v>1</v>
      </c>
      <c r="E293" s="22">
        <f>일위대가목록!E123</f>
        <v>0</v>
      </c>
      <c r="F293" s="25">
        <f>TRUNC(E293*D293,1)</f>
        <v>0</v>
      </c>
      <c r="G293" s="22">
        <v>80427.62000000001</v>
      </c>
      <c r="H293" s="25">
        <f>TRUNC(G293*D293,1)</f>
        <v>80427.600000000006</v>
      </c>
      <c r="I293" s="22">
        <f>일위대가목록!G123</f>
        <v>2412</v>
      </c>
      <c r="J293" s="25">
        <f>TRUNC(I293*D293,1)</f>
        <v>2412</v>
      </c>
      <c r="K293" s="22">
        <f t="shared" si="33"/>
        <v>82839.600000000006</v>
      </c>
      <c r="L293" s="25">
        <f t="shared" si="33"/>
        <v>82839.600000000006</v>
      </c>
      <c r="M293" s="19" t="s">
        <v>1021</v>
      </c>
      <c r="N293" s="1" t="s">
        <v>424</v>
      </c>
      <c r="O293" s="1" t="s">
        <v>1022</v>
      </c>
      <c r="P293" s="1" t="s">
        <v>63</v>
      </c>
      <c r="Q293" s="1" t="s">
        <v>64</v>
      </c>
      <c r="R293" s="1" t="s">
        <v>64</v>
      </c>
      <c r="AV293" s="1" t="s">
        <v>52</v>
      </c>
      <c r="AW293" s="1" t="s">
        <v>1029</v>
      </c>
      <c r="AX293" s="1" t="s">
        <v>52</v>
      </c>
      <c r="AY293" s="1" t="s">
        <v>52</v>
      </c>
      <c r="AZ293" s="1" t="s">
        <v>52</v>
      </c>
    </row>
    <row r="294" spans="1:52" ht="30" customHeight="1" x14ac:dyDescent="0.3">
      <c r="A294" s="19" t="s">
        <v>559</v>
      </c>
      <c r="B294" s="19" t="s">
        <v>52</v>
      </c>
      <c r="C294" s="19" t="s">
        <v>52</v>
      </c>
      <c r="D294" s="20"/>
      <c r="E294" s="22"/>
      <c r="F294" s="25">
        <f>TRUNC(SUMIF(N289:N293, N288, F289:F293),0)</f>
        <v>412900</v>
      </c>
      <c r="G294" s="22">
        <v>0</v>
      </c>
      <c r="H294" s="25">
        <f>TRUNC(SUMIF(N289:N293, N288, H289:H293),0)</f>
        <v>87400</v>
      </c>
      <c r="I294" s="22"/>
      <c r="J294" s="25">
        <f>TRUNC(SUMIF(N289:N293, N288, J289:J293),0)</f>
        <v>2690</v>
      </c>
      <c r="K294" s="22"/>
      <c r="L294" s="25">
        <f>F294+H294+J294</f>
        <v>502990</v>
      </c>
      <c r="M294" s="19" t="s">
        <v>52</v>
      </c>
      <c r="N294" s="1" t="s">
        <v>91</v>
      </c>
      <c r="O294" s="1" t="s">
        <v>91</v>
      </c>
      <c r="P294" s="1" t="s">
        <v>52</v>
      </c>
      <c r="Q294" s="1" t="s">
        <v>52</v>
      </c>
      <c r="R294" s="1" t="s">
        <v>52</v>
      </c>
      <c r="AV294" s="1" t="s">
        <v>52</v>
      </c>
      <c r="AW294" s="1" t="s">
        <v>52</v>
      </c>
      <c r="AX294" s="1" t="s">
        <v>52</v>
      </c>
      <c r="AY294" s="1" t="s">
        <v>52</v>
      </c>
      <c r="AZ294" s="1" t="s">
        <v>52</v>
      </c>
    </row>
    <row r="295" spans="1:52" ht="30" customHeight="1" x14ac:dyDescent="0.3">
      <c r="A295" s="20"/>
      <c r="B295" s="20"/>
      <c r="C295" s="20"/>
      <c r="D295" s="20"/>
      <c r="E295" s="22"/>
      <c r="F295" s="25"/>
      <c r="G295" s="22">
        <v>0</v>
      </c>
      <c r="H295" s="25"/>
      <c r="I295" s="22"/>
      <c r="J295" s="25"/>
      <c r="K295" s="22"/>
      <c r="L295" s="25"/>
      <c r="M295" s="20"/>
    </row>
    <row r="296" spans="1:52" ht="30" customHeight="1" x14ac:dyDescent="0.3">
      <c r="A296" s="16" t="s">
        <v>1030</v>
      </c>
      <c r="B296" s="17"/>
      <c r="C296" s="17"/>
      <c r="D296" s="17"/>
      <c r="E296" s="21"/>
      <c r="F296" s="24"/>
      <c r="G296" s="21">
        <v>0</v>
      </c>
      <c r="H296" s="24"/>
      <c r="I296" s="21"/>
      <c r="J296" s="24"/>
      <c r="K296" s="21"/>
      <c r="L296" s="24"/>
      <c r="M296" s="18"/>
      <c r="N296" s="1" t="s">
        <v>429</v>
      </c>
    </row>
    <row r="297" spans="1:52" ht="30" customHeight="1" x14ac:dyDescent="0.3">
      <c r="A297" s="19" t="s">
        <v>1031</v>
      </c>
      <c r="B297" s="19" t="s">
        <v>1032</v>
      </c>
      <c r="C297" s="19" t="s">
        <v>77</v>
      </c>
      <c r="D297" s="20">
        <v>1.5</v>
      </c>
      <c r="E297" s="22">
        <f>단가대비표!O73</f>
        <v>142600</v>
      </c>
      <c r="F297" s="25">
        <f>TRUNC(E297*D297,1)</f>
        <v>213900</v>
      </c>
      <c r="G297" s="22">
        <v>0</v>
      </c>
      <c r="H297" s="25">
        <f>TRUNC(G297*D297,1)</f>
        <v>0</v>
      </c>
      <c r="I297" s="22">
        <f>단가대비표!V73</f>
        <v>0</v>
      </c>
      <c r="J297" s="25">
        <f>TRUNC(I297*D297,1)</f>
        <v>0</v>
      </c>
      <c r="K297" s="22">
        <f>TRUNC(E297+G297+I297,1)</f>
        <v>142600</v>
      </c>
      <c r="L297" s="25">
        <f>TRUNC(F297+H297+J297,1)</f>
        <v>213900</v>
      </c>
      <c r="M297" s="19" t="s">
        <v>1033</v>
      </c>
      <c r="N297" s="1" t="s">
        <v>429</v>
      </c>
      <c r="O297" s="1" t="s">
        <v>1034</v>
      </c>
      <c r="P297" s="1" t="s">
        <v>64</v>
      </c>
      <c r="Q297" s="1" t="s">
        <v>64</v>
      </c>
      <c r="R297" s="1" t="s">
        <v>63</v>
      </c>
      <c r="AV297" s="1" t="s">
        <v>52</v>
      </c>
      <c r="AW297" s="1" t="s">
        <v>1035</v>
      </c>
      <c r="AX297" s="1" t="s">
        <v>52</v>
      </c>
      <c r="AY297" s="1" t="s">
        <v>52</v>
      </c>
      <c r="AZ297" s="1" t="s">
        <v>52</v>
      </c>
    </row>
    <row r="298" spans="1:52" ht="30" customHeight="1" x14ac:dyDescent="0.3">
      <c r="A298" s="19" t="s">
        <v>1036</v>
      </c>
      <c r="B298" s="19" t="s">
        <v>52</v>
      </c>
      <c r="C298" s="19" t="s">
        <v>77</v>
      </c>
      <c r="D298" s="20">
        <v>0.75</v>
      </c>
      <c r="E298" s="22">
        <f>단가대비표!O74</f>
        <v>39000</v>
      </c>
      <c r="F298" s="25">
        <f>TRUNC(E298*D298,1)</f>
        <v>29250</v>
      </c>
      <c r="G298" s="22">
        <v>0</v>
      </c>
      <c r="H298" s="25">
        <f>TRUNC(G298*D298,1)</f>
        <v>0</v>
      </c>
      <c r="I298" s="22">
        <f>단가대비표!V74</f>
        <v>0</v>
      </c>
      <c r="J298" s="25">
        <f>TRUNC(I298*D298,1)</f>
        <v>0</v>
      </c>
      <c r="K298" s="22">
        <f>TRUNC(E298+G298+I298,1)</f>
        <v>39000</v>
      </c>
      <c r="L298" s="25">
        <f>TRUNC(F298+H298+J298,1)</f>
        <v>29250</v>
      </c>
      <c r="M298" s="19" t="s">
        <v>52</v>
      </c>
      <c r="N298" s="1" t="s">
        <v>429</v>
      </c>
      <c r="O298" s="1" t="s">
        <v>1037</v>
      </c>
      <c r="P298" s="1" t="s">
        <v>64</v>
      </c>
      <c r="Q298" s="1" t="s">
        <v>64</v>
      </c>
      <c r="R298" s="1" t="s">
        <v>63</v>
      </c>
      <c r="AV298" s="1" t="s">
        <v>52</v>
      </c>
      <c r="AW298" s="1" t="s">
        <v>1038</v>
      </c>
      <c r="AX298" s="1" t="s">
        <v>52</v>
      </c>
      <c r="AY298" s="1" t="s">
        <v>52</v>
      </c>
      <c r="AZ298" s="1" t="s">
        <v>52</v>
      </c>
    </row>
    <row r="299" spans="1:52" ht="30" customHeight="1" x14ac:dyDescent="0.3">
      <c r="A299" s="19" t="s">
        <v>559</v>
      </c>
      <c r="B299" s="19" t="s">
        <v>52</v>
      </c>
      <c r="C299" s="19" t="s">
        <v>52</v>
      </c>
      <c r="D299" s="20"/>
      <c r="E299" s="22"/>
      <c r="F299" s="25">
        <f>TRUNC(SUMIF(N297:N298, N296, F297:F298),0)</f>
        <v>243150</v>
      </c>
      <c r="G299" s="22">
        <v>0</v>
      </c>
      <c r="H299" s="25">
        <f>TRUNC(SUMIF(N297:N298, N296, H297:H298),0)</f>
        <v>0</v>
      </c>
      <c r="I299" s="22"/>
      <c r="J299" s="25">
        <f>TRUNC(SUMIF(N297:N298, N296, J297:J298),0)</f>
        <v>0</v>
      </c>
      <c r="K299" s="22"/>
      <c r="L299" s="25">
        <f>F299+H299+J299</f>
        <v>243150</v>
      </c>
      <c r="M299" s="19" t="s">
        <v>52</v>
      </c>
      <c r="N299" s="1" t="s">
        <v>91</v>
      </c>
      <c r="O299" s="1" t="s">
        <v>91</v>
      </c>
      <c r="P299" s="1" t="s">
        <v>52</v>
      </c>
      <c r="Q299" s="1" t="s">
        <v>52</v>
      </c>
      <c r="R299" s="1" t="s">
        <v>52</v>
      </c>
      <c r="AV299" s="1" t="s">
        <v>52</v>
      </c>
      <c r="AW299" s="1" t="s">
        <v>52</v>
      </c>
      <c r="AX299" s="1" t="s">
        <v>52</v>
      </c>
      <c r="AY299" s="1" t="s">
        <v>52</v>
      </c>
      <c r="AZ299" s="1" t="s">
        <v>52</v>
      </c>
    </row>
    <row r="300" spans="1:52" ht="30" customHeight="1" x14ac:dyDescent="0.3">
      <c r="A300" s="20"/>
      <c r="B300" s="20"/>
      <c r="C300" s="20"/>
      <c r="D300" s="20"/>
      <c r="E300" s="22"/>
      <c r="F300" s="25"/>
      <c r="G300" s="22">
        <v>0</v>
      </c>
      <c r="H300" s="25"/>
      <c r="I300" s="22"/>
      <c r="J300" s="25"/>
      <c r="K300" s="22"/>
      <c r="L300" s="25"/>
      <c r="M300" s="20"/>
    </row>
    <row r="301" spans="1:52" ht="30" customHeight="1" x14ac:dyDescent="0.3">
      <c r="A301" s="16" t="s">
        <v>1039</v>
      </c>
      <c r="B301" s="17"/>
      <c r="C301" s="17"/>
      <c r="D301" s="17"/>
      <c r="E301" s="21"/>
      <c r="F301" s="24"/>
      <c r="G301" s="21">
        <v>0</v>
      </c>
      <c r="H301" s="24"/>
      <c r="I301" s="21"/>
      <c r="J301" s="24"/>
      <c r="K301" s="21"/>
      <c r="L301" s="24"/>
      <c r="M301" s="18"/>
      <c r="N301" s="1" t="s">
        <v>434</v>
      </c>
    </row>
    <row r="302" spans="1:52" ht="30" customHeight="1" x14ac:dyDescent="0.3">
      <c r="A302" s="19" t="s">
        <v>1031</v>
      </c>
      <c r="B302" s="19" t="s">
        <v>1032</v>
      </c>
      <c r="C302" s="19" t="s">
        <v>77</v>
      </c>
      <c r="D302" s="20">
        <v>0.48</v>
      </c>
      <c r="E302" s="22">
        <f>단가대비표!O73</f>
        <v>142600</v>
      </c>
      <c r="F302" s="25">
        <f>TRUNC(E302*D302,1)</f>
        <v>68448</v>
      </c>
      <c r="G302" s="22">
        <v>0</v>
      </c>
      <c r="H302" s="25">
        <f>TRUNC(G302*D302,1)</f>
        <v>0</v>
      </c>
      <c r="I302" s="22">
        <f>단가대비표!V73</f>
        <v>0</v>
      </c>
      <c r="J302" s="25">
        <f>TRUNC(I302*D302,1)</f>
        <v>0</v>
      </c>
      <c r="K302" s="22">
        <f>TRUNC(E302+G302+I302,1)</f>
        <v>142600</v>
      </c>
      <c r="L302" s="25">
        <f>TRUNC(F302+H302+J302,1)</f>
        <v>68448</v>
      </c>
      <c r="M302" s="19" t="s">
        <v>1033</v>
      </c>
      <c r="N302" s="1" t="s">
        <v>434</v>
      </c>
      <c r="O302" s="1" t="s">
        <v>1034</v>
      </c>
      <c r="P302" s="1" t="s">
        <v>64</v>
      </c>
      <c r="Q302" s="1" t="s">
        <v>64</v>
      </c>
      <c r="R302" s="1" t="s">
        <v>63</v>
      </c>
      <c r="AV302" s="1" t="s">
        <v>52</v>
      </c>
      <c r="AW302" s="1" t="s">
        <v>1040</v>
      </c>
      <c r="AX302" s="1" t="s">
        <v>52</v>
      </c>
      <c r="AY302" s="1" t="s">
        <v>52</v>
      </c>
      <c r="AZ302" s="1" t="s">
        <v>52</v>
      </c>
    </row>
    <row r="303" spans="1:52" ht="30" customHeight="1" x14ac:dyDescent="0.3">
      <c r="A303" s="19" t="s">
        <v>1036</v>
      </c>
      <c r="B303" s="19" t="s">
        <v>52</v>
      </c>
      <c r="C303" s="19" t="s">
        <v>77</v>
      </c>
      <c r="D303" s="20">
        <v>0.24</v>
      </c>
      <c r="E303" s="22">
        <f>단가대비표!O74</f>
        <v>39000</v>
      </c>
      <c r="F303" s="25">
        <f>TRUNC(E303*D303,1)</f>
        <v>9360</v>
      </c>
      <c r="G303" s="22">
        <v>0</v>
      </c>
      <c r="H303" s="25">
        <f>TRUNC(G303*D303,1)</f>
        <v>0</v>
      </c>
      <c r="I303" s="22">
        <f>단가대비표!V74</f>
        <v>0</v>
      </c>
      <c r="J303" s="25">
        <f>TRUNC(I303*D303,1)</f>
        <v>0</v>
      </c>
      <c r="K303" s="22">
        <f>TRUNC(E303+G303+I303,1)</f>
        <v>39000</v>
      </c>
      <c r="L303" s="25">
        <f>TRUNC(F303+H303+J303,1)</f>
        <v>9360</v>
      </c>
      <c r="M303" s="19" t="s">
        <v>52</v>
      </c>
      <c r="N303" s="1" t="s">
        <v>434</v>
      </c>
      <c r="O303" s="1" t="s">
        <v>1037</v>
      </c>
      <c r="P303" s="1" t="s">
        <v>64</v>
      </c>
      <c r="Q303" s="1" t="s">
        <v>64</v>
      </c>
      <c r="R303" s="1" t="s">
        <v>63</v>
      </c>
      <c r="AV303" s="1" t="s">
        <v>52</v>
      </c>
      <c r="AW303" s="1" t="s">
        <v>1041</v>
      </c>
      <c r="AX303" s="1" t="s">
        <v>52</v>
      </c>
      <c r="AY303" s="1" t="s">
        <v>52</v>
      </c>
      <c r="AZ303" s="1" t="s">
        <v>52</v>
      </c>
    </row>
    <row r="304" spans="1:52" ht="30" customHeight="1" x14ac:dyDescent="0.3">
      <c r="A304" s="19" t="s">
        <v>559</v>
      </c>
      <c r="B304" s="19" t="s">
        <v>52</v>
      </c>
      <c r="C304" s="19" t="s">
        <v>52</v>
      </c>
      <c r="D304" s="20"/>
      <c r="E304" s="22"/>
      <c r="F304" s="25">
        <f>TRUNC(SUMIF(N302:N303, N301, F302:F303),0)</f>
        <v>77808</v>
      </c>
      <c r="G304" s="22">
        <v>0</v>
      </c>
      <c r="H304" s="25">
        <f>TRUNC(SUMIF(N302:N303, N301, H302:H303),0)</f>
        <v>0</v>
      </c>
      <c r="I304" s="22"/>
      <c r="J304" s="25">
        <f>TRUNC(SUMIF(N302:N303, N301, J302:J303),0)</f>
        <v>0</v>
      </c>
      <c r="K304" s="22"/>
      <c r="L304" s="25">
        <f>F304+H304+J304</f>
        <v>77808</v>
      </c>
      <c r="M304" s="19" t="s">
        <v>52</v>
      </c>
      <c r="N304" s="1" t="s">
        <v>91</v>
      </c>
      <c r="O304" s="1" t="s">
        <v>91</v>
      </c>
      <c r="P304" s="1" t="s">
        <v>52</v>
      </c>
      <c r="Q304" s="1" t="s">
        <v>52</v>
      </c>
      <c r="R304" s="1" t="s">
        <v>52</v>
      </c>
      <c r="AV304" s="1" t="s">
        <v>52</v>
      </c>
      <c r="AW304" s="1" t="s">
        <v>52</v>
      </c>
      <c r="AX304" s="1" t="s">
        <v>52</v>
      </c>
      <c r="AY304" s="1" t="s">
        <v>52</v>
      </c>
      <c r="AZ304" s="1" t="s">
        <v>52</v>
      </c>
    </row>
    <row r="305" spans="1:52" ht="30" customHeight="1" x14ac:dyDescent="0.3">
      <c r="A305" s="20"/>
      <c r="B305" s="20"/>
      <c r="C305" s="20"/>
      <c r="D305" s="20"/>
      <c r="E305" s="22"/>
      <c r="F305" s="25"/>
      <c r="G305" s="22">
        <v>0</v>
      </c>
      <c r="H305" s="25"/>
      <c r="I305" s="22"/>
      <c r="J305" s="25"/>
      <c r="K305" s="22"/>
      <c r="L305" s="25"/>
      <c r="M305" s="20"/>
    </row>
    <row r="306" spans="1:52" ht="30" customHeight="1" x14ac:dyDescent="0.3">
      <c r="A306" s="16" t="s">
        <v>1042</v>
      </c>
      <c r="B306" s="17"/>
      <c r="C306" s="17"/>
      <c r="D306" s="17"/>
      <c r="E306" s="21"/>
      <c r="F306" s="24"/>
      <c r="G306" s="21">
        <v>0</v>
      </c>
      <c r="H306" s="24"/>
      <c r="I306" s="21"/>
      <c r="J306" s="24"/>
      <c r="K306" s="21"/>
      <c r="L306" s="24"/>
      <c r="M306" s="18"/>
      <c r="N306" s="1" t="s">
        <v>438</v>
      </c>
    </row>
    <row r="307" spans="1:52" ht="30" customHeight="1" x14ac:dyDescent="0.3">
      <c r="A307" s="19" t="s">
        <v>1043</v>
      </c>
      <c r="B307" s="19" t="s">
        <v>1044</v>
      </c>
      <c r="C307" s="19" t="s">
        <v>77</v>
      </c>
      <c r="D307" s="20">
        <v>1.89</v>
      </c>
      <c r="E307" s="22">
        <f>단가대비표!O71</f>
        <v>225900</v>
      </c>
      <c r="F307" s="25">
        <f t="shared" ref="F307:F313" si="34">TRUNC(E307*D307,1)</f>
        <v>426951</v>
      </c>
      <c r="G307" s="22">
        <v>0</v>
      </c>
      <c r="H307" s="25">
        <f t="shared" ref="H307:H313" si="35">TRUNC(G307*D307,1)</f>
        <v>0</v>
      </c>
      <c r="I307" s="22">
        <f>단가대비표!V71</f>
        <v>0</v>
      </c>
      <c r="J307" s="25">
        <f t="shared" ref="J307:J313" si="36">TRUNC(I307*D307,1)</f>
        <v>0</v>
      </c>
      <c r="K307" s="22">
        <f t="shared" ref="K307:L313" si="37">TRUNC(E307+G307+I307,1)</f>
        <v>225900</v>
      </c>
      <c r="L307" s="25">
        <f t="shared" si="37"/>
        <v>426951</v>
      </c>
      <c r="M307" s="19" t="s">
        <v>52</v>
      </c>
      <c r="N307" s="1" t="s">
        <v>438</v>
      </c>
      <c r="O307" s="1" t="s">
        <v>1045</v>
      </c>
      <c r="P307" s="1" t="s">
        <v>64</v>
      </c>
      <c r="Q307" s="1" t="s">
        <v>64</v>
      </c>
      <c r="R307" s="1" t="s">
        <v>63</v>
      </c>
      <c r="AV307" s="1" t="s">
        <v>52</v>
      </c>
      <c r="AW307" s="1" t="s">
        <v>1046</v>
      </c>
      <c r="AX307" s="1" t="s">
        <v>52</v>
      </c>
      <c r="AY307" s="1" t="s">
        <v>52</v>
      </c>
      <c r="AZ307" s="1" t="s">
        <v>52</v>
      </c>
    </row>
    <row r="308" spans="1:52" ht="30" customHeight="1" x14ac:dyDescent="0.3">
      <c r="A308" s="19" t="s">
        <v>1047</v>
      </c>
      <c r="B308" s="19" t="s">
        <v>1048</v>
      </c>
      <c r="C308" s="19" t="s">
        <v>213</v>
      </c>
      <c r="D308" s="20">
        <v>1</v>
      </c>
      <c r="E308" s="22">
        <f>단가대비표!O88</f>
        <v>70000</v>
      </c>
      <c r="F308" s="25">
        <f t="shared" si="34"/>
        <v>70000</v>
      </c>
      <c r="G308" s="22">
        <v>0</v>
      </c>
      <c r="H308" s="25">
        <f t="shared" si="35"/>
        <v>0</v>
      </c>
      <c r="I308" s="22">
        <f>단가대비표!V88</f>
        <v>0</v>
      </c>
      <c r="J308" s="25">
        <f t="shared" si="36"/>
        <v>0</v>
      </c>
      <c r="K308" s="22">
        <f t="shared" si="37"/>
        <v>70000</v>
      </c>
      <c r="L308" s="25">
        <f t="shared" si="37"/>
        <v>70000</v>
      </c>
      <c r="M308" s="19" t="s">
        <v>52</v>
      </c>
      <c r="N308" s="1" t="s">
        <v>438</v>
      </c>
      <c r="O308" s="1" t="s">
        <v>1049</v>
      </c>
      <c r="P308" s="1" t="s">
        <v>64</v>
      </c>
      <c r="Q308" s="1" t="s">
        <v>64</v>
      </c>
      <c r="R308" s="1" t="s">
        <v>63</v>
      </c>
      <c r="AV308" s="1" t="s">
        <v>52</v>
      </c>
      <c r="AW308" s="1" t="s">
        <v>1050</v>
      </c>
      <c r="AX308" s="1" t="s">
        <v>52</v>
      </c>
      <c r="AY308" s="1" t="s">
        <v>52</v>
      </c>
      <c r="AZ308" s="1" t="s">
        <v>52</v>
      </c>
    </row>
    <row r="309" spans="1:52" ht="30" customHeight="1" x14ac:dyDescent="0.3">
      <c r="A309" s="19" t="s">
        <v>1011</v>
      </c>
      <c r="B309" s="19" t="s">
        <v>1051</v>
      </c>
      <c r="C309" s="19" t="s">
        <v>213</v>
      </c>
      <c r="D309" s="20">
        <v>1</v>
      </c>
      <c r="E309" s="22">
        <f>단가대비표!O89</f>
        <v>43000</v>
      </c>
      <c r="F309" s="25">
        <f t="shared" si="34"/>
        <v>43000</v>
      </c>
      <c r="G309" s="22">
        <v>0</v>
      </c>
      <c r="H309" s="25">
        <f t="shared" si="35"/>
        <v>0</v>
      </c>
      <c r="I309" s="22">
        <f>단가대비표!V89</f>
        <v>0</v>
      </c>
      <c r="J309" s="25">
        <f t="shared" si="36"/>
        <v>0</v>
      </c>
      <c r="K309" s="22">
        <f t="shared" si="37"/>
        <v>43000</v>
      </c>
      <c r="L309" s="25">
        <f t="shared" si="37"/>
        <v>43000</v>
      </c>
      <c r="M309" s="19" t="s">
        <v>52</v>
      </c>
      <c r="N309" s="1" t="s">
        <v>438</v>
      </c>
      <c r="O309" s="1" t="s">
        <v>1052</v>
      </c>
      <c r="P309" s="1" t="s">
        <v>64</v>
      </c>
      <c r="Q309" s="1" t="s">
        <v>64</v>
      </c>
      <c r="R309" s="1" t="s">
        <v>63</v>
      </c>
      <c r="AV309" s="1" t="s">
        <v>52</v>
      </c>
      <c r="AW309" s="1" t="s">
        <v>1053</v>
      </c>
      <c r="AX309" s="1" t="s">
        <v>52</v>
      </c>
      <c r="AY309" s="1" t="s">
        <v>52</v>
      </c>
      <c r="AZ309" s="1" t="s">
        <v>52</v>
      </c>
    </row>
    <row r="310" spans="1:52" ht="30" customHeight="1" x14ac:dyDescent="0.3">
      <c r="A310" s="19" t="s">
        <v>1054</v>
      </c>
      <c r="B310" s="19" t="s">
        <v>1055</v>
      </c>
      <c r="C310" s="19" t="s">
        <v>213</v>
      </c>
      <c r="D310" s="20">
        <v>1</v>
      </c>
      <c r="E310" s="22">
        <f>단가대비표!O72</f>
        <v>105000</v>
      </c>
      <c r="F310" s="25">
        <f t="shared" si="34"/>
        <v>105000</v>
      </c>
      <c r="G310" s="22">
        <v>0</v>
      </c>
      <c r="H310" s="25">
        <f t="shared" si="35"/>
        <v>0</v>
      </c>
      <c r="I310" s="22">
        <f>단가대비표!V72</f>
        <v>0</v>
      </c>
      <c r="J310" s="25">
        <f t="shared" si="36"/>
        <v>0</v>
      </c>
      <c r="K310" s="22">
        <f t="shared" si="37"/>
        <v>105000</v>
      </c>
      <c r="L310" s="25">
        <f t="shared" si="37"/>
        <v>105000</v>
      </c>
      <c r="M310" s="19" t="s">
        <v>52</v>
      </c>
      <c r="N310" s="1" t="s">
        <v>438</v>
      </c>
      <c r="O310" s="1" t="s">
        <v>1056</v>
      </c>
      <c r="P310" s="1" t="s">
        <v>64</v>
      </c>
      <c r="Q310" s="1" t="s">
        <v>64</v>
      </c>
      <c r="R310" s="1" t="s">
        <v>63</v>
      </c>
      <c r="AV310" s="1" t="s">
        <v>52</v>
      </c>
      <c r="AW310" s="1" t="s">
        <v>1057</v>
      </c>
      <c r="AX310" s="1" t="s">
        <v>52</v>
      </c>
      <c r="AY310" s="1" t="s">
        <v>52</v>
      </c>
      <c r="AZ310" s="1" t="s">
        <v>52</v>
      </c>
    </row>
    <row r="311" spans="1:52" ht="30" customHeight="1" x14ac:dyDescent="0.3">
      <c r="A311" s="19" t="s">
        <v>1058</v>
      </c>
      <c r="B311" s="19" t="s">
        <v>850</v>
      </c>
      <c r="C311" s="19" t="s">
        <v>67</v>
      </c>
      <c r="D311" s="20">
        <v>1</v>
      </c>
      <c r="E311" s="22">
        <f>일위대가목록!E124</f>
        <v>0</v>
      </c>
      <c r="F311" s="25">
        <f t="shared" si="34"/>
        <v>0</v>
      </c>
      <c r="G311" s="22">
        <v>18799.690000000002</v>
      </c>
      <c r="H311" s="25">
        <f t="shared" si="35"/>
        <v>18799.599999999999</v>
      </c>
      <c r="I311" s="22">
        <f>일위대가목록!G124</f>
        <v>376</v>
      </c>
      <c r="J311" s="25">
        <f t="shared" si="36"/>
        <v>376</v>
      </c>
      <c r="K311" s="22">
        <f t="shared" si="37"/>
        <v>19175.599999999999</v>
      </c>
      <c r="L311" s="25">
        <f t="shared" si="37"/>
        <v>19175.599999999999</v>
      </c>
      <c r="M311" s="19" t="s">
        <v>1059</v>
      </c>
      <c r="N311" s="1" t="s">
        <v>438</v>
      </c>
      <c r="O311" s="1" t="s">
        <v>1060</v>
      </c>
      <c r="P311" s="1" t="s">
        <v>63</v>
      </c>
      <c r="Q311" s="1" t="s">
        <v>64</v>
      </c>
      <c r="R311" s="1" t="s">
        <v>64</v>
      </c>
      <c r="AV311" s="1" t="s">
        <v>52</v>
      </c>
      <c r="AW311" s="1" t="s">
        <v>1061</v>
      </c>
      <c r="AX311" s="1" t="s">
        <v>52</v>
      </c>
      <c r="AY311" s="1" t="s">
        <v>52</v>
      </c>
      <c r="AZ311" s="1" t="s">
        <v>52</v>
      </c>
    </row>
    <row r="312" spans="1:52" ht="30" customHeight="1" x14ac:dyDescent="0.3">
      <c r="A312" s="19" t="s">
        <v>1062</v>
      </c>
      <c r="B312" s="19" t="s">
        <v>850</v>
      </c>
      <c r="C312" s="19" t="s">
        <v>67</v>
      </c>
      <c r="D312" s="20">
        <v>1</v>
      </c>
      <c r="E312" s="22">
        <f>일위대가목록!E125</f>
        <v>0</v>
      </c>
      <c r="F312" s="25">
        <f t="shared" si="34"/>
        <v>0</v>
      </c>
      <c r="G312" s="22">
        <v>5398.12</v>
      </c>
      <c r="H312" s="25">
        <f t="shared" si="35"/>
        <v>5398.1</v>
      </c>
      <c r="I312" s="22">
        <f>일위대가목록!G125</f>
        <v>107</v>
      </c>
      <c r="J312" s="25">
        <f t="shared" si="36"/>
        <v>107</v>
      </c>
      <c r="K312" s="22">
        <f t="shared" si="37"/>
        <v>5505.1</v>
      </c>
      <c r="L312" s="25">
        <f t="shared" si="37"/>
        <v>5505.1</v>
      </c>
      <c r="M312" s="19" t="s">
        <v>1063</v>
      </c>
      <c r="N312" s="1" t="s">
        <v>438</v>
      </c>
      <c r="O312" s="1" t="s">
        <v>1064</v>
      </c>
      <c r="P312" s="1" t="s">
        <v>63</v>
      </c>
      <c r="Q312" s="1" t="s">
        <v>64</v>
      </c>
      <c r="R312" s="1" t="s">
        <v>64</v>
      </c>
      <c r="AV312" s="1" t="s">
        <v>52</v>
      </c>
      <c r="AW312" s="1" t="s">
        <v>1065</v>
      </c>
      <c r="AX312" s="1" t="s">
        <v>52</v>
      </c>
      <c r="AY312" s="1" t="s">
        <v>52</v>
      </c>
      <c r="AZ312" s="1" t="s">
        <v>52</v>
      </c>
    </row>
    <row r="313" spans="1:52" ht="30" customHeight="1" x14ac:dyDescent="0.3">
      <c r="A313" s="19" t="s">
        <v>1066</v>
      </c>
      <c r="B313" s="19" t="s">
        <v>1020</v>
      </c>
      <c r="C313" s="19" t="s">
        <v>67</v>
      </c>
      <c r="D313" s="20">
        <v>1</v>
      </c>
      <c r="E313" s="22">
        <f>일위대가목록!E126</f>
        <v>0</v>
      </c>
      <c r="F313" s="25">
        <f t="shared" si="34"/>
        <v>0</v>
      </c>
      <c r="G313" s="22">
        <v>113302.28</v>
      </c>
      <c r="H313" s="25">
        <f t="shared" si="35"/>
        <v>113302.2</v>
      </c>
      <c r="I313" s="22">
        <f>일위대가목록!G126</f>
        <v>3399</v>
      </c>
      <c r="J313" s="25">
        <f t="shared" si="36"/>
        <v>3399</v>
      </c>
      <c r="K313" s="22">
        <f t="shared" si="37"/>
        <v>116701.2</v>
      </c>
      <c r="L313" s="25">
        <f t="shared" si="37"/>
        <v>116701.2</v>
      </c>
      <c r="M313" s="19" t="s">
        <v>1067</v>
      </c>
      <c r="N313" s="1" t="s">
        <v>438</v>
      </c>
      <c r="O313" s="1" t="s">
        <v>1068</v>
      </c>
      <c r="P313" s="1" t="s">
        <v>63</v>
      </c>
      <c r="Q313" s="1" t="s">
        <v>64</v>
      </c>
      <c r="R313" s="1" t="s">
        <v>64</v>
      </c>
      <c r="AV313" s="1" t="s">
        <v>52</v>
      </c>
      <c r="AW313" s="1" t="s">
        <v>1069</v>
      </c>
      <c r="AX313" s="1" t="s">
        <v>52</v>
      </c>
      <c r="AY313" s="1" t="s">
        <v>52</v>
      </c>
      <c r="AZ313" s="1" t="s">
        <v>52</v>
      </c>
    </row>
    <row r="314" spans="1:52" ht="30" customHeight="1" x14ac:dyDescent="0.3">
      <c r="A314" s="19" t="s">
        <v>559</v>
      </c>
      <c r="B314" s="19" t="s">
        <v>52</v>
      </c>
      <c r="C314" s="19" t="s">
        <v>52</v>
      </c>
      <c r="D314" s="20"/>
      <c r="E314" s="22"/>
      <c r="F314" s="25">
        <f>TRUNC(SUMIF(N307:N313, N306, F307:F313),0)</f>
        <v>644951</v>
      </c>
      <c r="G314" s="22">
        <v>0</v>
      </c>
      <c r="H314" s="25">
        <f>TRUNC(SUMIF(N307:N313, N306, H307:H313),0)</f>
        <v>137499</v>
      </c>
      <c r="I314" s="22"/>
      <c r="J314" s="25">
        <f>TRUNC(SUMIF(N307:N313, N306, J307:J313),0)</f>
        <v>3882</v>
      </c>
      <c r="K314" s="22"/>
      <c r="L314" s="25">
        <f>F314+H314+J314</f>
        <v>786332</v>
      </c>
      <c r="M314" s="19" t="s">
        <v>52</v>
      </c>
      <c r="N314" s="1" t="s">
        <v>91</v>
      </c>
      <c r="O314" s="1" t="s">
        <v>91</v>
      </c>
      <c r="P314" s="1" t="s">
        <v>52</v>
      </c>
      <c r="Q314" s="1" t="s">
        <v>52</v>
      </c>
      <c r="R314" s="1" t="s">
        <v>52</v>
      </c>
      <c r="AV314" s="1" t="s">
        <v>52</v>
      </c>
      <c r="AW314" s="1" t="s">
        <v>52</v>
      </c>
      <c r="AX314" s="1" t="s">
        <v>52</v>
      </c>
      <c r="AY314" s="1" t="s">
        <v>52</v>
      </c>
      <c r="AZ314" s="1" t="s">
        <v>52</v>
      </c>
    </row>
    <row r="315" spans="1:52" ht="30" customHeight="1" x14ac:dyDescent="0.3">
      <c r="A315" s="20"/>
      <c r="B315" s="20"/>
      <c r="C315" s="20"/>
      <c r="D315" s="20"/>
      <c r="E315" s="22"/>
      <c r="F315" s="25"/>
      <c r="G315" s="22">
        <v>0</v>
      </c>
      <c r="H315" s="25"/>
      <c r="I315" s="22"/>
      <c r="J315" s="25"/>
      <c r="K315" s="22"/>
      <c r="L315" s="25"/>
      <c r="M315" s="20"/>
    </row>
    <row r="316" spans="1:52" ht="30" customHeight="1" x14ac:dyDescent="0.3">
      <c r="A316" s="16" t="s">
        <v>1070</v>
      </c>
      <c r="B316" s="17"/>
      <c r="C316" s="17"/>
      <c r="D316" s="17"/>
      <c r="E316" s="21"/>
      <c r="F316" s="24"/>
      <c r="G316" s="21">
        <v>0</v>
      </c>
      <c r="H316" s="24"/>
      <c r="I316" s="21"/>
      <c r="J316" s="24"/>
      <c r="K316" s="21"/>
      <c r="L316" s="24"/>
      <c r="M316" s="18"/>
      <c r="N316" s="1" t="s">
        <v>442</v>
      </c>
    </row>
    <row r="317" spans="1:52" ht="30" customHeight="1" x14ac:dyDescent="0.3">
      <c r="A317" s="19" t="s">
        <v>1043</v>
      </c>
      <c r="B317" s="19" t="s">
        <v>1044</v>
      </c>
      <c r="C317" s="19" t="s">
        <v>77</v>
      </c>
      <c r="D317" s="20">
        <v>1.89</v>
      </c>
      <c r="E317" s="22">
        <f>단가대비표!O71</f>
        <v>225900</v>
      </c>
      <c r="F317" s="25">
        <f t="shared" ref="F317:F323" si="38">TRUNC(E317*D317,1)</f>
        <v>426951</v>
      </c>
      <c r="G317" s="22">
        <v>0</v>
      </c>
      <c r="H317" s="25">
        <f t="shared" ref="H317:H323" si="39">TRUNC(G317*D317,1)</f>
        <v>0</v>
      </c>
      <c r="I317" s="22">
        <f>단가대비표!V71</f>
        <v>0</v>
      </c>
      <c r="J317" s="25">
        <f t="shared" ref="J317:J323" si="40">TRUNC(I317*D317,1)</f>
        <v>0</v>
      </c>
      <c r="K317" s="22">
        <f t="shared" ref="K317:L323" si="41">TRUNC(E317+G317+I317,1)</f>
        <v>225900</v>
      </c>
      <c r="L317" s="25">
        <f t="shared" si="41"/>
        <v>426951</v>
      </c>
      <c r="M317" s="19" t="s">
        <v>52</v>
      </c>
      <c r="N317" s="1" t="s">
        <v>442</v>
      </c>
      <c r="O317" s="1" t="s">
        <v>1045</v>
      </c>
      <c r="P317" s="1" t="s">
        <v>64</v>
      </c>
      <c r="Q317" s="1" t="s">
        <v>64</v>
      </c>
      <c r="R317" s="1" t="s">
        <v>63</v>
      </c>
      <c r="AV317" s="1" t="s">
        <v>52</v>
      </c>
      <c r="AW317" s="1" t="s">
        <v>1071</v>
      </c>
      <c r="AX317" s="1" t="s">
        <v>52</v>
      </c>
      <c r="AY317" s="1" t="s">
        <v>52</v>
      </c>
      <c r="AZ317" s="1" t="s">
        <v>52</v>
      </c>
    </row>
    <row r="318" spans="1:52" ht="30" customHeight="1" x14ac:dyDescent="0.3">
      <c r="A318" s="19" t="s">
        <v>1047</v>
      </c>
      <c r="B318" s="19" t="s">
        <v>1048</v>
      </c>
      <c r="C318" s="19" t="s">
        <v>213</v>
      </c>
      <c r="D318" s="20">
        <v>1</v>
      </c>
      <c r="E318" s="22">
        <f>단가대비표!O88</f>
        <v>70000</v>
      </c>
      <c r="F318" s="25">
        <f t="shared" si="38"/>
        <v>70000</v>
      </c>
      <c r="G318" s="22">
        <v>0</v>
      </c>
      <c r="H318" s="25">
        <f t="shared" si="39"/>
        <v>0</v>
      </c>
      <c r="I318" s="22">
        <f>단가대비표!V88</f>
        <v>0</v>
      </c>
      <c r="J318" s="25">
        <f t="shared" si="40"/>
        <v>0</v>
      </c>
      <c r="K318" s="22">
        <f t="shared" si="41"/>
        <v>70000</v>
      </c>
      <c r="L318" s="25">
        <f t="shared" si="41"/>
        <v>70000</v>
      </c>
      <c r="M318" s="19" t="s">
        <v>52</v>
      </c>
      <c r="N318" s="1" t="s">
        <v>442</v>
      </c>
      <c r="O318" s="1" t="s">
        <v>1049</v>
      </c>
      <c r="P318" s="1" t="s">
        <v>64</v>
      </c>
      <c r="Q318" s="1" t="s">
        <v>64</v>
      </c>
      <c r="R318" s="1" t="s">
        <v>63</v>
      </c>
      <c r="AV318" s="1" t="s">
        <v>52</v>
      </c>
      <c r="AW318" s="1" t="s">
        <v>1072</v>
      </c>
      <c r="AX318" s="1" t="s">
        <v>52</v>
      </c>
      <c r="AY318" s="1" t="s">
        <v>52</v>
      </c>
      <c r="AZ318" s="1" t="s">
        <v>52</v>
      </c>
    </row>
    <row r="319" spans="1:52" ht="30" customHeight="1" x14ac:dyDescent="0.3">
      <c r="A319" s="19" t="s">
        <v>1011</v>
      </c>
      <c r="B319" s="19" t="s">
        <v>1051</v>
      </c>
      <c r="C319" s="19" t="s">
        <v>213</v>
      </c>
      <c r="D319" s="20">
        <v>1</v>
      </c>
      <c r="E319" s="22">
        <f>단가대비표!O89</f>
        <v>43000</v>
      </c>
      <c r="F319" s="25">
        <f t="shared" si="38"/>
        <v>43000</v>
      </c>
      <c r="G319" s="22">
        <v>0</v>
      </c>
      <c r="H319" s="25">
        <f t="shared" si="39"/>
        <v>0</v>
      </c>
      <c r="I319" s="22">
        <f>단가대비표!V89</f>
        <v>0</v>
      </c>
      <c r="J319" s="25">
        <f t="shared" si="40"/>
        <v>0</v>
      </c>
      <c r="K319" s="22">
        <f t="shared" si="41"/>
        <v>43000</v>
      </c>
      <c r="L319" s="25">
        <f t="shared" si="41"/>
        <v>43000</v>
      </c>
      <c r="M319" s="19" t="s">
        <v>52</v>
      </c>
      <c r="N319" s="1" t="s">
        <v>442</v>
      </c>
      <c r="O319" s="1" t="s">
        <v>1052</v>
      </c>
      <c r="P319" s="1" t="s">
        <v>64</v>
      </c>
      <c r="Q319" s="1" t="s">
        <v>64</v>
      </c>
      <c r="R319" s="1" t="s">
        <v>63</v>
      </c>
      <c r="AV319" s="1" t="s">
        <v>52</v>
      </c>
      <c r="AW319" s="1" t="s">
        <v>1073</v>
      </c>
      <c r="AX319" s="1" t="s">
        <v>52</v>
      </c>
      <c r="AY319" s="1" t="s">
        <v>52</v>
      </c>
      <c r="AZ319" s="1" t="s">
        <v>52</v>
      </c>
    </row>
    <row r="320" spans="1:52" ht="30" customHeight="1" x14ac:dyDescent="0.3">
      <c r="A320" s="19" t="s">
        <v>1054</v>
      </c>
      <c r="B320" s="19" t="s">
        <v>1055</v>
      </c>
      <c r="C320" s="19" t="s">
        <v>213</v>
      </c>
      <c r="D320" s="20">
        <v>1</v>
      </c>
      <c r="E320" s="22">
        <f>단가대비표!O72</f>
        <v>105000</v>
      </c>
      <c r="F320" s="25">
        <f t="shared" si="38"/>
        <v>105000</v>
      </c>
      <c r="G320" s="22">
        <v>0</v>
      </c>
      <c r="H320" s="25">
        <f t="shared" si="39"/>
        <v>0</v>
      </c>
      <c r="I320" s="22">
        <f>단가대비표!V72</f>
        <v>0</v>
      </c>
      <c r="J320" s="25">
        <f t="shared" si="40"/>
        <v>0</v>
      </c>
      <c r="K320" s="22">
        <f t="shared" si="41"/>
        <v>105000</v>
      </c>
      <c r="L320" s="25">
        <f t="shared" si="41"/>
        <v>105000</v>
      </c>
      <c r="M320" s="19" t="s">
        <v>52</v>
      </c>
      <c r="N320" s="1" t="s">
        <v>442</v>
      </c>
      <c r="O320" s="1" t="s">
        <v>1056</v>
      </c>
      <c r="P320" s="1" t="s">
        <v>64</v>
      </c>
      <c r="Q320" s="1" t="s">
        <v>64</v>
      </c>
      <c r="R320" s="1" t="s">
        <v>63</v>
      </c>
      <c r="AV320" s="1" t="s">
        <v>52</v>
      </c>
      <c r="AW320" s="1" t="s">
        <v>1074</v>
      </c>
      <c r="AX320" s="1" t="s">
        <v>52</v>
      </c>
      <c r="AY320" s="1" t="s">
        <v>52</v>
      </c>
      <c r="AZ320" s="1" t="s">
        <v>52</v>
      </c>
    </row>
    <row r="321" spans="1:52" ht="30" customHeight="1" x14ac:dyDescent="0.3">
      <c r="A321" s="19" t="s">
        <v>1058</v>
      </c>
      <c r="B321" s="19" t="s">
        <v>850</v>
      </c>
      <c r="C321" s="19" t="s">
        <v>67</v>
      </c>
      <c r="D321" s="20">
        <v>1</v>
      </c>
      <c r="E321" s="22">
        <f>일위대가목록!E124</f>
        <v>0</v>
      </c>
      <c r="F321" s="25">
        <f t="shared" si="38"/>
        <v>0</v>
      </c>
      <c r="G321" s="22">
        <v>18799.690000000002</v>
      </c>
      <c r="H321" s="25">
        <f t="shared" si="39"/>
        <v>18799.599999999999</v>
      </c>
      <c r="I321" s="22">
        <f>일위대가목록!G124</f>
        <v>376</v>
      </c>
      <c r="J321" s="25">
        <f t="shared" si="40"/>
        <v>376</v>
      </c>
      <c r="K321" s="22">
        <f t="shared" si="41"/>
        <v>19175.599999999999</v>
      </c>
      <c r="L321" s="25">
        <f t="shared" si="41"/>
        <v>19175.599999999999</v>
      </c>
      <c r="M321" s="19" t="s">
        <v>1059</v>
      </c>
      <c r="N321" s="1" t="s">
        <v>442</v>
      </c>
      <c r="O321" s="1" t="s">
        <v>1060</v>
      </c>
      <c r="P321" s="1" t="s">
        <v>63</v>
      </c>
      <c r="Q321" s="1" t="s">
        <v>64</v>
      </c>
      <c r="R321" s="1" t="s">
        <v>64</v>
      </c>
      <c r="AV321" s="1" t="s">
        <v>52</v>
      </c>
      <c r="AW321" s="1" t="s">
        <v>1075</v>
      </c>
      <c r="AX321" s="1" t="s">
        <v>52</v>
      </c>
      <c r="AY321" s="1" t="s">
        <v>52</v>
      </c>
      <c r="AZ321" s="1" t="s">
        <v>52</v>
      </c>
    </row>
    <row r="322" spans="1:52" ht="30" customHeight="1" x14ac:dyDescent="0.3">
      <c r="A322" s="19" t="s">
        <v>1062</v>
      </c>
      <c r="B322" s="19" t="s">
        <v>850</v>
      </c>
      <c r="C322" s="19" t="s">
        <v>67</v>
      </c>
      <c r="D322" s="20">
        <v>1</v>
      </c>
      <c r="E322" s="22">
        <f>일위대가목록!E125</f>
        <v>0</v>
      </c>
      <c r="F322" s="25">
        <f t="shared" si="38"/>
        <v>0</v>
      </c>
      <c r="G322" s="22">
        <v>5398.12</v>
      </c>
      <c r="H322" s="25">
        <f t="shared" si="39"/>
        <v>5398.1</v>
      </c>
      <c r="I322" s="22">
        <f>일위대가목록!G125</f>
        <v>107</v>
      </c>
      <c r="J322" s="25">
        <f t="shared" si="40"/>
        <v>107</v>
      </c>
      <c r="K322" s="22">
        <f t="shared" si="41"/>
        <v>5505.1</v>
      </c>
      <c r="L322" s="25">
        <f t="shared" si="41"/>
        <v>5505.1</v>
      </c>
      <c r="M322" s="19" t="s">
        <v>1063</v>
      </c>
      <c r="N322" s="1" t="s">
        <v>442</v>
      </c>
      <c r="O322" s="1" t="s">
        <v>1064</v>
      </c>
      <c r="P322" s="1" t="s">
        <v>63</v>
      </c>
      <c r="Q322" s="1" t="s">
        <v>64</v>
      </c>
      <c r="R322" s="1" t="s">
        <v>64</v>
      </c>
      <c r="AV322" s="1" t="s">
        <v>52</v>
      </c>
      <c r="AW322" s="1" t="s">
        <v>1076</v>
      </c>
      <c r="AX322" s="1" t="s">
        <v>52</v>
      </c>
      <c r="AY322" s="1" t="s">
        <v>52</v>
      </c>
      <c r="AZ322" s="1" t="s">
        <v>52</v>
      </c>
    </row>
    <row r="323" spans="1:52" ht="30" customHeight="1" x14ac:dyDescent="0.3">
      <c r="A323" s="19" t="s">
        <v>1066</v>
      </c>
      <c r="B323" s="19" t="s">
        <v>1020</v>
      </c>
      <c r="C323" s="19" t="s">
        <v>67</v>
      </c>
      <c r="D323" s="20">
        <v>1</v>
      </c>
      <c r="E323" s="22">
        <f>일위대가목록!E126</f>
        <v>0</v>
      </c>
      <c r="F323" s="25">
        <f t="shared" si="38"/>
        <v>0</v>
      </c>
      <c r="G323" s="22">
        <v>113302.28</v>
      </c>
      <c r="H323" s="25">
        <f t="shared" si="39"/>
        <v>113302.2</v>
      </c>
      <c r="I323" s="22">
        <f>일위대가목록!G126</f>
        <v>3399</v>
      </c>
      <c r="J323" s="25">
        <f t="shared" si="40"/>
        <v>3399</v>
      </c>
      <c r="K323" s="22">
        <f t="shared" si="41"/>
        <v>116701.2</v>
      </c>
      <c r="L323" s="25">
        <f t="shared" si="41"/>
        <v>116701.2</v>
      </c>
      <c r="M323" s="19" t="s">
        <v>1067</v>
      </c>
      <c r="N323" s="1" t="s">
        <v>442</v>
      </c>
      <c r="O323" s="1" t="s">
        <v>1068</v>
      </c>
      <c r="P323" s="1" t="s">
        <v>63</v>
      </c>
      <c r="Q323" s="1" t="s">
        <v>64</v>
      </c>
      <c r="R323" s="1" t="s">
        <v>64</v>
      </c>
      <c r="AV323" s="1" t="s">
        <v>52</v>
      </c>
      <c r="AW323" s="1" t="s">
        <v>1077</v>
      </c>
      <c r="AX323" s="1" t="s">
        <v>52</v>
      </c>
      <c r="AY323" s="1" t="s">
        <v>52</v>
      </c>
      <c r="AZ323" s="1" t="s">
        <v>52</v>
      </c>
    </row>
    <row r="324" spans="1:52" ht="30" customHeight="1" x14ac:dyDescent="0.3">
      <c r="A324" s="19" t="s">
        <v>559</v>
      </c>
      <c r="B324" s="19" t="s">
        <v>52</v>
      </c>
      <c r="C324" s="19" t="s">
        <v>52</v>
      </c>
      <c r="D324" s="20"/>
      <c r="E324" s="22"/>
      <c r="F324" s="25">
        <f>TRUNC(SUMIF(N317:N323, N316, F317:F323),0)</f>
        <v>644951</v>
      </c>
      <c r="G324" s="22">
        <v>0</v>
      </c>
      <c r="H324" s="25">
        <f>TRUNC(SUMIF(N317:N323, N316, H317:H323),0)</f>
        <v>137499</v>
      </c>
      <c r="I324" s="22"/>
      <c r="J324" s="25">
        <f>TRUNC(SUMIF(N317:N323, N316, J317:J323),0)</f>
        <v>3882</v>
      </c>
      <c r="K324" s="22"/>
      <c r="L324" s="25">
        <f>F324+H324+J324</f>
        <v>786332</v>
      </c>
      <c r="M324" s="19" t="s">
        <v>52</v>
      </c>
      <c r="N324" s="1" t="s">
        <v>91</v>
      </c>
      <c r="O324" s="1" t="s">
        <v>91</v>
      </c>
      <c r="P324" s="1" t="s">
        <v>52</v>
      </c>
      <c r="Q324" s="1" t="s">
        <v>52</v>
      </c>
      <c r="R324" s="1" t="s">
        <v>52</v>
      </c>
      <c r="AV324" s="1" t="s">
        <v>52</v>
      </c>
      <c r="AW324" s="1" t="s">
        <v>52</v>
      </c>
      <c r="AX324" s="1" t="s">
        <v>52</v>
      </c>
      <c r="AY324" s="1" t="s">
        <v>52</v>
      </c>
      <c r="AZ324" s="1" t="s">
        <v>52</v>
      </c>
    </row>
    <row r="325" spans="1:52" ht="30" customHeight="1" x14ac:dyDescent="0.3">
      <c r="A325" s="20"/>
      <c r="B325" s="20"/>
      <c r="C325" s="20"/>
      <c r="D325" s="20"/>
      <c r="E325" s="22"/>
      <c r="F325" s="25"/>
      <c r="G325" s="22">
        <v>0</v>
      </c>
      <c r="H325" s="25"/>
      <c r="I325" s="22"/>
      <c r="J325" s="25"/>
      <c r="K325" s="22"/>
      <c r="L325" s="25"/>
      <c r="M325" s="20"/>
    </row>
    <row r="326" spans="1:52" ht="30" customHeight="1" x14ac:dyDescent="0.3">
      <c r="A326" s="16" t="s">
        <v>1078</v>
      </c>
      <c r="B326" s="17"/>
      <c r="C326" s="17"/>
      <c r="D326" s="17"/>
      <c r="E326" s="21"/>
      <c r="F326" s="24"/>
      <c r="G326" s="21">
        <v>0</v>
      </c>
      <c r="H326" s="24"/>
      <c r="I326" s="21"/>
      <c r="J326" s="24"/>
      <c r="K326" s="21"/>
      <c r="L326" s="24"/>
      <c r="M326" s="18"/>
      <c r="N326" s="1" t="s">
        <v>447</v>
      </c>
    </row>
    <row r="327" spans="1:52" ht="30" customHeight="1" x14ac:dyDescent="0.3">
      <c r="A327" s="19" t="s">
        <v>1080</v>
      </c>
      <c r="B327" s="19" t="s">
        <v>567</v>
      </c>
      <c r="C327" s="19" t="s">
        <v>568</v>
      </c>
      <c r="D327" s="20">
        <v>0.124</v>
      </c>
      <c r="E327" s="22">
        <f>단가대비표!O118</f>
        <v>0</v>
      </c>
      <c r="F327" s="25">
        <f>TRUNC(E327*D327,1)</f>
        <v>0</v>
      </c>
      <c r="G327" s="22">
        <v>230720.49000000002</v>
      </c>
      <c r="H327" s="25">
        <f>TRUNC(G327*D327,1)</f>
        <v>28609.3</v>
      </c>
      <c r="I327" s="22">
        <f>단가대비표!V118</f>
        <v>0</v>
      </c>
      <c r="J327" s="25">
        <f>TRUNC(I327*D327,1)</f>
        <v>0</v>
      </c>
      <c r="K327" s="22">
        <f>TRUNC(E327+G327+I327,1)</f>
        <v>230720.4</v>
      </c>
      <c r="L327" s="25">
        <f>TRUNC(F327+H327+J327,1)</f>
        <v>28609.3</v>
      </c>
      <c r="M327" s="19" t="s">
        <v>52</v>
      </c>
      <c r="N327" s="1" t="s">
        <v>447</v>
      </c>
      <c r="O327" s="1" t="s">
        <v>1081</v>
      </c>
      <c r="P327" s="1" t="s">
        <v>64</v>
      </c>
      <c r="Q327" s="1" t="s">
        <v>64</v>
      </c>
      <c r="R327" s="1" t="s">
        <v>63</v>
      </c>
      <c r="AV327" s="1" t="s">
        <v>52</v>
      </c>
      <c r="AW327" s="1" t="s">
        <v>1082</v>
      </c>
      <c r="AX327" s="1" t="s">
        <v>52</v>
      </c>
      <c r="AY327" s="1" t="s">
        <v>52</v>
      </c>
      <c r="AZ327" s="1" t="s">
        <v>52</v>
      </c>
    </row>
    <row r="328" spans="1:52" ht="30" customHeight="1" x14ac:dyDescent="0.3">
      <c r="A328" s="19" t="s">
        <v>571</v>
      </c>
      <c r="B328" s="19" t="s">
        <v>567</v>
      </c>
      <c r="C328" s="19" t="s">
        <v>568</v>
      </c>
      <c r="D328" s="20">
        <v>0.02</v>
      </c>
      <c r="E328" s="22">
        <f>단가대비표!O107</f>
        <v>0</v>
      </c>
      <c r="F328" s="25">
        <f>TRUNC(E328*D328,1)</f>
        <v>0</v>
      </c>
      <c r="G328" s="22">
        <v>156581.88</v>
      </c>
      <c r="H328" s="25">
        <f>TRUNC(G328*D328,1)</f>
        <v>3131.6</v>
      </c>
      <c r="I328" s="22">
        <f>단가대비표!V107</f>
        <v>0</v>
      </c>
      <c r="J328" s="25">
        <f>TRUNC(I328*D328,1)</f>
        <v>0</v>
      </c>
      <c r="K328" s="22">
        <f>TRUNC(E328+G328+I328,1)</f>
        <v>156581.79999999999</v>
      </c>
      <c r="L328" s="25">
        <f>TRUNC(F328+H328+J328,1)</f>
        <v>3131.6</v>
      </c>
      <c r="M328" s="19" t="s">
        <v>52</v>
      </c>
      <c r="N328" s="1" t="s">
        <v>447</v>
      </c>
      <c r="O328" s="1" t="s">
        <v>572</v>
      </c>
      <c r="P328" s="1" t="s">
        <v>64</v>
      </c>
      <c r="Q328" s="1" t="s">
        <v>64</v>
      </c>
      <c r="R328" s="1" t="s">
        <v>63</v>
      </c>
      <c r="AV328" s="1" t="s">
        <v>52</v>
      </c>
      <c r="AW328" s="1" t="s">
        <v>1083</v>
      </c>
      <c r="AX328" s="1" t="s">
        <v>52</v>
      </c>
      <c r="AY328" s="1" t="s">
        <v>52</v>
      </c>
      <c r="AZ328" s="1" t="s">
        <v>52</v>
      </c>
    </row>
    <row r="329" spans="1:52" ht="30" customHeight="1" x14ac:dyDescent="0.3">
      <c r="A329" s="19" t="s">
        <v>559</v>
      </c>
      <c r="B329" s="19" t="s">
        <v>52</v>
      </c>
      <c r="C329" s="19" t="s">
        <v>52</v>
      </c>
      <c r="D329" s="20"/>
      <c r="E329" s="22"/>
      <c r="F329" s="25">
        <f>TRUNC(SUMIF(N327:N328, N326, F327:F328),0)</f>
        <v>0</v>
      </c>
      <c r="G329" s="22">
        <v>0</v>
      </c>
      <c r="H329" s="25">
        <f>TRUNC(SUMIF(N327:N328, N326, H327:H328),0)</f>
        <v>31740</v>
      </c>
      <c r="I329" s="22"/>
      <c r="J329" s="25">
        <f>TRUNC(SUMIF(N327:N328, N326, J327:J328),0)</f>
        <v>0</v>
      </c>
      <c r="K329" s="22"/>
      <c r="L329" s="25">
        <f>F329+H329+J329</f>
        <v>31740</v>
      </c>
      <c r="M329" s="19" t="s">
        <v>52</v>
      </c>
      <c r="N329" s="1" t="s">
        <v>91</v>
      </c>
      <c r="O329" s="1" t="s">
        <v>91</v>
      </c>
      <c r="P329" s="1" t="s">
        <v>52</v>
      </c>
      <c r="Q329" s="1" t="s">
        <v>52</v>
      </c>
      <c r="R329" s="1" t="s">
        <v>52</v>
      </c>
      <c r="AV329" s="1" t="s">
        <v>52</v>
      </c>
      <c r="AW329" s="1" t="s">
        <v>52</v>
      </c>
      <c r="AX329" s="1" t="s">
        <v>52</v>
      </c>
      <c r="AY329" s="1" t="s">
        <v>52</v>
      </c>
      <c r="AZ329" s="1" t="s">
        <v>52</v>
      </c>
    </row>
    <row r="330" spans="1:52" ht="30" customHeight="1" x14ac:dyDescent="0.3">
      <c r="A330" s="20"/>
      <c r="B330" s="20"/>
      <c r="C330" s="20"/>
      <c r="D330" s="20"/>
      <c r="E330" s="22"/>
      <c r="F330" s="25"/>
      <c r="G330" s="22">
        <v>0</v>
      </c>
      <c r="H330" s="25"/>
      <c r="I330" s="22"/>
      <c r="J330" s="25"/>
      <c r="K330" s="22"/>
      <c r="L330" s="25"/>
      <c r="M330" s="20"/>
    </row>
    <row r="331" spans="1:52" ht="30" customHeight="1" x14ac:dyDescent="0.3">
      <c r="A331" s="16" t="s">
        <v>1084</v>
      </c>
      <c r="B331" s="17"/>
      <c r="C331" s="17"/>
      <c r="D331" s="17"/>
      <c r="E331" s="21"/>
      <c r="F331" s="24"/>
      <c r="G331" s="21">
        <v>0</v>
      </c>
      <c r="H331" s="24"/>
      <c r="I331" s="21"/>
      <c r="J331" s="24"/>
      <c r="K331" s="21"/>
      <c r="L331" s="24"/>
      <c r="M331" s="18"/>
      <c r="N331" s="1" t="s">
        <v>452</v>
      </c>
    </row>
    <row r="332" spans="1:52" ht="30" customHeight="1" x14ac:dyDescent="0.3">
      <c r="A332" s="19" t="s">
        <v>844</v>
      </c>
      <c r="B332" s="19" t="s">
        <v>845</v>
      </c>
      <c r="C332" s="19" t="s">
        <v>846</v>
      </c>
      <c r="D332" s="20">
        <v>0.03</v>
      </c>
      <c r="E332" s="22">
        <f>단가대비표!O99</f>
        <v>10371</v>
      </c>
      <c r="F332" s="25">
        <f>TRUNC(E332*D332,1)</f>
        <v>311.10000000000002</v>
      </c>
      <c r="G332" s="22">
        <v>0</v>
      </c>
      <c r="H332" s="25">
        <f>TRUNC(G332*D332,1)</f>
        <v>0</v>
      </c>
      <c r="I332" s="22">
        <f>단가대비표!V99</f>
        <v>0</v>
      </c>
      <c r="J332" s="25">
        <f>TRUNC(I332*D332,1)</f>
        <v>0</v>
      </c>
      <c r="K332" s="22">
        <f>TRUNC(E332+G332+I332,1)</f>
        <v>10371</v>
      </c>
      <c r="L332" s="25">
        <f>TRUNC(F332+H332+J332,1)</f>
        <v>311.10000000000002</v>
      </c>
      <c r="M332" s="19" t="s">
        <v>52</v>
      </c>
      <c r="N332" s="1" t="s">
        <v>452</v>
      </c>
      <c r="O332" s="1" t="s">
        <v>847</v>
      </c>
      <c r="P332" s="1" t="s">
        <v>64</v>
      </c>
      <c r="Q332" s="1" t="s">
        <v>64</v>
      </c>
      <c r="R332" s="1" t="s">
        <v>63</v>
      </c>
      <c r="AV332" s="1" t="s">
        <v>52</v>
      </c>
      <c r="AW332" s="1" t="s">
        <v>1085</v>
      </c>
      <c r="AX332" s="1" t="s">
        <v>52</v>
      </c>
      <c r="AY332" s="1" t="s">
        <v>52</v>
      </c>
      <c r="AZ332" s="1" t="s">
        <v>52</v>
      </c>
    </row>
    <row r="333" spans="1:52" ht="30" customHeight="1" x14ac:dyDescent="0.3">
      <c r="A333" s="19" t="s">
        <v>559</v>
      </c>
      <c r="B333" s="19" t="s">
        <v>52</v>
      </c>
      <c r="C333" s="19" t="s">
        <v>52</v>
      </c>
      <c r="D333" s="20"/>
      <c r="E333" s="22"/>
      <c r="F333" s="25">
        <f>TRUNC(SUMIF(N332:N332, N331, F332:F332),0)</f>
        <v>311</v>
      </c>
      <c r="G333" s="22">
        <v>0</v>
      </c>
      <c r="H333" s="25">
        <f>TRUNC(SUMIF(N332:N332, N331, H332:H332),0)</f>
        <v>0</v>
      </c>
      <c r="I333" s="22"/>
      <c r="J333" s="25">
        <f>TRUNC(SUMIF(N332:N332, N331, J332:J332),0)</f>
        <v>0</v>
      </c>
      <c r="K333" s="22"/>
      <c r="L333" s="25">
        <f>F333+H333+J333</f>
        <v>311</v>
      </c>
      <c r="M333" s="19" t="s">
        <v>52</v>
      </c>
      <c r="N333" s="1" t="s">
        <v>91</v>
      </c>
      <c r="O333" s="1" t="s">
        <v>91</v>
      </c>
      <c r="P333" s="1" t="s">
        <v>52</v>
      </c>
      <c r="Q333" s="1" t="s">
        <v>52</v>
      </c>
      <c r="R333" s="1" t="s">
        <v>52</v>
      </c>
      <c r="AV333" s="1" t="s">
        <v>52</v>
      </c>
      <c r="AW333" s="1" t="s">
        <v>52</v>
      </c>
      <c r="AX333" s="1" t="s">
        <v>52</v>
      </c>
      <c r="AY333" s="1" t="s">
        <v>52</v>
      </c>
      <c r="AZ333" s="1" t="s">
        <v>52</v>
      </c>
    </row>
    <row r="334" spans="1:52" ht="30" customHeight="1" x14ac:dyDescent="0.3">
      <c r="A334" s="20"/>
      <c r="B334" s="20"/>
      <c r="C334" s="20"/>
      <c r="D334" s="20"/>
      <c r="E334" s="22"/>
      <c r="F334" s="25"/>
      <c r="G334" s="22">
        <v>0</v>
      </c>
      <c r="H334" s="25"/>
      <c r="I334" s="22"/>
      <c r="J334" s="25"/>
      <c r="K334" s="22"/>
      <c r="L334" s="25"/>
      <c r="M334" s="20"/>
    </row>
    <row r="335" spans="1:52" ht="30" customHeight="1" x14ac:dyDescent="0.3">
      <c r="A335" s="16" t="s">
        <v>1086</v>
      </c>
      <c r="B335" s="17"/>
      <c r="C335" s="17"/>
      <c r="D335" s="17"/>
      <c r="E335" s="21"/>
      <c r="F335" s="24"/>
      <c r="G335" s="21">
        <v>0</v>
      </c>
      <c r="H335" s="24"/>
      <c r="I335" s="21"/>
      <c r="J335" s="24"/>
      <c r="K335" s="21"/>
      <c r="L335" s="24"/>
      <c r="M335" s="18"/>
      <c r="N335" s="1" t="s">
        <v>459</v>
      </c>
    </row>
    <row r="336" spans="1:52" ht="30" customHeight="1" x14ac:dyDescent="0.3">
      <c r="A336" s="19" t="s">
        <v>1087</v>
      </c>
      <c r="B336" s="19" t="s">
        <v>1088</v>
      </c>
      <c r="C336" s="19" t="s">
        <v>77</v>
      </c>
      <c r="D336" s="20">
        <v>1</v>
      </c>
      <c r="E336" s="22">
        <f>일위대가목록!E127</f>
        <v>81</v>
      </c>
      <c r="F336" s="25">
        <f>TRUNC(E336*D336,1)</f>
        <v>81</v>
      </c>
      <c r="G336" s="22">
        <v>4059.51</v>
      </c>
      <c r="H336" s="25">
        <f>TRUNC(G336*D336,1)</f>
        <v>4059.5</v>
      </c>
      <c r="I336" s="22">
        <f>일위대가목록!G127</f>
        <v>0</v>
      </c>
      <c r="J336" s="25">
        <f>TRUNC(I336*D336,1)</f>
        <v>0</v>
      </c>
      <c r="K336" s="22">
        <f>TRUNC(E336+G336+I336,1)</f>
        <v>4140.5</v>
      </c>
      <c r="L336" s="25">
        <f>TRUNC(F336+H336+J336,1)</f>
        <v>4140.5</v>
      </c>
      <c r="M336" s="19" t="s">
        <v>1089</v>
      </c>
      <c r="N336" s="1" t="s">
        <v>459</v>
      </c>
      <c r="O336" s="1" t="s">
        <v>1090</v>
      </c>
      <c r="P336" s="1" t="s">
        <v>63</v>
      </c>
      <c r="Q336" s="1" t="s">
        <v>64</v>
      </c>
      <c r="R336" s="1" t="s">
        <v>64</v>
      </c>
      <c r="AV336" s="1" t="s">
        <v>52</v>
      </c>
      <c r="AW336" s="1" t="s">
        <v>1091</v>
      </c>
      <c r="AX336" s="1" t="s">
        <v>52</v>
      </c>
      <c r="AY336" s="1" t="s">
        <v>52</v>
      </c>
      <c r="AZ336" s="1" t="s">
        <v>52</v>
      </c>
    </row>
    <row r="337" spans="1:52" ht="30" customHeight="1" x14ac:dyDescent="0.3">
      <c r="A337" s="19" t="s">
        <v>1092</v>
      </c>
      <c r="B337" s="19" t="s">
        <v>1093</v>
      </c>
      <c r="C337" s="19" t="s">
        <v>77</v>
      </c>
      <c r="D337" s="20">
        <v>1</v>
      </c>
      <c r="E337" s="22">
        <f>일위대가목록!E128</f>
        <v>813</v>
      </c>
      <c r="F337" s="25">
        <f>TRUNC(E337*D337,1)</f>
        <v>813</v>
      </c>
      <c r="G337" s="22">
        <v>0</v>
      </c>
      <c r="H337" s="25">
        <f>TRUNC(G337*D337,1)</f>
        <v>0</v>
      </c>
      <c r="I337" s="22">
        <f>일위대가목록!G128</f>
        <v>0</v>
      </c>
      <c r="J337" s="25">
        <f>TRUNC(I337*D337,1)</f>
        <v>0</v>
      </c>
      <c r="K337" s="22">
        <f>TRUNC(E337+G337+I337,1)</f>
        <v>813</v>
      </c>
      <c r="L337" s="25">
        <f>TRUNC(F337+H337+J337,1)</f>
        <v>813</v>
      </c>
      <c r="M337" s="19" t="s">
        <v>1094</v>
      </c>
      <c r="N337" s="1" t="s">
        <v>459</v>
      </c>
      <c r="O337" s="1" t="s">
        <v>1095</v>
      </c>
      <c r="P337" s="1" t="s">
        <v>63</v>
      </c>
      <c r="Q337" s="1" t="s">
        <v>64</v>
      </c>
      <c r="R337" s="1" t="s">
        <v>64</v>
      </c>
      <c r="AV337" s="1" t="s">
        <v>52</v>
      </c>
      <c r="AW337" s="1" t="s">
        <v>1096</v>
      </c>
      <c r="AX337" s="1" t="s">
        <v>52</v>
      </c>
      <c r="AY337" s="1" t="s">
        <v>52</v>
      </c>
      <c r="AZ337" s="1" t="s">
        <v>52</v>
      </c>
    </row>
    <row r="338" spans="1:52" ht="30" customHeight="1" x14ac:dyDescent="0.3">
      <c r="A338" s="19" t="s">
        <v>559</v>
      </c>
      <c r="B338" s="19" t="s">
        <v>52</v>
      </c>
      <c r="C338" s="19" t="s">
        <v>52</v>
      </c>
      <c r="D338" s="20"/>
      <c r="E338" s="22"/>
      <c r="F338" s="25">
        <f>TRUNC(SUMIF(N336:N337, N335, F336:F337),0)</f>
        <v>894</v>
      </c>
      <c r="G338" s="22">
        <v>0</v>
      </c>
      <c r="H338" s="25">
        <f>TRUNC(SUMIF(N336:N337, N335, H336:H337),0)</f>
        <v>4059</v>
      </c>
      <c r="I338" s="22"/>
      <c r="J338" s="25">
        <f>TRUNC(SUMIF(N336:N337, N335, J336:J337),0)</f>
        <v>0</v>
      </c>
      <c r="K338" s="22"/>
      <c r="L338" s="25">
        <f>F338+H338+J338</f>
        <v>4953</v>
      </c>
      <c r="M338" s="19" t="s">
        <v>52</v>
      </c>
      <c r="N338" s="1" t="s">
        <v>91</v>
      </c>
      <c r="O338" s="1" t="s">
        <v>91</v>
      </c>
      <c r="P338" s="1" t="s">
        <v>52</v>
      </c>
      <c r="Q338" s="1" t="s">
        <v>52</v>
      </c>
      <c r="R338" s="1" t="s">
        <v>52</v>
      </c>
      <c r="AV338" s="1" t="s">
        <v>52</v>
      </c>
      <c r="AW338" s="1" t="s">
        <v>52</v>
      </c>
      <c r="AX338" s="1" t="s">
        <v>52</v>
      </c>
      <c r="AY338" s="1" t="s">
        <v>52</v>
      </c>
      <c r="AZ338" s="1" t="s">
        <v>52</v>
      </c>
    </row>
    <row r="339" spans="1:52" ht="30" customHeight="1" x14ac:dyDescent="0.3">
      <c r="A339" s="20"/>
      <c r="B339" s="20"/>
      <c r="C339" s="20"/>
      <c r="D339" s="20"/>
      <c r="E339" s="22"/>
      <c r="F339" s="25"/>
      <c r="G339" s="22">
        <v>0</v>
      </c>
      <c r="H339" s="25"/>
      <c r="I339" s="22"/>
      <c r="J339" s="25"/>
      <c r="K339" s="22"/>
      <c r="L339" s="25"/>
      <c r="M339" s="20"/>
    </row>
    <row r="340" spans="1:52" ht="30" customHeight="1" x14ac:dyDescent="0.3">
      <c r="A340" s="16" t="s">
        <v>1097</v>
      </c>
      <c r="B340" s="17"/>
      <c r="C340" s="17"/>
      <c r="D340" s="17"/>
      <c r="E340" s="21"/>
      <c r="F340" s="24"/>
      <c r="G340" s="21">
        <v>0</v>
      </c>
      <c r="H340" s="24"/>
      <c r="I340" s="21"/>
      <c r="J340" s="24"/>
      <c r="K340" s="21"/>
      <c r="L340" s="24"/>
      <c r="M340" s="18"/>
      <c r="N340" s="1" t="s">
        <v>464</v>
      </c>
    </row>
    <row r="341" spans="1:52" ht="30" customHeight="1" x14ac:dyDescent="0.3">
      <c r="A341" s="19" t="s">
        <v>1098</v>
      </c>
      <c r="B341" s="19" t="s">
        <v>1099</v>
      </c>
      <c r="C341" s="19" t="s">
        <v>77</v>
      </c>
      <c r="D341" s="20">
        <v>1</v>
      </c>
      <c r="E341" s="22">
        <f>일위대가목록!E129</f>
        <v>216</v>
      </c>
      <c r="F341" s="25">
        <f>TRUNC(E341*D341,1)</f>
        <v>216</v>
      </c>
      <c r="G341" s="22">
        <v>10826.27</v>
      </c>
      <c r="H341" s="25">
        <f>TRUNC(G341*D341,1)</f>
        <v>10826.2</v>
      </c>
      <c r="I341" s="22">
        <f>일위대가목록!G129</f>
        <v>0</v>
      </c>
      <c r="J341" s="25">
        <f>TRUNC(I341*D341,1)</f>
        <v>0</v>
      </c>
      <c r="K341" s="22">
        <f>TRUNC(E341+G341+I341,1)</f>
        <v>11042.2</v>
      </c>
      <c r="L341" s="25">
        <f>TRUNC(F341+H341+J341,1)</f>
        <v>11042.2</v>
      </c>
      <c r="M341" s="19" t="s">
        <v>1100</v>
      </c>
      <c r="N341" s="1" t="s">
        <v>464</v>
      </c>
      <c r="O341" s="1" t="s">
        <v>1101</v>
      </c>
      <c r="P341" s="1" t="s">
        <v>63</v>
      </c>
      <c r="Q341" s="1" t="s">
        <v>64</v>
      </c>
      <c r="R341" s="1" t="s">
        <v>64</v>
      </c>
      <c r="AV341" s="1" t="s">
        <v>52</v>
      </c>
      <c r="AW341" s="1" t="s">
        <v>1102</v>
      </c>
      <c r="AX341" s="1" t="s">
        <v>52</v>
      </c>
      <c r="AY341" s="1" t="s">
        <v>52</v>
      </c>
      <c r="AZ341" s="1" t="s">
        <v>52</v>
      </c>
    </row>
    <row r="342" spans="1:52" ht="30" customHeight="1" x14ac:dyDescent="0.3">
      <c r="A342" s="19" t="s">
        <v>1103</v>
      </c>
      <c r="B342" s="19" t="s">
        <v>1104</v>
      </c>
      <c r="C342" s="19" t="s">
        <v>77</v>
      </c>
      <c r="D342" s="20">
        <v>1</v>
      </c>
      <c r="E342" s="22">
        <f>일위대가목록!E130</f>
        <v>1034</v>
      </c>
      <c r="F342" s="25">
        <f>TRUNC(E342*D342,1)</f>
        <v>1034</v>
      </c>
      <c r="G342" s="22">
        <v>0</v>
      </c>
      <c r="H342" s="25">
        <f>TRUNC(G342*D342,1)</f>
        <v>0</v>
      </c>
      <c r="I342" s="22">
        <f>일위대가목록!G130</f>
        <v>0</v>
      </c>
      <c r="J342" s="25">
        <f>TRUNC(I342*D342,1)</f>
        <v>0</v>
      </c>
      <c r="K342" s="22">
        <f>TRUNC(E342+G342+I342,1)</f>
        <v>1034</v>
      </c>
      <c r="L342" s="25">
        <f>TRUNC(F342+H342+J342,1)</f>
        <v>1034</v>
      </c>
      <c r="M342" s="19" t="s">
        <v>1105</v>
      </c>
      <c r="N342" s="1" t="s">
        <v>464</v>
      </c>
      <c r="O342" s="1" t="s">
        <v>1106</v>
      </c>
      <c r="P342" s="1" t="s">
        <v>63</v>
      </c>
      <c r="Q342" s="1" t="s">
        <v>64</v>
      </c>
      <c r="R342" s="1" t="s">
        <v>64</v>
      </c>
      <c r="AV342" s="1" t="s">
        <v>52</v>
      </c>
      <c r="AW342" s="1" t="s">
        <v>1107</v>
      </c>
      <c r="AX342" s="1" t="s">
        <v>52</v>
      </c>
      <c r="AY342" s="1" t="s">
        <v>52</v>
      </c>
      <c r="AZ342" s="1" t="s">
        <v>52</v>
      </c>
    </row>
    <row r="343" spans="1:52" ht="30" customHeight="1" x14ac:dyDescent="0.3">
      <c r="A343" s="19" t="s">
        <v>559</v>
      </c>
      <c r="B343" s="19" t="s">
        <v>52</v>
      </c>
      <c r="C343" s="19" t="s">
        <v>52</v>
      </c>
      <c r="D343" s="20"/>
      <c r="E343" s="22"/>
      <c r="F343" s="25">
        <f>TRUNC(SUMIF(N341:N342, N340, F341:F342),0)</f>
        <v>1250</v>
      </c>
      <c r="G343" s="22">
        <v>0</v>
      </c>
      <c r="H343" s="25">
        <f>TRUNC(SUMIF(N341:N342, N340, H341:H342),0)</f>
        <v>10826</v>
      </c>
      <c r="I343" s="22"/>
      <c r="J343" s="25">
        <f>TRUNC(SUMIF(N341:N342, N340, J341:J342),0)</f>
        <v>0</v>
      </c>
      <c r="K343" s="22"/>
      <c r="L343" s="25">
        <f>F343+H343+J343</f>
        <v>12076</v>
      </c>
      <c r="M343" s="19" t="s">
        <v>52</v>
      </c>
      <c r="N343" s="1" t="s">
        <v>91</v>
      </c>
      <c r="O343" s="1" t="s">
        <v>91</v>
      </c>
      <c r="P343" s="1" t="s">
        <v>52</v>
      </c>
      <c r="Q343" s="1" t="s">
        <v>52</v>
      </c>
      <c r="R343" s="1" t="s">
        <v>52</v>
      </c>
      <c r="AV343" s="1" t="s">
        <v>52</v>
      </c>
      <c r="AW343" s="1" t="s">
        <v>52</v>
      </c>
      <c r="AX343" s="1" t="s">
        <v>52</v>
      </c>
      <c r="AY343" s="1" t="s">
        <v>52</v>
      </c>
      <c r="AZ343" s="1" t="s">
        <v>52</v>
      </c>
    </row>
    <row r="344" spans="1:52" ht="30" customHeight="1" x14ac:dyDescent="0.3">
      <c r="A344" s="20"/>
      <c r="B344" s="20"/>
      <c r="C344" s="20"/>
      <c r="D344" s="20"/>
      <c r="E344" s="22"/>
      <c r="F344" s="25"/>
      <c r="G344" s="22">
        <v>0</v>
      </c>
      <c r="H344" s="25"/>
      <c r="I344" s="22"/>
      <c r="J344" s="25"/>
      <c r="K344" s="22"/>
      <c r="L344" s="25"/>
      <c r="M344" s="20"/>
    </row>
    <row r="345" spans="1:52" ht="30" customHeight="1" x14ac:dyDescent="0.3">
      <c r="A345" s="16" t="s">
        <v>1108</v>
      </c>
      <c r="B345" s="17"/>
      <c r="C345" s="17"/>
      <c r="D345" s="17"/>
      <c r="E345" s="21"/>
      <c r="F345" s="24"/>
      <c r="G345" s="21">
        <v>0</v>
      </c>
      <c r="H345" s="24"/>
      <c r="I345" s="21"/>
      <c r="J345" s="24"/>
      <c r="K345" s="21"/>
      <c r="L345" s="24"/>
      <c r="M345" s="18"/>
      <c r="N345" s="1" t="s">
        <v>469</v>
      </c>
    </row>
    <row r="346" spans="1:52" ht="30" customHeight="1" x14ac:dyDescent="0.3">
      <c r="A346" s="19" t="s">
        <v>1109</v>
      </c>
      <c r="B346" s="19" t="s">
        <v>467</v>
      </c>
      <c r="C346" s="19" t="s">
        <v>77</v>
      </c>
      <c r="D346" s="20">
        <v>1</v>
      </c>
      <c r="E346" s="22">
        <f>일위대가목록!E131</f>
        <v>211</v>
      </c>
      <c r="F346" s="25">
        <f>TRUNC(E346*D346,1)</f>
        <v>211</v>
      </c>
      <c r="G346" s="22">
        <v>10586.94</v>
      </c>
      <c r="H346" s="25">
        <f>TRUNC(G346*D346,1)</f>
        <v>10586.9</v>
      </c>
      <c r="I346" s="22">
        <f>일위대가목록!G131</f>
        <v>0</v>
      </c>
      <c r="J346" s="25">
        <f>TRUNC(I346*D346,1)</f>
        <v>0</v>
      </c>
      <c r="K346" s="22">
        <f>TRUNC(E346+G346+I346,1)</f>
        <v>10797.9</v>
      </c>
      <c r="L346" s="25">
        <f>TRUNC(F346+H346+J346,1)</f>
        <v>10797.9</v>
      </c>
      <c r="M346" s="19" t="s">
        <v>1110</v>
      </c>
      <c r="N346" s="1" t="s">
        <v>469</v>
      </c>
      <c r="O346" s="1" t="s">
        <v>1111</v>
      </c>
      <c r="P346" s="1" t="s">
        <v>63</v>
      </c>
      <c r="Q346" s="1" t="s">
        <v>64</v>
      </c>
      <c r="R346" s="1" t="s">
        <v>64</v>
      </c>
      <c r="AV346" s="1" t="s">
        <v>52</v>
      </c>
      <c r="AW346" s="1" t="s">
        <v>1112</v>
      </c>
      <c r="AX346" s="1" t="s">
        <v>52</v>
      </c>
      <c r="AY346" s="1" t="s">
        <v>52</v>
      </c>
      <c r="AZ346" s="1" t="s">
        <v>52</v>
      </c>
    </row>
    <row r="347" spans="1:52" ht="30" customHeight="1" x14ac:dyDescent="0.3">
      <c r="A347" s="19" t="s">
        <v>1113</v>
      </c>
      <c r="B347" s="19" t="s">
        <v>1114</v>
      </c>
      <c r="C347" s="19" t="s">
        <v>77</v>
      </c>
      <c r="D347" s="20">
        <v>1</v>
      </c>
      <c r="E347" s="22">
        <f>일위대가목록!E132</f>
        <v>9656</v>
      </c>
      <c r="F347" s="25">
        <f>TRUNC(E347*D347,1)</f>
        <v>9656</v>
      </c>
      <c r="G347" s="22">
        <v>0</v>
      </c>
      <c r="H347" s="25">
        <f>TRUNC(G347*D347,1)</f>
        <v>0</v>
      </c>
      <c r="I347" s="22">
        <f>일위대가목록!G132</f>
        <v>0</v>
      </c>
      <c r="J347" s="25">
        <f>TRUNC(I347*D347,1)</f>
        <v>0</v>
      </c>
      <c r="K347" s="22">
        <f>TRUNC(E347+G347+I347,1)</f>
        <v>9656</v>
      </c>
      <c r="L347" s="25">
        <f>TRUNC(F347+H347+J347,1)</f>
        <v>9656</v>
      </c>
      <c r="M347" s="19" t="s">
        <v>1115</v>
      </c>
      <c r="N347" s="1" t="s">
        <v>469</v>
      </c>
      <c r="O347" s="1" t="s">
        <v>1116</v>
      </c>
      <c r="P347" s="1" t="s">
        <v>63</v>
      </c>
      <c r="Q347" s="1" t="s">
        <v>64</v>
      </c>
      <c r="R347" s="1" t="s">
        <v>64</v>
      </c>
      <c r="AV347" s="1" t="s">
        <v>52</v>
      </c>
      <c r="AW347" s="1" t="s">
        <v>1117</v>
      </c>
      <c r="AX347" s="1" t="s">
        <v>52</v>
      </c>
      <c r="AY347" s="1" t="s">
        <v>52</v>
      </c>
      <c r="AZ347" s="1" t="s">
        <v>52</v>
      </c>
    </row>
    <row r="348" spans="1:52" ht="30" customHeight="1" x14ac:dyDescent="0.3">
      <c r="A348" s="19" t="s">
        <v>559</v>
      </c>
      <c r="B348" s="19" t="s">
        <v>52</v>
      </c>
      <c r="C348" s="19" t="s">
        <v>52</v>
      </c>
      <c r="D348" s="20"/>
      <c r="E348" s="22"/>
      <c r="F348" s="25">
        <f>TRUNC(SUMIF(N346:N347, N345, F346:F347),0)</f>
        <v>9867</v>
      </c>
      <c r="G348" s="22">
        <v>0</v>
      </c>
      <c r="H348" s="25">
        <f>TRUNC(SUMIF(N346:N347, N345, H346:H347),0)</f>
        <v>10586</v>
      </c>
      <c r="I348" s="22"/>
      <c r="J348" s="25">
        <f>TRUNC(SUMIF(N346:N347, N345, J346:J347),0)</f>
        <v>0</v>
      </c>
      <c r="K348" s="22"/>
      <c r="L348" s="25">
        <f>F348+H348+J348</f>
        <v>20453</v>
      </c>
      <c r="M348" s="19" t="s">
        <v>52</v>
      </c>
      <c r="N348" s="1" t="s">
        <v>91</v>
      </c>
      <c r="O348" s="1" t="s">
        <v>91</v>
      </c>
      <c r="P348" s="1" t="s">
        <v>52</v>
      </c>
      <c r="Q348" s="1" t="s">
        <v>52</v>
      </c>
      <c r="R348" s="1" t="s">
        <v>52</v>
      </c>
      <c r="AV348" s="1" t="s">
        <v>52</v>
      </c>
      <c r="AW348" s="1" t="s">
        <v>52</v>
      </c>
      <c r="AX348" s="1" t="s">
        <v>52</v>
      </c>
      <c r="AY348" s="1" t="s">
        <v>52</v>
      </c>
      <c r="AZ348" s="1" t="s">
        <v>52</v>
      </c>
    </row>
    <row r="349" spans="1:52" ht="30" customHeight="1" x14ac:dyDescent="0.3">
      <c r="A349" s="20"/>
      <c r="B349" s="20"/>
      <c r="C349" s="20"/>
      <c r="D349" s="20"/>
      <c r="E349" s="22"/>
      <c r="F349" s="25"/>
      <c r="G349" s="22">
        <v>0</v>
      </c>
      <c r="H349" s="25"/>
      <c r="I349" s="22"/>
      <c r="J349" s="25"/>
      <c r="K349" s="22"/>
      <c r="L349" s="25"/>
      <c r="M349" s="20"/>
    </row>
    <row r="350" spans="1:52" ht="30" customHeight="1" x14ac:dyDescent="0.3">
      <c r="A350" s="16" t="s">
        <v>1118</v>
      </c>
      <c r="B350" s="17"/>
      <c r="C350" s="17"/>
      <c r="D350" s="17"/>
      <c r="E350" s="21"/>
      <c r="F350" s="24"/>
      <c r="G350" s="21">
        <v>0</v>
      </c>
      <c r="H350" s="24"/>
      <c r="I350" s="21"/>
      <c r="J350" s="24"/>
      <c r="K350" s="21"/>
      <c r="L350" s="24"/>
      <c r="M350" s="18"/>
      <c r="N350" s="1" t="s">
        <v>478</v>
      </c>
    </row>
    <row r="351" spans="1:52" ht="30" customHeight="1" x14ac:dyDescent="0.3">
      <c r="A351" s="19" t="s">
        <v>642</v>
      </c>
      <c r="B351" s="19" t="s">
        <v>1119</v>
      </c>
      <c r="C351" s="19" t="s">
        <v>162</v>
      </c>
      <c r="D351" s="20">
        <v>0.25</v>
      </c>
      <c r="E351" s="22">
        <f>일위대가목록!E133</f>
        <v>416428</v>
      </c>
      <c r="F351" s="25">
        <f>TRUNC(E351*D351,1)</f>
        <v>104107</v>
      </c>
      <c r="G351" s="22">
        <v>1789751.6</v>
      </c>
      <c r="H351" s="25">
        <f>TRUNC(G351*D351,1)</f>
        <v>447437.9</v>
      </c>
      <c r="I351" s="22">
        <f>일위대가목록!G133</f>
        <v>788196</v>
      </c>
      <c r="J351" s="25">
        <f>TRUNC(I351*D351,1)</f>
        <v>197049</v>
      </c>
      <c r="K351" s="22">
        <f>TRUNC(E351+G351+I351,1)</f>
        <v>2994375.6</v>
      </c>
      <c r="L351" s="25">
        <f>TRUNC(F351+H351+J351,1)</f>
        <v>748593.9</v>
      </c>
      <c r="M351" s="19" t="s">
        <v>1120</v>
      </c>
      <c r="N351" s="1" t="s">
        <v>478</v>
      </c>
      <c r="O351" s="1" t="s">
        <v>1121</v>
      </c>
      <c r="P351" s="1" t="s">
        <v>63</v>
      </c>
      <c r="Q351" s="1" t="s">
        <v>64</v>
      </c>
      <c r="R351" s="1" t="s">
        <v>64</v>
      </c>
      <c r="AV351" s="1" t="s">
        <v>52</v>
      </c>
      <c r="AW351" s="1" t="s">
        <v>1122</v>
      </c>
      <c r="AX351" s="1" t="s">
        <v>52</v>
      </c>
      <c r="AY351" s="1" t="s">
        <v>52</v>
      </c>
      <c r="AZ351" s="1" t="s">
        <v>52</v>
      </c>
    </row>
    <row r="352" spans="1:52" ht="30" customHeight="1" x14ac:dyDescent="0.3">
      <c r="A352" s="19" t="s">
        <v>559</v>
      </c>
      <c r="B352" s="19" t="s">
        <v>52</v>
      </c>
      <c r="C352" s="19" t="s">
        <v>52</v>
      </c>
      <c r="D352" s="20"/>
      <c r="E352" s="22"/>
      <c r="F352" s="25">
        <f>TRUNC(SUMIF(N351:N351, N350, F351:F351),0)</f>
        <v>104107</v>
      </c>
      <c r="G352" s="22">
        <v>0</v>
      </c>
      <c r="H352" s="25">
        <f>TRUNC(SUMIF(N351:N351, N350, H351:H351),0)</f>
        <v>447437</v>
      </c>
      <c r="I352" s="22"/>
      <c r="J352" s="25">
        <f>TRUNC(SUMIF(N351:N351, N350, J351:J351),0)</f>
        <v>197049</v>
      </c>
      <c r="K352" s="22"/>
      <c r="L352" s="25">
        <f>F352+H352+J352</f>
        <v>748593</v>
      </c>
      <c r="M352" s="19" t="s">
        <v>52</v>
      </c>
      <c r="N352" s="1" t="s">
        <v>91</v>
      </c>
      <c r="O352" s="1" t="s">
        <v>91</v>
      </c>
      <c r="P352" s="1" t="s">
        <v>52</v>
      </c>
      <c r="Q352" s="1" t="s">
        <v>52</v>
      </c>
      <c r="R352" s="1" t="s">
        <v>52</v>
      </c>
      <c r="AV352" s="1" t="s">
        <v>52</v>
      </c>
      <c r="AW352" s="1" t="s">
        <v>52</v>
      </c>
      <c r="AX352" s="1" t="s">
        <v>52</v>
      </c>
      <c r="AY352" s="1" t="s">
        <v>52</v>
      </c>
      <c r="AZ352" s="1" t="s">
        <v>52</v>
      </c>
    </row>
    <row r="353" spans="1:52" ht="30" customHeight="1" x14ac:dyDescent="0.3">
      <c r="A353" s="20"/>
      <c r="B353" s="20"/>
      <c r="C353" s="20"/>
      <c r="D353" s="20"/>
      <c r="E353" s="22"/>
      <c r="F353" s="25"/>
      <c r="G353" s="22">
        <v>0</v>
      </c>
      <c r="H353" s="25"/>
      <c r="I353" s="22"/>
      <c r="J353" s="25"/>
      <c r="K353" s="22"/>
      <c r="L353" s="25"/>
      <c r="M353" s="20"/>
    </row>
    <row r="354" spans="1:52" ht="30" customHeight="1" x14ac:dyDescent="0.3">
      <c r="A354" s="16" t="s">
        <v>1123</v>
      </c>
      <c r="B354" s="17"/>
      <c r="C354" s="17"/>
      <c r="D354" s="17"/>
      <c r="E354" s="21"/>
      <c r="F354" s="24"/>
      <c r="G354" s="21">
        <v>0</v>
      </c>
      <c r="H354" s="24"/>
      <c r="I354" s="21"/>
      <c r="J354" s="24"/>
      <c r="K354" s="21"/>
      <c r="L354" s="24"/>
      <c r="M354" s="18"/>
      <c r="N354" s="1" t="s">
        <v>482</v>
      </c>
    </row>
    <row r="355" spans="1:52" ht="30" customHeight="1" x14ac:dyDescent="0.3">
      <c r="A355" s="19" t="s">
        <v>648</v>
      </c>
      <c r="B355" s="19" t="s">
        <v>1124</v>
      </c>
      <c r="C355" s="19" t="s">
        <v>162</v>
      </c>
      <c r="D355" s="20">
        <v>0.25</v>
      </c>
      <c r="E355" s="22">
        <f>일위대가목록!E134</f>
        <v>428874</v>
      </c>
      <c r="F355" s="25">
        <f>TRUNC(E355*D355,1)</f>
        <v>107218.5</v>
      </c>
      <c r="G355" s="22">
        <v>2038673</v>
      </c>
      <c r="H355" s="25">
        <f>TRUNC(G355*D355,1)</f>
        <v>509668.2</v>
      </c>
      <c r="I355" s="22">
        <f>일위대가목록!G134</f>
        <v>800642</v>
      </c>
      <c r="J355" s="25">
        <f>TRUNC(I355*D355,1)</f>
        <v>200160.5</v>
      </c>
      <c r="K355" s="22">
        <f>TRUNC(E355+G355+I355,1)</f>
        <v>3268189</v>
      </c>
      <c r="L355" s="25">
        <f>TRUNC(F355+H355+J355,1)</f>
        <v>817047.2</v>
      </c>
      <c r="M355" s="19" t="s">
        <v>1125</v>
      </c>
      <c r="N355" s="1" t="s">
        <v>482</v>
      </c>
      <c r="O355" s="1" t="s">
        <v>1126</v>
      </c>
      <c r="P355" s="1" t="s">
        <v>63</v>
      </c>
      <c r="Q355" s="1" t="s">
        <v>64</v>
      </c>
      <c r="R355" s="1" t="s">
        <v>64</v>
      </c>
      <c r="AV355" s="1" t="s">
        <v>52</v>
      </c>
      <c r="AW355" s="1" t="s">
        <v>1127</v>
      </c>
      <c r="AX355" s="1" t="s">
        <v>52</v>
      </c>
      <c r="AY355" s="1" t="s">
        <v>52</v>
      </c>
      <c r="AZ355" s="1" t="s">
        <v>52</v>
      </c>
    </row>
    <row r="356" spans="1:52" ht="30" customHeight="1" x14ac:dyDescent="0.3">
      <c r="A356" s="19" t="s">
        <v>559</v>
      </c>
      <c r="B356" s="19" t="s">
        <v>52</v>
      </c>
      <c r="C356" s="19" t="s">
        <v>52</v>
      </c>
      <c r="D356" s="20"/>
      <c r="E356" s="22"/>
      <c r="F356" s="25">
        <f>TRUNC(SUMIF(N355:N355, N354, F355:F355),0)</f>
        <v>107218</v>
      </c>
      <c r="G356" s="22">
        <v>0</v>
      </c>
      <c r="H356" s="25">
        <f>TRUNC(SUMIF(N355:N355, N354, H355:H355),0)</f>
        <v>509668</v>
      </c>
      <c r="I356" s="22"/>
      <c r="J356" s="25">
        <f>TRUNC(SUMIF(N355:N355, N354, J355:J355),0)</f>
        <v>200160</v>
      </c>
      <c r="K356" s="22"/>
      <c r="L356" s="25">
        <f>F356+H356+J356</f>
        <v>817046</v>
      </c>
      <c r="M356" s="19" t="s">
        <v>52</v>
      </c>
      <c r="N356" s="1" t="s">
        <v>91</v>
      </c>
      <c r="O356" s="1" t="s">
        <v>91</v>
      </c>
      <c r="P356" s="1" t="s">
        <v>52</v>
      </c>
      <c r="Q356" s="1" t="s">
        <v>52</v>
      </c>
      <c r="R356" s="1" t="s">
        <v>52</v>
      </c>
      <c r="AV356" s="1" t="s">
        <v>52</v>
      </c>
      <c r="AW356" s="1" t="s">
        <v>52</v>
      </c>
      <c r="AX356" s="1" t="s">
        <v>52</v>
      </c>
      <c r="AY356" s="1" t="s">
        <v>52</v>
      </c>
      <c r="AZ356" s="1" t="s">
        <v>52</v>
      </c>
    </row>
    <row r="357" spans="1:52" ht="30" customHeight="1" x14ac:dyDescent="0.3">
      <c r="A357" s="20"/>
      <c r="B357" s="20"/>
      <c r="C357" s="20"/>
      <c r="D357" s="20"/>
      <c r="E357" s="22"/>
      <c r="F357" s="25"/>
      <c r="G357" s="22">
        <v>0</v>
      </c>
      <c r="H357" s="25"/>
      <c r="I357" s="22"/>
      <c r="J357" s="25"/>
      <c r="K357" s="22"/>
      <c r="L357" s="25"/>
      <c r="M357" s="20"/>
    </row>
    <row r="358" spans="1:52" ht="30" customHeight="1" x14ac:dyDescent="0.3">
      <c r="A358" s="16" t="s">
        <v>1128</v>
      </c>
      <c r="B358" s="17"/>
      <c r="C358" s="17"/>
      <c r="D358" s="17"/>
      <c r="E358" s="21"/>
      <c r="F358" s="24"/>
      <c r="G358" s="21">
        <v>0</v>
      </c>
      <c r="H358" s="24"/>
      <c r="I358" s="21"/>
      <c r="J358" s="24"/>
      <c r="K358" s="21"/>
      <c r="L358" s="24"/>
      <c r="M358" s="18"/>
      <c r="N358" s="1" t="s">
        <v>487</v>
      </c>
    </row>
    <row r="359" spans="1:52" ht="30" customHeight="1" x14ac:dyDescent="0.3">
      <c r="A359" s="19" t="s">
        <v>1129</v>
      </c>
      <c r="B359" s="19" t="s">
        <v>1130</v>
      </c>
      <c r="C359" s="19" t="s">
        <v>223</v>
      </c>
      <c r="D359" s="20">
        <v>1</v>
      </c>
      <c r="E359" s="22">
        <f>단가대비표!O102</f>
        <v>31500</v>
      </c>
      <c r="F359" s="25">
        <f t="shared" ref="F359:F364" si="42">TRUNC(E359*D359,1)</f>
        <v>31500</v>
      </c>
      <c r="G359" s="22">
        <v>0</v>
      </c>
      <c r="H359" s="25">
        <f t="shared" ref="H359:H364" si="43">TRUNC(G359*D359,1)</f>
        <v>0</v>
      </c>
      <c r="I359" s="22">
        <f>단가대비표!V102</f>
        <v>0</v>
      </c>
      <c r="J359" s="25">
        <f t="shared" ref="J359:J364" si="44">TRUNC(I359*D359,1)</f>
        <v>0</v>
      </c>
      <c r="K359" s="22">
        <f t="shared" ref="K359:L364" si="45">TRUNC(E359+G359+I359,1)</f>
        <v>31500</v>
      </c>
      <c r="L359" s="25">
        <f t="shared" si="45"/>
        <v>31500</v>
      </c>
      <c r="M359" s="19" t="s">
        <v>52</v>
      </c>
      <c r="N359" s="1" t="s">
        <v>487</v>
      </c>
      <c r="O359" s="1" t="s">
        <v>1131</v>
      </c>
      <c r="P359" s="1" t="s">
        <v>64</v>
      </c>
      <c r="Q359" s="1" t="s">
        <v>64</v>
      </c>
      <c r="R359" s="1" t="s">
        <v>63</v>
      </c>
      <c r="AV359" s="1" t="s">
        <v>52</v>
      </c>
      <c r="AW359" s="1" t="s">
        <v>1132</v>
      </c>
      <c r="AX359" s="1" t="s">
        <v>52</v>
      </c>
      <c r="AY359" s="1" t="s">
        <v>52</v>
      </c>
      <c r="AZ359" s="1" t="s">
        <v>52</v>
      </c>
    </row>
    <row r="360" spans="1:52" ht="30" customHeight="1" x14ac:dyDescent="0.3">
      <c r="A360" s="19" t="s">
        <v>105</v>
      </c>
      <c r="B360" s="19" t="s">
        <v>106</v>
      </c>
      <c r="C360" s="19" t="s">
        <v>96</v>
      </c>
      <c r="D360" s="20">
        <v>0.76600000000000001</v>
      </c>
      <c r="E360" s="22">
        <f>단가산출목록!E4</f>
        <v>437</v>
      </c>
      <c r="F360" s="25">
        <f t="shared" si="42"/>
        <v>334.7</v>
      </c>
      <c r="G360" s="22">
        <v>910</v>
      </c>
      <c r="H360" s="25">
        <f t="shared" si="43"/>
        <v>697</v>
      </c>
      <c r="I360" s="22">
        <f>단가산출목록!G4</f>
        <v>416</v>
      </c>
      <c r="J360" s="25">
        <f t="shared" si="44"/>
        <v>318.60000000000002</v>
      </c>
      <c r="K360" s="22">
        <f t="shared" si="45"/>
        <v>1763</v>
      </c>
      <c r="L360" s="25">
        <f t="shared" si="45"/>
        <v>1350.3</v>
      </c>
      <c r="M360" s="19" t="s">
        <v>107</v>
      </c>
      <c r="N360" s="1" t="s">
        <v>487</v>
      </c>
      <c r="O360" s="1" t="s">
        <v>108</v>
      </c>
      <c r="P360" s="1" t="s">
        <v>64</v>
      </c>
      <c r="Q360" s="1" t="s">
        <v>63</v>
      </c>
      <c r="R360" s="1" t="s">
        <v>64</v>
      </c>
      <c r="AV360" s="1" t="s">
        <v>52</v>
      </c>
      <c r="AW360" s="1" t="s">
        <v>1133</v>
      </c>
      <c r="AX360" s="1" t="s">
        <v>52</v>
      </c>
      <c r="AY360" s="1" t="s">
        <v>52</v>
      </c>
      <c r="AZ360" s="1" t="s">
        <v>52</v>
      </c>
    </row>
    <row r="361" spans="1:52" ht="30" customHeight="1" x14ac:dyDescent="0.3">
      <c r="A361" s="19" t="s">
        <v>115</v>
      </c>
      <c r="B361" s="19" t="s">
        <v>116</v>
      </c>
      <c r="C361" s="19" t="s">
        <v>96</v>
      </c>
      <c r="D361" s="20">
        <v>0.56799999999999995</v>
      </c>
      <c r="E361" s="22">
        <f>단가산출목록!E6</f>
        <v>640</v>
      </c>
      <c r="F361" s="25">
        <f t="shared" si="42"/>
        <v>363.5</v>
      </c>
      <c r="G361" s="22">
        <v>8200.01</v>
      </c>
      <c r="H361" s="25">
        <f t="shared" si="43"/>
        <v>4657.6000000000004</v>
      </c>
      <c r="I361" s="22">
        <f>단가산출목록!G6</f>
        <v>423</v>
      </c>
      <c r="J361" s="25">
        <f t="shared" si="44"/>
        <v>240.2</v>
      </c>
      <c r="K361" s="22">
        <f t="shared" si="45"/>
        <v>9263</v>
      </c>
      <c r="L361" s="25">
        <f t="shared" si="45"/>
        <v>5261.3</v>
      </c>
      <c r="M361" s="19" t="s">
        <v>117</v>
      </c>
      <c r="N361" s="1" t="s">
        <v>487</v>
      </c>
      <c r="O361" s="1" t="s">
        <v>118</v>
      </c>
      <c r="P361" s="1" t="s">
        <v>64</v>
      </c>
      <c r="Q361" s="1" t="s">
        <v>63</v>
      </c>
      <c r="R361" s="1" t="s">
        <v>64</v>
      </c>
      <c r="AV361" s="1" t="s">
        <v>52</v>
      </c>
      <c r="AW361" s="1" t="s">
        <v>1134</v>
      </c>
      <c r="AX361" s="1" t="s">
        <v>52</v>
      </c>
      <c r="AY361" s="1" t="s">
        <v>52</v>
      </c>
      <c r="AZ361" s="1" t="s">
        <v>52</v>
      </c>
    </row>
    <row r="362" spans="1:52" ht="30" customHeight="1" x14ac:dyDescent="0.3">
      <c r="A362" s="19" t="s">
        <v>110</v>
      </c>
      <c r="B362" s="19" t="s">
        <v>111</v>
      </c>
      <c r="C362" s="19" t="s">
        <v>96</v>
      </c>
      <c r="D362" s="20">
        <v>0.19800000000000001</v>
      </c>
      <c r="E362" s="22">
        <f>단가산출목록!E5</f>
        <v>3982</v>
      </c>
      <c r="F362" s="25">
        <f t="shared" si="42"/>
        <v>788.4</v>
      </c>
      <c r="G362" s="22">
        <v>5347.16</v>
      </c>
      <c r="H362" s="25">
        <f t="shared" si="43"/>
        <v>1058.7</v>
      </c>
      <c r="I362" s="22">
        <f>단가산출목록!G5</f>
        <v>2100</v>
      </c>
      <c r="J362" s="25">
        <f t="shared" si="44"/>
        <v>415.8</v>
      </c>
      <c r="K362" s="22">
        <f t="shared" si="45"/>
        <v>11429.1</v>
      </c>
      <c r="L362" s="25">
        <f t="shared" si="45"/>
        <v>2262.9</v>
      </c>
      <c r="M362" s="19" t="s">
        <v>112</v>
      </c>
      <c r="N362" s="1" t="s">
        <v>487</v>
      </c>
      <c r="O362" s="1" t="s">
        <v>113</v>
      </c>
      <c r="P362" s="1" t="s">
        <v>64</v>
      </c>
      <c r="Q362" s="1" t="s">
        <v>63</v>
      </c>
      <c r="R362" s="1" t="s">
        <v>64</v>
      </c>
      <c r="AV362" s="1" t="s">
        <v>52</v>
      </c>
      <c r="AW362" s="1" t="s">
        <v>1135</v>
      </c>
      <c r="AX362" s="1" t="s">
        <v>52</v>
      </c>
      <c r="AY362" s="1" t="s">
        <v>52</v>
      </c>
      <c r="AZ362" s="1" t="s">
        <v>52</v>
      </c>
    </row>
    <row r="363" spans="1:52" ht="30" customHeight="1" x14ac:dyDescent="0.3">
      <c r="A363" s="19" t="s">
        <v>729</v>
      </c>
      <c r="B363" s="19" t="s">
        <v>730</v>
      </c>
      <c r="C363" s="19" t="s">
        <v>96</v>
      </c>
      <c r="D363" s="20">
        <v>1.6E-2</v>
      </c>
      <c r="E363" s="22">
        <f>일위대가목록!E96</f>
        <v>156160</v>
      </c>
      <c r="F363" s="25">
        <f t="shared" si="42"/>
        <v>2498.5</v>
      </c>
      <c r="G363" s="22">
        <v>103343.24</v>
      </c>
      <c r="H363" s="25">
        <f t="shared" si="43"/>
        <v>1653.4</v>
      </c>
      <c r="I363" s="22">
        <f>일위대가목록!G96</f>
        <v>0</v>
      </c>
      <c r="J363" s="25">
        <f t="shared" si="44"/>
        <v>0</v>
      </c>
      <c r="K363" s="22">
        <f t="shared" si="45"/>
        <v>259503.2</v>
      </c>
      <c r="L363" s="25">
        <f t="shared" si="45"/>
        <v>4151.8999999999996</v>
      </c>
      <c r="M363" s="19" t="s">
        <v>731</v>
      </c>
      <c r="N363" s="1" t="s">
        <v>487</v>
      </c>
      <c r="O363" s="1" t="s">
        <v>732</v>
      </c>
      <c r="P363" s="1" t="s">
        <v>63</v>
      </c>
      <c r="Q363" s="1" t="s">
        <v>64</v>
      </c>
      <c r="R363" s="1" t="s">
        <v>64</v>
      </c>
      <c r="AV363" s="1" t="s">
        <v>52</v>
      </c>
      <c r="AW363" s="1" t="s">
        <v>1136</v>
      </c>
      <c r="AX363" s="1" t="s">
        <v>52</v>
      </c>
      <c r="AY363" s="1" t="s">
        <v>52</v>
      </c>
      <c r="AZ363" s="1" t="s">
        <v>52</v>
      </c>
    </row>
    <row r="364" spans="1:52" ht="30" customHeight="1" x14ac:dyDescent="0.3">
      <c r="A364" s="19" t="s">
        <v>571</v>
      </c>
      <c r="B364" s="19" t="s">
        <v>567</v>
      </c>
      <c r="C364" s="19" t="s">
        <v>568</v>
      </c>
      <c r="D364" s="20">
        <v>0.2</v>
      </c>
      <c r="E364" s="22">
        <f>단가대비표!O107</f>
        <v>0</v>
      </c>
      <c r="F364" s="25">
        <f t="shared" si="42"/>
        <v>0</v>
      </c>
      <c r="G364" s="22">
        <v>156581.88</v>
      </c>
      <c r="H364" s="25">
        <f t="shared" si="43"/>
        <v>31316.3</v>
      </c>
      <c r="I364" s="22">
        <f>단가대비표!V107</f>
        <v>0</v>
      </c>
      <c r="J364" s="25">
        <f t="shared" si="44"/>
        <v>0</v>
      </c>
      <c r="K364" s="22">
        <f t="shared" si="45"/>
        <v>156581.79999999999</v>
      </c>
      <c r="L364" s="25">
        <f t="shared" si="45"/>
        <v>31316.3</v>
      </c>
      <c r="M364" s="19" t="s">
        <v>52</v>
      </c>
      <c r="N364" s="1" t="s">
        <v>487</v>
      </c>
      <c r="O364" s="1" t="s">
        <v>572</v>
      </c>
      <c r="P364" s="1" t="s">
        <v>64</v>
      </c>
      <c r="Q364" s="1" t="s">
        <v>64</v>
      </c>
      <c r="R364" s="1" t="s">
        <v>63</v>
      </c>
      <c r="AV364" s="1" t="s">
        <v>52</v>
      </c>
      <c r="AW364" s="1" t="s">
        <v>1137</v>
      </c>
      <c r="AX364" s="1" t="s">
        <v>52</v>
      </c>
      <c r="AY364" s="1" t="s">
        <v>52</v>
      </c>
      <c r="AZ364" s="1" t="s">
        <v>52</v>
      </c>
    </row>
    <row r="365" spans="1:52" ht="30" customHeight="1" x14ac:dyDescent="0.3">
      <c r="A365" s="19" t="s">
        <v>559</v>
      </c>
      <c r="B365" s="19" t="s">
        <v>52</v>
      </c>
      <c r="C365" s="19" t="s">
        <v>52</v>
      </c>
      <c r="D365" s="20"/>
      <c r="E365" s="22"/>
      <c r="F365" s="25">
        <f>TRUNC(SUMIF(N359:N364, N358, F359:F364),0)</f>
        <v>35485</v>
      </c>
      <c r="G365" s="22">
        <v>0</v>
      </c>
      <c r="H365" s="25">
        <f>TRUNC(SUMIF(N359:N364, N358, H359:H364),0)</f>
        <v>39383</v>
      </c>
      <c r="I365" s="22"/>
      <c r="J365" s="25">
        <f>TRUNC(SUMIF(N359:N364, N358, J359:J364),0)</f>
        <v>974</v>
      </c>
      <c r="K365" s="22"/>
      <c r="L365" s="25">
        <f>F365+H365+J365</f>
        <v>75842</v>
      </c>
      <c r="M365" s="19" t="s">
        <v>52</v>
      </c>
      <c r="N365" s="1" t="s">
        <v>91</v>
      </c>
      <c r="O365" s="1" t="s">
        <v>91</v>
      </c>
      <c r="P365" s="1" t="s">
        <v>52</v>
      </c>
      <c r="Q365" s="1" t="s">
        <v>52</v>
      </c>
      <c r="R365" s="1" t="s">
        <v>52</v>
      </c>
      <c r="AV365" s="1" t="s">
        <v>52</v>
      </c>
      <c r="AW365" s="1" t="s">
        <v>52</v>
      </c>
      <c r="AX365" s="1" t="s">
        <v>52</v>
      </c>
      <c r="AY365" s="1" t="s">
        <v>52</v>
      </c>
      <c r="AZ365" s="1" t="s">
        <v>52</v>
      </c>
    </row>
    <row r="366" spans="1:52" ht="30" customHeight="1" x14ac:dyDescent="0.3">
      <c r="A366" s="20"/>
      <c r="B366" s="20"/>
      <c r="C366" s="20"/>
      <c r="D366" s="20"/>
      <c r="E366" s="22"/>
      <c r="F366" s="25"/>
      <c r="G366" s="22">
        <v>0</v>
      </c>
      <c r="H366" s="25"/>
      <c r="I366" s="22"/>
      <c r="J366" s="25"/>
      <c r="K366" s="22"/>
      <c r="L366" s="25"/>
      <c r="M366" s="20"/>
    </row>
    <row r="367" spans="1:52" ht="30" customHeight="1" x14ac:dyDescent="0.3">
      <c r="A367" s="16" t="s">
        <v>1138</v>
      </c>
      <c r="B367" s="17"/>
      <c r="C367" s="17"/>
      <c r="D367" s="17"/>
      <c r="E367" s="21"/>
      <c r="F367" s="24"/>
      <c r="G367" s="21">
        <v>0</v>
      </c>
      <c r="H367" s="24"/>
      <c r="I367" s="21"/>
      <c r="J367" s="24"/>
      <c r="K367" s="21"/>
      <c r="L367" s="24"/>
      <c r="M367" s="18"/>
      <c r="N367" s="1" t="s">
        <v>492</v>
      </c>
    </row>
    <row r="368" spans="1:52" ht="30" customHeight="1" x14ac:dyDescent="0.3">
      <c r="A368" s="19" t="s">
        <v>1139</v>
      </c>
      <c r="B368" s="19" t="s">
        <v>1140</v>
      </c>
      <c r="C368" s="19" t="s">
        <v>213</v>
      </c>
      <c r="D368" s="20">
        <v>1</v>
      </c>
      <c r="E368" s="22">
        <f>단가대비표!O103</f>
        <v>219000</v>
      </c>
      <c r="F368" s="25">
        <f>TRUNC(E368*D368,1)</f>
        <v>219000</v>
      </c>
      <c r="G368" s="22">
        <v>0</v>
      </c>
      <c r="H368" s="25">
        <f>TRUNC(G368*D368,1)</f>
        <v>0</v>
      </c>
      <c r="I368" s="22">
        <f>단가대비표!V103</f>
        <v>0</v>
      </c>
      <c r="J368" s="25">
        <f>TRUNC(I368*D368,1)</f>
        <v>0</v>
      </c>
      <c r="K368" s="22">
        <f t="shared" ref="K368:L372" si="46">TRUNC(E368+G368+I368,1)</f>
        <v>219000</v>
      </c>
      <c r="L368" s="25">
        <f t="shared" si="46"/>
        <v>219000</v>
      </c>
      <c r="M368" s="19" t="s">
        <v>52</v>
      </c>
      <c r="N368" s="1" t="s">
        <v>492</v>
      </c>
      <c r="O368" s="1" t="s">
        <v>1141</v>
      </c>
      <c r="P368" s="1" t="s">
        <v>64</v>
      </c>
      <c r="Q368" s="1" t="s">
        <v>64</v>
      </c>
      <c r="R368" s="1" t="s">
        <v>63</v>
      </c>
      <c r="AV368" s="1" t="s">
        <v>52</v>
      </c>
      <c r="AW368" s="1" t="s">
        <v>1142</v>
      </c>
      <c r="AX368" s="1" t="s">
        <v>52</v>
      </c>
      <c r="AY368" s="1" t="s">
        <v>52</v>
      </c>
      <c r="AZ368" s="1" t="s">
        <v>52</v>
      </c>
    </row>
    <row r="369" spans="1:52" ht="30" customHeight="1" x14ac:dyDescent="0.3">
      <c r="A369" s="19" t="s">
        <v>105</v>
      </c>
      <c r="B369" s="19" t="s">
        <v>106</v>
      </c>
      <c r="C369" s="19" t="s">
        <v>96</v>
      </c>
      <c r="D369" s="20">
        <v>0.54</v>
      </c>
      <c r="E369" s="22">
        <f>단가산출목록!E4</f>
        <v>437</v>
      </c>
      <c r="F369" s="25">
        <f>TRUNC(E369*D369,1)</f>
        <v>235.9</v>
      </c>
      <c r="G369" s="22">
        <v>910</v>
      </c>
      <c r="H369" s="25">
        <f>TRUNC(G369*D369,1)</f>
        <v>491.4</v>
      </c>
      <c r="I369" s="22">
        <f>단가산출목록!G4</f>
        <v>416</v>
      </c>
      <c r="J369" s="25">
        <f>TRUNC(I369*D369,1)</f>
        <v>224.6</v>
      </c>
      <c r="K369" s="22">
        <f t="shared" si="46"/>
        <v>1763</v>
      </c>
      <c r="L369" s="25">
        <f t="shared" si="46"/>
        <v>951.9</v>
      </c>
      <c r="M369" s="19" t="s">
        <v>107</v>
      </c>
      <c r="N369" s="1" t="s">
        <v>492</v>
      </c>
      <c r="O369" s="1" t="s">
        <v>108</v>
      </c>
      <c r="P369" s="1" t="s">
        <v>64</v>
      </c>
      <c r="Q369" s="1" t="s">
        <v>63</v>
      </c>
      <c r="R369" s="1" t="s">
        <v>64</v>
      </c>
      <c r="AV369" s="1" t="s">
        <v>52</v>
      </c>
      <c r="AW369" s="1" t="s">
        <v>1143</v>
      </c>
      <c r="AX369" s="1" t="s">
        <v>52</v>
      </c>
      <c r="AY369" s="1" t="s">
        <v>52</v>
      </c>
      <c r="AZ369" s="1" t="s">
        <v>52</v>
      </c>
    </row>
    <row r="370" spans="1:52" ht="30" customHeight="1" x14ac:dyDescent="0.3">
      <c r="A370" s="19" t="s">
        <v>115</v>
      </c>
      <c r="B370" s="19" t="s">
        <v>116</v>
      </c>
      <c r="C370" s="19" t="s">
        <v>96</v>
      </c>
      <c r="D370" s="20">
        <v>0.42299999999999999</v>
      </c>
      <c r="E370" s="22">
        <f>단가산출목록!E6</f>
        <v>640</v>
      </c>
      <c r="F370" s="25">
        <f>TRUNC(E370*D370,1)</f>
        <v>270.7</v>
      </c>
      <c r="G370" s="22">
        <v>8200.01</v>
      </c>
      <c r="H370" s="25">
        <f>TRUNC(G370*D370,1)</f>
        <v>3468.6</v>
      </c>
      <c r="I370" s="22">
        <f>단가산출목록!G6</f>
        <v>423</v>
      </c>
      <c r="J370" s="25">
        <f>TRUNC(I370*D370,1)</f>
        <v>178.9</v>
      </c>
      <c r="K370" s="22">
        <f t="shared" si="46"/>
        <v>9263</v>
      </c>
      <c r="L370" s="25">
        <f t="shared" si="46"/>
        <v>3918.2</v>
      </c>
      <c r="M370" s="19" t="s">
        <v>117</v>
      </c>
      <c r="N370" s="1" t="s">
        <v>492</v>
      </c>
      <c r="O370" s="1" t="s">
        <v>118</v>
      </c>
      <c r="P370" s="1" t="s">
        <v>64</v>
      </c>
      <c r="Q370" s="1" t="s">
        <v>63</v>
      </c>
      <c r="R370" s="1" t="s">
        <v>64</v>
      </c>
      <c r="AV370" s="1" t="s">
        <v>52</v>
      </c>
      <c r="AW370" s="1" t="s">
        <v>1144</v>
      </c>
      <c r="AX370" s="1" t="s">
        <v>52</v>
      </c>
      <c r="AY370" s="1" t="s">
        <v>52</v>
      </c>
      <c r="AZ370" s="1" t="s">
        <v>52</v>
      </c>
    </row>
    <row r="371" spans="1:52" ht="30" customHeight="1" x14ac:dyDescent="0.3">
      <c r="A371" s="19" t="s">
        <v>110</v>
      </c>
      <c r="B371" s="19" t="s">
        <v>111</v>
      </c>
      <c r="C371" s="19" t="s">
        <v>96</v>
      </c>
      <c r="D371" s="20">
        <v>0.11700000000000001</v>
      </c>
      <c r="E371" s="22">
        <f>단가산출목록!E5</f>
        <v>3982</v>
      </c>
      <c r="F371" s="25">
        <f>TRUNC(E371*D371,1)</f>
        <v>465.8</v>
      </c>
      <c r="G371" s="22">
        <v>5347.16</v>
      </c>
      <c r="H371" s="25">
        <f>TRUNC(G371*D371,1)</f>
        <v>625.6</v>
      </c>
      <c r="I371" s="22">
        <f>단가산출목록!G5</f>
        <v>2100</v>
      </c>
      <c r="J371" s="25">
        <f>TRUNC(I371*D371,1)</f>
        <v>245.7</v>
      </c>
      <c r="K371" s="22">
        <f t="shared" si="46"/>
        <v>11429.1</v>
      </c>
      <c r="L371" s="25">
        <f t="shared" si="46"/>
        <v>1337.1</v>
      </c>
      <c r="M371" s="19" t="s">
        <v>112</v>
      </c>
      <c r="N371" s="1" t="s">
        <v>492</v>
      </c>
      <c r="O371" s="1" t="s">
        <v>113</v>
      </c>
      <c r="P371" s="1" t="s">
        <v>64</v>
      </c>
      <c r="Q371" s="1" t="s">
        <v>63</v>
      </c>
      <c r="R371" s="1" t="s">
        <v>64</v>
      </c>
      <c r="AV371" s="1" t="s">
        <v>52</v>
      </c>
      <c r="AW371" s="1" t="s">
        <v>1145</v>
      </c>
      <c r="AX371" s="1" t="s">
        <v>52</v>
      </c>
      <c r="AY371" s="1" t="s">
        <v>52</v>
      </c>
      <c r="AZ371" s="1" t="s">
        <v>52</v>
      </c>
    </row>
    <row r="372" spans="1:52" ht="30" customHeight="1" x14ac:dyDescent="0.3">
      <c r="A372" s="19" t="s">
        <v>571</v>
      </c>
      <c r="B372" s="19" t="s">
        <v>567</v>
      </c>
      <c r="C372" s="19" t="s">
        <v>568</v>
      </c>
      <c r="D372" s="20">
        <v>0.2</v>
      </c>
      <c r="E372" s="22">
        <f>단가대비표!O107</f>
        <v>0</v>
      </c>
      <c r="F372" s="25">
        <f>TRUNC(E372*D372,1)</f>
        <v>0</v>
      </c>
      <c r="G372" s="22">
        <v>156581.88</v>
      </c>
      <c r="H372" s="25">
        <f>TRUNC(G372*D372,1)</f>
        <v>31316.3</v>
      </c>
      <c r="I372" s="22">
        <f>단가대비표!V107</f>
        <v>0</v>
      </c>
      <c r="J372" s="25">
        <f>TRUNC(I372*D372,1)</f>
        <v>0</v>
      </c>
      <c r="K372" s="22">
        <f t="shared" si="46"/>
        <v>156581.79999999999</v>
      </c>
      <c r="L372" s="25">
        <f t="shared" si="46"/>
        <v>31316.3</v>
      </c>
      <c r="M372" s="19" t="s">
        <v>52</v>
      </c>
      <c r="N372" s="1" t="s">
        <v>492</v>
      </c>
      <c r="O372" s="1" t="s">
        <v>572</v>
      </c>
      <c r="P372" s="1" t="s">
        <v>64</v>
      </c>
      <c r="Q372" s="1" t="s">
        <v>64</v>
      </c>
      <c r="R372" s="1" t="s">
        <v>63</v>
      </c>
      <c r="AV372" s="1" t="s">
        <v>52</v>
      </c>
      <c r="AW372" s="1" t="s">
        <v>1146</v>
      </c>
      <c r="AX372" s="1" t="s">
        <v>52</v>
      </c>
      <c r="AY372" s="1" t="s">
        <v>52</v>
      </c>
      <c r="AZ372" s="1" t="s">
        <v>52</v>
      </c>
    </row>
    <row r="373" spans="1:52" ht="30" customHeight="1" x14ac:dyDescent="0.3">
      <c r="A373" s="19" t="s">
        <v>559</v>
      </c>
      <c r="B373" s="19" t="s">
        <v>52</v>
      </c>
      <c r="C373" s="19" t="s">
        <v>52</v>
      </c>
      <c r="D373" s="20"/>
      <c r="E373" s="22"/>
      <c r="F373" s="25">
        <f>TRUNC(SUMIF(N368:N372, N367, F368:F372),0)</f>
        <v>219972</v>
      </c>
      <c r="G373" s="22">
        <v>0</v>
      </c>
      <c r="H373" s="25">
        <f>TRUNC(SUMIF(N368:N372, N367, H368:H372),0)</f>
        <v>35901</v>
      </c>
      <c r="I373" s="22"/>
      <c r="J373" s="25">
        <f>TRUNC(SUMIF(N368:N372, N367, J368:J372),0)</f>
        <v>649</v>
      </c>
      <c r="K373" s="22"/>
      <c r="L373" s="25">
        <f>F373+H373+J373</f>
        <v>256522</v>
      </c>
      <c r="M373" s="19" t="s">
        <v>52</v>
      </c>
      <c r="N373" s="1" t="s">
        <v>91</v>
      </c>
      <c r="O373" s="1" t="s">
        <v>91</v>
      </c>
      <c r="P373" s="1" t="s">
        <v>52</v>
      </c>
      <c r="Q373" s="1" t="s">
        <v>52</v>
      </c>
      <c r="R373" s="1" t="s">
        <v>52</v>
      </c>
      <c r="AV373" s="1" t="s">
        <v>52</v>
      </c>
      <c r="AW373" s="1" t="s">
        <v>52</v>
      </c>
      <c r="AX373" s="1" t="s">
        <v>52</v>
      </c>
      <c r="AY373" s="1" t="s">
        <v>52</v>
      </c>
      <c r="AZ373" s="1" t="s">
        <v>52</v>
      </c>
    </row>
    <row r="374" spans="1:52" ht="30" customHeight="1" x14ac:dyDescent="0.3">
      <c r="A374" s="20"/>
      <c r="B374" s="20"/>
      <c r="C374" s="20"/>
      <c r="D374" s="20"/>
      <c r="E374" s="22"/>
      <c r="F374" s="25"/>
      <c r="G374" s="22">
        <v>0</v>
      </c>
      <c r="H374" s="25"/>
      <c r="I374" s="22"/>
      <c r="J374" s="25"/>
      <c r="K374" s="22"/>
      <c r="L374" s="25"/>
      <c r="M374" s="20"/>
    </row>
    <row r="375" spans="1:52" ht="30" customHeight="1" x14ac:dyDescent="0.3">
      <c r="A375" s="16" t="s">
        <v>1147</v>
      </c>
      <c r="B375" s="17"/>
      <c r="C375" s="17"/>
      <c r="D375" s="17"/>
      <c r="E375" s="21"/>
      <c r="F375" s="24"/>
      <c r="G375" s="21">
        <v>0</v>
      </c>
      <c r="H375" s="24"/>
      <c r="I375" s="21"/>
      <c r="J375" s="24"/>
      <c r="K375" s="21"/>
      <c r="L375" s="24"/>
      <c r="M375" s="18"/>
      <c r="N375" s="1" t="s">
        <v>497</v>
      </c>
    </row>
    <row r="376" spans="1:52" ht="30" customHeight="1" x14ac:dyDescent="0.3">
      <c r="A376" s="19" t="s">
        <v>105</v>
      </c>
      <c r="B376" s="19" t="s">
        <v>106</v>
      </c>
      <c r="C376" s="19" t="s">
        <v>96</v>
      </c>
      <c r="D376" s="20">
        <v>0.45</v>
      </c>
      <c r="E376" s="22">
        <f>단가산출목록!E4</f>
        <v>437</v>
      </c>
      <c r="F376" s="25">
        <f t="shared" ref="F376:F383" si="47">TRUNC(E376*D376,1)</f>
        <v>196.6</v>
      </c>
      <c r="G376" s="22">
        <v>910</v>
      </c>
      <c r="H376" s="25">
        <f t="shared" ref="H376:H383" si="48">TRUNC(G376*D376,1)</f>
        <v>409.5</v>
      </c>
      <c r="I376" s="22">
        <f>단가산출목록!G4</f>
        <v>416</v>
      </c>
      <c r="J376" s="25">
        <f t="shared" ref="J376:J383" si="49">TRUNC(I376*D376,1)</f>
        <v>187.2</v>
      </c>
      <c r="K376" s="22">
        <f t="shared" ref="K376:L383" si="50">TRUNC(E376+G376+I376,1)</f>
        <v>1763</v>
      </c>
      <c r="L376" s="25">
        <f t="shared" si="50"/>
        <v>793.3</v>
      </c>
      <c r="M376" s="19" t="s">
        <v>107</v>
      </c>
      <c r="N376" s="1" t="s">
        <v>497</v>
      </c>
      <c r="O376" s="1" t="s">
        <v>108</v>
      </c>
      <c r="P376" s="1" t="s">
        <v>64</v>
      </c>
      <c r="Q376" s="1" t="s">
        <v>63</v>
      </c>
      <c r="R376" s="1" t="s">
        <v>64</v>
      </c>
      <c r="AV376" s="1" t="s">
        <v>52</v>
      </c>
      <c r="AW376" s="1" t="s">
        <v>1148</v>
      </c>
      <c r="AX376" s="1" t="s">
        <v>52</v>
      </c>
      <c r="AY376" s="1" t="s">
        <v>52</v>
      </c>
      <c r="AZ376" s="1" t="s">
        <v>52</v>
      </c>
    </row>
    <row r="377" spans="1:52" ht="30" customHeight="1" x14ac:dyDescent="0.3">
      <c r="A377" s="19" t="s">
        <v>110</v>
      </c>
      <c r="B377" s="19" t="s">
        <v>111</v>
      </c>
      <c r="C377" s="19" t="s">
        <v>96</v>
      </c>
      <c r="D377" s="20">
        <v>1.7000000000000001E-2</v>
      </c>
      <c r="E377" s="22">
        <f>단가산출목록!E5</f>
        <v>3982</v>
      </c>
      <c r="F377" s="25">
        <f t="shared" si="47"/>
        <v>67.599999999999994</v>
      </c>
      <c r="G377" s="22">
        <v>5347.16</v>
      </c>
      <c r="H377" s="25">
        <f t="shared" si="48"/>
        <v>90.9</v>
      </c>
      <c r="I377" s="22">
        <f>단가산출목록!G5</f>
        <v>2100</v>
      </c>
      <c r="J377" s="25">
        <f t="shared" si="49"/>
        <v>35.700000000000003</v>
      </c>
      <c r="K377" s="22">
        <f t="shared" si="50"/>
        <v>11429.1</v>
      </c>
      <c r="L377" s="25">
        <f t="shared" si="50"/>
        <v>194.2</v>
      </c>
      <c r="M377" s="19" t="s">
        <v>112</v>
      </c>
      <c r="N377" s="1" t="s">
        <v>497</v>
      </c>
      <c r="O377" s="1" t="s">
        <v>113</v>
      </c>
      <c r="P377" s="1" t="s">
        <v>64</v>
      </c>
      <c r="Q377" s="1" t="s">
        <v>63</v>
      </c>
      <c r="R377" s="1" t="s">
        <v>64</v>
      </c>
      <c r="AV377" s="1" t="s">
        <v>52</v>
      </c>
      <c r="AW377" s="1" t="s">
        <v>1149</v>
      </c>
      <c r="AX377" s="1" t="s">
        <v>52</v>
      </c>
      <c r="AY377" s="1" t="s">
        <v>52</v>
      </c>
      <c r="AZ377" s="1" t="s">
        <v>52</v>
      </c>
    </row>
    <row r="378" spans="1:52" ht="30" customHeight="1" x14ac:dyDescent="0.3">
      <c r="A378" s="19" t="s">
        <v>115</v>
      </c>
      <c r="B378" s="19" t="s">
        <v>116</v>
      </c>
      <c r="C378" s="19" t="s">
        <v>96</v>
      </c>
      <c r="D378" s="20">
        <v>0.433</v>
      </c>
      <c r="E378" s="22">
        <f>단가산출목록!E6</f>
        <v>640</v>
      </c>
      <c r="F378" s="25">
        <f t="shared" si="47"/>
        <v>277.10000000000002</v>
      </c>
      <c r="G378" s="22">
        <v>8200.01</v>
      </c>
      <c r="H378" s="25">
        <f t="shared" si="48"/>
        <v>3550.6</v>
      </c>
      <c r="I378" s="22">
        <f>단가산출목록!G6</f>
        <v>423</v>
      </c>
      <c r="J378" s="25">
        <f t="shared" si="49"/>
        <v>183.1</v>
      </c>
      <c r="K378" s="22">
        <f t="shared" si="50"/>
        <v>9263</v>
      </c>
      <c r="L378" s="25">
        <f t="shared" si="50"/>
        <v>4010.8</v>
      </c>
      <c r="M378" s="19" t="s">
        <v>117</v>
      </c>
      <c r="N378" s="1" t="s">
        <v>497</v>
      </c>
      <c r="O378" s="1" t="s">
        <v>118</v>
      </c>
      <c r="P378" s="1" t="s">
        <v>64</v>
      </c>
      <c r="Q378" s="1" t="s">
        <v>63</v>
      </c>
      <c r="R378" s="1" t="s">
        <v>64</v>
      </c>
      <c r="AV378" s="1" t="s">
        <v>52</v>
      </c>
      <c r="AW378" s="1" t="s">
        <v>1150</v>
      </c>
      <c r="AX378" s="1" t="s">
        <v>52</v>
      </c>
      <c r="AY378" s="1" t="s">
        <v>52</v>
      </c>
      <c r="AZ378" s="1" t="s">
        <v>52</v>
      </c>
    </row>
    <row r="379" spans="1:52" ht="30" customHeight="1" x14ac:dyDescent="0.3">
      <c r="A379" s="19" t="s">
        <v>1151</v>
      </c>
      <c r="B379" s="19" t="s">
        <v>1152</v>
      </c>
      <c r="C379" s="19" t="s">
        <v>267</v>
      </c>
      <c r="D379" s="20">
        <v>1.05</v>
      </c>
      <c r="E379" s="22">
        <f>단가대비표!O105</f>
        <v>16680</v>
      </c>
      <c r="F379" s="25">
        <f t="shared" si="47"/>
        <v>17514</v>
      </c>
      <c r="G379" s="22">
        <v>0</v>
      </c>
      <c r="H379" s="25">
        <f t="shared" si="48"/>
        <v>0</v>
      </c>
      <c r="I379" s="22">
        <f>단가대비표!V105</f>
        <v>0</v>
      </c>
      <c r="J379" s="25">
        <f t="shared" si="49"/>
        <v>0</v>
      </c>
      <c r="K379" s="22">
        <f t="shared" si="50"/>
        <v>16680</v>
      </c>
      <c r="L379" s="25">
        <f t="shared" si="50"/>
        <v>17514</v>
      </c>
      <c r="M379" s="19" t="s">
        <v>52</v>
      </c>
      <c r="N379" s="1" t="s">
        <v>497</v>
      </c>
      <c r="O379" s="1" t="s">
        <v>1153</v>
      </c>
      <c r="P379" s="1" t="s">
        <v>64</v>
      </c>
      <c r="Q379" s="1" t="s">
        <v>64</v>
      </c>
      <c r="R379" s="1" t="s">
        <v>63</v>
      </c>
      <c r="V379">
        <v>1</v>
      </c>
      <c r="AV379" s="1" t="s">
        <v>52</v>
      </c>
      <c r="AW379" s="1" t="s">
        <v>1154</v>
      </c>
      <c r="AX379" s="1" t="s">
        <v>52</v>
      </c>
      <c r="AY379" s="1" t="s">
        <v>52</v>
      </c>
      <c r="AZ379" s="1" t="s">
        <v>52</v>
      </c>
    </row>
    <row r="380" spans="1:52" ht="30" customHeight="1" x14ac:dyDescent="0.3">
      <c r="A380" s="19" t="s">
        <v>797</v>
      </c>
      <c r="B380" s="19" t="s">
        <v>1155</v>
      </c>
      <c r="C380" s="19" t="s">
        <v>508</v>
      </c>
      <c r="D380" s="20">
        <v>1</v>
      </c>
      <c r="E380" s="22">
        <f>TRUNC(SUMIF(V376:V383, RIGHTB(O380, 1), F376:F383)*U380, 2)</f>
        <v>875.7</v>
      </c>
      <c r="F380" s="25">
        <f t="shared" si="47"/>
        <v>875.7</v>
      </c>
      <c r="G380" s="22">
        <v>0</v>
      </c>
      <c r="H380" s="25">
        <f t="shared" si="48"/>
        <v>0</v>
      </c>
      <c r="I380" s="22">
        <v>0</v>
      </c>
      <c r="J380" s="25">
        <f t="shared" si="49"/>
        <v>0</v>
      </c>
      <c r="K380" s="22">
        <f t="shared" si="50"/>
        <v>875.7</v>
      </c>
      <c r="L380" s="25">
        <f t="shared" si="50"/>
        <v>875.7</v>
      </c>
      <c r="M380" s="19" t="s">
        <v>52</v>
      </c>
      <c r="N380" s="1" t="s">
        <v>497</v>
      </c>
      <c r="O380" s="1" t="s">
        <v>669</v>
      </c>
      <c r="P380" s="1" t="s">
        <v>64</v>
      </c>
      <c r="Q380" s="1" t="s">
        <v>64</v>
      </c>
      <c r="R380" s="1" t="s">
        <v>64</v>
      </c>
      <c r="S380">
        <v>0</v>
      </c>
      <c r="T380">
        <v>0</v>
      </c>
      <c r="U380">
        <v>0.05</v>
      </c>
      <c r="AV380" s="1" t="s">
        <v>52</v>
      </c>
      <c r="AW380" s="1" t="s">
        <v>1156</v>
      </c>
      <c r="AX380" s="1" t="s">
        <v>52</v>
      </c>
      <c r="AY380" s="1" t="s">
        <v>52</v>
      </c>
      <c r="AZ380" s="1" t="s">
        <v>52</v>
      </c>
    </row>
    <row r="381" spans="1:52" ht="30" customHeight="1" x14ac:dyDescent="0.3">
      <c r="A381" s="19" t="s">
        <v>1157</v>
      </c>
      <c r="B381" s="19" t="s">
        <v>567</v>
      </c>
      <c r="C381" s="19" t="s">
        <v>568</v>
      </c>
      <c r="D381" s="20">
        <v>2.5000000000000001E-2</v>
      </c>
      <c r="E381" s="22">
        <f>단가대비표!O127</f>
        <v>0</v>
      </c>
      <c r="F381" s="25">
        <f t="shared" si="47"/>
        <v>0</v>
      </c>
      <c r="G381" s="22">
        <v>225586.27000000002</v>
      </c>
      <c r="H381" s="25">
        <f t="shared" si="48"/>
        <v>5639.6</v>
      </c>
      <c r="I381" s="22">
        <f>단가대비표!V127</f>
        <v>0</v>
      </c>
      <c r="J381" s="25">
        <f t="shared" si="49"/>
        <v>0</v>
      </c>
      <c r="K381" s="22">
        <f t="shared" si="50"/>
        <v>225586.2</v>
      </c>
      <c r="L381" s="25">
        <f t="shared" si="50"/>
        <v>5639.6</v>
      </c>
      <c r="M381" s="19" t="s">
        <v>52</v>
      </c>
      <c r="N381" s="1" t="s">
        <v>497</v>
      </c>
      <c r="O381" s="1" t="s">
        <v>1158</v>
      </c>
      <c r="P381" s="1" t="s">
        <v>64</v>
      </c>
      <c r="Q381" s="1" t="s">
        <v>64</v>
      </c>
      <c r="R381" s="1" t="s">
        <v>63</v>
      </c>
      <c r="W381">
        <v>2</v>
      </c>
      <c r="AV381" s="1" t="s">
        <v>52</v>
      </c>
      <c r="AW381" s="1" t="s">
        <v>1159</v>
      </c>
      <c r="AX381" s="1" t="s">
        <v>52</v>
      </c>
      <c r="AY381" s="1" t="s">
        <v>52</v>
      </c>
      <c r="AZ381" s="1" t="s">
        <v>52</v>
      </c>
    </row>
    <row r="382" spans="1:52" ht="30" customHeight="1" x14ac:dyDescent="0.3">
      <c r="A382" s="19" t="s">
        <v>571</v>
      </c>
      <c r="B382" s="19" t="s">
        <v>567</v>
      </c>
      <c r="C382" s="19" t="s">
        <v>568</v>
      </c>
      <c r="D382" s="20">
        <v>1.2999999999999999E-2</v>
      </c>
      <c r="E382" s="22">
        <f>단가대비표!O107</f>
        <v>0</v>
      </c>
      <c r="F382" s="25">
        <f t="shared" si="47"/>
        <v>0</v>
      </c>
      <c r="G382" s="22">
        <v>156581.88</v>
      </c>
      <c r="H382" s="25">
        <f t="shared" si="48"/>
        <v>2035.5</v>
      </c>
      <c r="I382" s="22">
        <f>단가대비표!V107</f>
        <v>0</v>
      </c>
      <c r="J382" s="25">
        <f t="shared" si="49"/>
        <v>0</v>
      </c>
      <c r="K382" s="22">
        <f t="shared" si="50"/>
        <v>156581.79999999999</v>
      </c>
      <c r="L382" s="25">
        <f t="shared" si="50"/>
        <v>2035.5</v>
      </c>
      <c r="M382" s="19" t="s">
        <v>52</v>
      </c>
      <c r="N382" s="1" t="s">
        <v>497</v>
      </c>
      <c r="O382" s="1" t="s">
        <v>572</v>
      </c>
      <c r="P382" s="1" t="s">
        <v>64</v>
      </c>
      <c r="Q382" s="1" t="s">
        <v>64</v>
      </c>
      <c r="R382" s="1" t="s">
        <v>63</v>
      </c>
      <c r="W382">
        <v>2</v>
      </c>
      <c r="AV382" s="1" t="s">
        <v>52</v>
      </c>
      <c r="AW382" s="1" t="s">
        <v>1160</v>
      </c>
      <c r="AX382" s="1" t="s">
        <v>52</v>
      </c>
      <c r="AY382" s="1" t="s">
        <v>52</v>
      </c>
      <c r="AZ382" s="1" t="s">
        <v>52</v>
      </c>
    </row>
    <row r="383" spans="1:52" ht="30" customHeight="1" x14ac:dyDescent="0.3">
      <c r="A383" s="19" t="s">
        <v>667</v>
      </c>
      <c r="B383" s="19" t="s">
        <v>706</v>
      </c>
      <c r="C383" s="19" t="s">
        <v>508</v>
      </c>
      <c r="D383" s="20">
        <v>1</v>
      </c>
      <c r="E383" s="22">
        <v>0</v>
      </c>
      <c r="F383" s="25">
        <f t="shared" si="47"/>
        <v>0</v>
      </c>
      <c r="G383" s="22">
        <v>0</v>
      </c>
      <c r="H383" s="25">
        <f t="shared" si="48"/>
        <v>0</v>
      </c>
      <c r="I383" s="22">
        <f>TRUNC(SUMIF(W376:W383, RIGHTB(O383, 1), H376:H383)*U383, 2)</f>
        <v>230.25</v>
      </c>
      <c r="J383" s="25">
        <f t="shared" si="49"/>
        <v>230.2</v>
      </c>
      <c r="K383" s="22">
        <f t="shared" si="50"/>
        <v>230.2</v>
      </c>
      <c r="L383" s="25">
        <f t="shared" si="50"/>
        <v>230.2</v>
      </c>
      <c r="M383" s="19" t="s">
        <v>52</v>
      </c>
      <c r="N383" s="1" t="s">
        <v>497</v>
      </c>
      <c r="O383" s="1" t="s">
        <v>1161</v>
      </c>
      <c r="P383" s="1" t="s">
        <v>64</v>
      </c>
      <c r="Q383" s="1" t="s">
        <v>64</v>
      </c>
      <c r="R383" s="1" t="s">
        <v>64</v>
      </c>
      <c r="S383">
        <v>1</v>
      </c>
      <c r="T383">
        <v>2</v>
      </c>
      <c r="U383">
        <v>0.03</v>
      </c>
      <c r="AV383" s="1" t="s">
        <v>52</v>
      </c>
      <c r="AW383" s="1" t="s">
        <v>1162</v>
      </c>
      <c r="AX383" s="1" t="s">
        <v>52</v>
      </c>
      <c r="AY383" s="1" t="s">
        <v>52</v>
      </c>
      <c r="AZ383" s="1" t="s">
        <v>52</v>
      </c>
    </row>
    <row r="384" spans="1:52" ht="30" customHeight="1" x14ac:dyDescent="0.3">
      <c r="A384" s="19" t="s">
        <v>559</v>
      </c>
      <c r="B384" s="19" t="s">
        <v>52</v>
      </c>
      <c r="C384" s="19" t="s">
        <v>52</v>
      </c>
      <c r="D384" s="20"/>
      <c r="E384" s="22"/>
      <c r="F384" s="25">
        <f>TRUNC(SUMIF(N376:N383, N375, F376:F383),0)</f>
        <v>18931</v>
      </c>
      <c r="G384" s="22">
        <v>0</v>
      </c>
      <c r="H384" s="25">
        <f>TRUNC(SUMIF(N376:N383, N375, H376:H383),0)</f>
        <v>11726</v>
      </c>
      <c r="I384" s="22"/>
      <c r="J384" s="25">
        <f>TRUNC(SUMIF(N376:N383, N375, J376:J383),0)</f>
        <v>636</v>
      </c>
      <c r="K384" s="22"/>
      <c r="L384" s="25">
        <f>F384+H384+J384</f>
        <v>31293</v>
      </c>
      <c r="M384" s="19" t="s">
        <v>52</v>
      </c>
      <c r="N384" s="1" t="s">
        <v>91</v>
      </c>
      <c r="O384" s="1" t="s">
        <v>91</v>
      </c>
      <c r="P384" s="1" t="s">
        <v>52</v>
      </c>
      <c r="Q384" s="1" t="s">
        <v>52</v>
      </c>
      <c r="R384" s="1" t="s">
        <v>52</v>
      </c>
      <c r="AV384" s="1" t="s">
        <v>52</v>
      </c>
      <c r="AW384" s="1" t="s">
        <v>52</v>
      </c>
      <c r="AX384" s="1" t="s">
        <v>52</v>
      </c>
      <c r="AY384" s="1" t="s">
        <v>52</v>
      </c>
      <c r="AZ384" s="1" t="s">
        <v>52</v>
      </c>
    </row>
    <row r="385" spans="1:52" ht="30" customHeight="1" x14ac:dyDescent="0.3">
      <c r="A385" s="20"/>
      <c r="B385" s="20"/>
      <c r="C385" s="20"/>
      <c r="D385" s="20"/>
      <c r="E385" s="22"/>
      <c r="F385" s="25"/>
      <c r="G385" s="22">
        <v>0</v>
      </c>
      <c r="H385" s="25"/>
      <c r="I385" s="22"/>
      <c r="J385" s="25"/>
      <c r="K385" s="22"/>
      <c r="L385" s="25"/>
      <c r="M385" s="20"/>
    </row>
    <row r="386" spans="1:52" ht="30" customHeight="1" x14ac:dyDescent="0.3">
      <c r="A386" s="16" t="s">
        <v>1163</v>
      </c>
      <c r="B386" s="17"/>
      <c r="C386" s="17"/>
      <c r="D386" s="17"/>
      <c r="E386" s="21"/>
      <c r="F386" s="24"/>
      <c r="G386" s="21">
        <v>0</v>
      </c>
      <c r="H386" s="24"/>
      <c r="I386" s="21"/>
      <c r="J386" s="24"/>
      <c r="K386" s="21"/>
      <c r="L386" s="24"/>
      <c r="M386" s="18"/>
      <c r="N386" s="1" t="s">
        <v>502</v>
      </c>
    </row>
    <row r="387" spans="1:52" ht="30" customHeight="1" x14ac:dyDescent="0.3">
      <c r="A387" s="19" t="s">
        <v>105</v>
      </c>
      <c r="B387" s="19" t="s">
        <v>106</v>
      </c>
      <c r="C387" s="19" t="s">
        <v>96</v>
      </c>
      <c r="D387" s="20">
        <v>0.45</v>
      </c>
      <c r="E387" s="22">
        <f>단가산출목록!E4</f>
        <v>437</v>
      </c>
      <c r="F387" s="25">
        <f t="shared" ref="F387:F394" si="51">TRUNC(E387*D387,1)</f>
        <v>196.6</v>
      </c>
      <c r="G387" s="22">
        <v>910</v>
      </c>
      <c r="H387" s="25">
        <f t="shared" ref="H387:H394" si="52">TRUNC(G387*D387,1)</f>
        <v>409.5</v>
      </c>
      <c r="I387" s="22">
        <f>단가산출목록!G4</f>
        <v>416</v>
      </c>
      <c r="J387" s="25">
        <f t="shared" ref="J387:J394" si="53">TRUNC(I387*D387,1)</f>
        <v>187.2</v>
      </c>
      <c r="K387" s="22">
        <f t="shared" ref="K387:L394" si="54">TRUNC(E387+G387+I387,1)</f>
        <v>1763</v>
      </c>
      <c r="L387" s="25">
        <f t="shared" si="54"/>
        <v>793.3</v>
      </c>
      <c r="M387" s="19" t="s">
        <v>107</v>
      </c>
      <c r="N387" s="1" t="s">
        <v>502</v>
      </c>
      <c r="O387" s="1" t="s">
        <v>108</v>
      </c>
      <c r="P387" s="1" t="s">
        <v>64</v>
      </c>
      <c r="Q387" s="1" t="s">
        <v>63</v>
      </c>
      <c r="R387" s="1" t="s">
        <v>64</v>
      </c>
      <c r="AV387" s="1" t="s">
        <v>52</v>
      </c>
      <c r="AW387" s="1" t="s">
        <v>1164</v>
      </c>
      <c r="AX387" s="1" t="s">
        <v>52</v>
      </c>
      <c r="AY387" s="1" t="s">
        <v>52</v>
      </c>
      <c r="AZ387" s="1" t="s">
        <v>52</v>
      </c>
    </row>
    <row r="388" spans="1:52" ht="30" customHeight="1" x14ac:dyDescent="0.3">
      <c r="A388" s="19" t="s">
        <v>110</v>
      </c>
      <c r="B388" s="19" t="s">
        <v>111</v>
      </c>
      <c r="C388" s="19" t="s">
        <v>96</v>
      </c>
      <c r="D388" s="20">
        <v>1.7000000000000001E-2</v>
      </c>
      <c r="E388" s="22">
        <f>단가산출목록!E5</f>
        <v>3982</v>
      </c>
      <c r="F388" s="25">
        <f t="shared" si="51"/>
        <v>67.599999999999994</v>
      </c>
      <c r="G388" s="22">
        <v>5347.16</v>
      </c>
      <c r="H388" s="25">
        <f t="shared" si="52"/>
        <v>90.9</v>
      </c>
      <c r="I388" s="22">
        <f>단가산출목록!G5</f>
        <v>2100</v>
      </c>
      <c r="J388" s="25">
        <f t="shared" si="53"/>
        <v>35.700000000000003</v>
      </c>
      <c r="K388" s="22">
        <f t="shared" si="54"/>
        <v>11429.1</v>
      </c>
      <c r="L388" s="25">
        <f t="shared" si="54"/>
        <v>194.2</v>
      </c>
      <c r="M388" s="19" t="s">
        <v>112</v>
      </c>
      <c r="N388" s="1" t="s">
        <v>502</v>
      </c>
      <c r="O388" s="1" t="s">
        <v>113</v>
      </c>
      <c r="P388" s="1" t="s">
        <v>64</v>
      </c>
      <c r="Q388" s="1" t="s">
        <v>63</v>
      </c>
      <c r="R388" s="1" t="s">
        <v>64</v>
      </c>
      <c r="AV388" s="1" t="s">
        <v>52</v>
      </c>
      <c r="AW388" s="1" t="s">
        <v>1165</v>
      </c>
      <c r="AX388" s="1" t="s">
        <v>52</v>
      </c>
      <c r="AY388" s="1" t="s">
        <v>52</v>
      </c>
      <c r="AZ388" s="1" t="s">
        <v>52</v>
      </c>
    </row>
    <row r="389" spans="1:52" ht="30" customHeight="1" x14ac:dyDescent="0.3">
      <c r="A389" s="19" t="s">
        <v>115</v>
      </c>
      <c r="B389" s="19" t="s">
        <v>116</v>
      </c>
      <c r="C389" s="19" t="s">
        <v>96</v>
      </c>
      <c r="D389" s="20">
        <v>0.433</v>
      </c>
      <c r="E389" s="22">
        <f>단가산출목록!E6</f>
        <v>640</v>
      </c>
      <c r="F389" s="25">
        <f t="shared" si="51"/>
        <v>277.10000000000002</v>
      </c>
      <c r="G389" s="22">
        <v>8200.01</v>
      </c>
      <c r="H389" s="25">
        <f t="shared" si="52"/>
        <v>3550.6</v>
      </c>
      <c r="I389" s="22">
        <f>단가산출목록!G6</f>
        <v>423</v>
      </c>
      <c r="J389" s="25">
        <f t="shared" si="53"/>
        <v>183.1</v>
      </c>
      <c r="K389" s="22">
        <f t="shared" si="54"/>
        <v>9263</v>
      </c>
      <c r="L389" s="25">
        <f t="shared" si="54"/>
        <v>4010.8</v>
      </c>
      <c r="M389" s="19" t="s">
        <v>117</v>
      </c>
      <c r="N389" s="1" t="s">
        <v>502</v>
      </c>
      <c r="O389" s="1" t="s">
        <v>118</v>
      </c>
      <c r="P389" s="1" t="s">
        <v>64</v>
      </c>
      <c r="Q389" s="1" t="s">
        <v>63</v>
      </c>
      <c r="R389" s="1" t="s">
        <v>64</v>
      </c>
      <c r="AV389" s="1" t="s">
        <v>52</v>
      </c>
      <c r="AW389" s="1" t="s">
        <v>1166</v>
      </c>
      <c r="AX389" s="1" t="s">
        <v>52</v>
      </c>
      <c r="AY389" s="1" t="s">
        <v>52</v>
      </c>
      <c r="AZ389" s="1" t="s">
        <v>52</v>
      </c>
    </row>
    <row r="390" spans="1:52" ht="30" customHeight="1" x14ac:dyDescent="0.3">
      <c r="A390" s="19" t="s">
        <v>1151</v>
      </c>
      <c r="B390" s="19" t="s">
        <v>1167</v>
      </c>
      <c r="C390" s="19" t="s">
        <v>267</v>
      </c>
      <c r="D390" s="20">
        <v>1.05</v>
      </c>
      <c r="E390" s="22">
        <f>단가대비표!O104</f>
        <v>31117.5</v>
      </c>
      <c r="F390" s="25">
        <f t="shared" si="51"/>
        <v>32673.3</v>
      </c>
      <c r="G390" s="22">
        <v>0</v>
      </c>
      <c r="H390" s="25">
        <f t="shared" si="52"/>
        <v>0</v>
      </c>
      <c r="I390" s="22">
        <f>단가대비표!V104</f>
        <v>0</v>
      </c>
      <c r="J390" s="25">
        <f t="shared" si="53"/>
        <v>0</v>
      </c>
      <c r="K390" s="22">
        <f t="shared" si="54"/>
        <v>31117.5</v>
      </c>
      <c r="L390" s="25">
        <f t="shared" si="54"/>
        <v>32673.3</v>
      </c>
      <c r="M390" s="19" t="s">
        <v>52</v>
      </c>
      <c r="N390" s="1" t="s">
        <v>502</v>
      </c>
      <c r="O390" s="1" t="s">
        <v>1168</v>
      </c>
      <c r="P390" s="1" t="s">
        <v>64</v>
      </c>
      <c r="Q390" s="1" t="s">
        <v>64</v>
      </c>
      <c r="R390" s="1" t="s">
        <v>63</v>
      </c>
      <c r="V390">
        <v>1</v>
      </c>
      <c r="AV390" s="1" t="s">
        <v>52</v>
      </c>
      <c r="AW390" s="1" t="s">
        <v>1169</v>
      </c>
      <c r="AX390" s="1" t="s">
        <v>52</v>
      </c>
      <c r="AY390" s="1" t="s">
        <v>52</v>
      </c>
      <c r="AZ390" s="1" t="s">
        <v>52</v>
      </c>
    </row>
    <row r="391" spans="1:52" ht="30" customHeight="1" x14ac:dyDescent="0.3">
      <c r="A391" s="19" t="s">
        <v>797</v>
      </c>
      <c r="B391" s="19" t="s">
        <v>1155</v>
      </c>
      <c r="C391" s="19" t="s">
        <v>508</v>
      </c>
      <c r="D391" s="20">
        <v>1</v>
      </c>
      <c r="E391" s="22">
        <f>TRUNC(SUMIF(V387:V394, RIGHTB(O391, 1), F387:F394)*U391, 2)</f>
        <v>1633.66</v>
      </c>
      <c r="F391" s="25">
        <f t="shared" si="51"/>
        <v>1633.6</v>
      </c>
      <c r="G391" s="22">
        <v>0</v>
      </c>
      <c r="H391" s="25">
        <f t="shared" si="52"/>
        <v>0</v>
      </c>
      <c r="I391" s="22">
        <v>0</v>
      </c>
      <c r="J391" s="25">
        <f t="shared" si="53"/>
        <v>0</v>
      </c>
      <c r="K391" s="22">
        <f t="shared" si="54"/>
        <v>1633.6</v>
      </c>
      <c r="L391" s="25">
        <f t="shared" si="54"/>
        <v>1633.6</v>
      </c>
      <c r="M391" s="19" t="s">
        <v>52</v>
      </c>
      <c r="N391" s="1" t="s">
        <v>502</v>
      </c>
      <c r="O391" s="1" t="s">
        <v>669</v>
      </c>
      <c r="P391" s="1" t="s">
        <v>64</v>
      </c>
      <c r="Q391" s="1" t="s">
        <v>64</v>
      </c>
      <c r="R391" s="1" t="s">
        <v>64</v>
      </c>
      <c r="S391">
        <v>0</v>
      </c>
      <c r="T391">
        <v>0</v>
      </c>
      <c r="U391">
        <v>0.05</v>
      </c>
      <c r="AV391" s="1" t="s">
        <v>52</v>
      </c>
      <c r="AW391" s="1" t="s">
        <v>1170</v>
      </c>
      <c r="AX391" s="1" t="s">
        <v>52</v>
      </c>
      <c r="AY391" s="1" t="s">
        <v>52</v>
      </c>
      <c r="AZ391" s="1" t="s">
        <v>52</v>
      </c>
    </row>
    <row r="392" spans="1:52" ht="30" customHeight="1" x14ac:dyDescent="0.3">
      <c r="A392" s="19" t="s">
        <v>1157</v>
      </c>
      <c r="B392" s="19" t="s">
        <v>567</v>
      </c>
      <c r="C392" s="19" t="s">
        <v>568</v>
      </c>
      <c r="D392" s="20">
        <v>2.5000000000000001E-2</v>
      </c>
      <c r="E392" s="22">
        <f>단가대비표!O127</f>
        <v>0</v>
      </c>
      <c r="F392" s="25">
        <f t="shared" si="51"/>
        <v>0</v>
      </c>
      <c r="G392" s="22">
        <v>225586.27000000002</v>
      </c>
      <c r="H392" s="25">
        <f t="shared" si="52"/>
        <v>5639.6</v>
      </c>
      <c r="I392" s="22">
        <f>단가대비표!V127</f>
        <v>0</v>
      </c>
      <c r="J392" s="25">
        <f t="shared" si="53"/>
        <v>0</v>
      </c>
      <c r="K392" s="22">
        <f t="shared" si="54"/>
        <v>225586.2</v>
      </c>
      <c r="L392" s="25">
        <f t="shared" si="54"/>
        <v>5639.6</v>
      </c>
      <c r="M392" s="19" t="s">
        <v>52</v>
      </c>
      <c r="N392" s="1" t="s">
        <v>502</v>
      </c>
      <c r="O392" s="1" t="s">
        <v>1158</v>
      </c>
      <c r="P392" s="1" t="s">
        <v>64</v>
      </c>
      <c r="Q392" s="1" t="s">
        <v>64</v>
      </c>
      <c r="R392" s="1" t="s">
        <v>63</v>
      </c>
      <c r="W392">
        <v>2</v>
      </c>
      <c r="AV392" s="1" t="s">
        <v>52</v>
      </c>
      <c r="AW392" s="1" t="s">
        <v>1171</v>
      </c>
      <c r="AX392" s="1" t="s">
        <v>52</v>
      </c>
      <c r="AY392" s="1" t="s">
        <v>52</v>
      </c>
      <c r="AZ392" s="1" t="s">
        <v>52</v>
      </c>
    </row>
    <row r="393" spans="1:52" ht="30" customHeight="1" x14ac:dyDescent="0.3">
      <c r="A393" s="19" t="s">
        <v>571</v>
      </c>
      <c r="B393" s="19" t="s">
        <v>567</v>
      </c>
      <c r="C393" s="19" t="s">
        <v>568</v>
      </c>
      <c r="D393" s="20">
        <v>1.2999999999999999E-2</v>
      </c>
      <c r="E393" s="22">
        <f>단가대비표!O107</f>
        <v>0</v>
      </c>
      <c r="F393" s="25">
        <f t="shared" si="51"/>
        <v>0</v>
      </c>
      <c r="G393" s="22">
        <v>156581.88</v>
      </c>
      <c r="H393" s="25">
        <f t="shared" si="52"/>
        <v>2035.5</v>
      </c>
      <c r="I393" s="22">
        <f>단가대비표!V107</f>
        <v>0</v>
      </c>
      <c r="J393" s="25">
        <f t="shared" si="53"/>
        <v>0</v>
      </c>
      <c r="K393" s="22">
        <f t="shared" si="54"/>
        <v>156581.79999999999</v>
      </c>
      <c r="L393" s="25">
        <f t="shared" si="54"/>
        <v>2035.5</v>
      </c>
      <c r="M393" s="19" t="s">
        <v>52</v>
      </c>
      <c r="N393" s="1" t="s">
        <v>502</v>
      </c>
      <c r="O393" s="1" t="s">
        <v>572</v>
      </c>
      <c r="P393" s="1" t="s">
        <v>64</v>
      </c>
      <c r="Q393" s="1" t="s">
        <v>64</v>
      </c>
      <c r="R393" s="1" t="s">
        <v>63</v>
      </c>
      <c r="W393">
        <v>2</v>
      </c>
      <c r="AV393" s="1" t="s">
        <v>52</v>
      </c>
      <c r="AW393" s="1" t="s">
        <v>1172</v>
      </c>
      <c r="AX393" s="1" t="s">
        <v>52</v>
      </c>
      <c r="AY393" s="1" t="s">
        <v>52</v>
      </c>
      <c r="AZ393" s="1" t="s">
        <v>52</v>
      </c>
    </row>
    <row r="394" spans="1:52" ht="30" customHeight="1" x14ac:dyDescent="0.3">
      <c r="A394" s="19" t="s">
        <v>667</v>
      </c>
      <c r="B394" s="19" t="s">
        <v>706</v>
      </c>
      <c r="C394" s="19" t="s">
        <v>508</v>
      </c>
      <c r="D394" s="20">
        <v>1</v>
      </c>
      <c r="E394" s="22">
        <v>0</v>
      </c>
      <c r="F394" s="25">
        <f t="shared" si="51"/>
        <v>0</v>
      </c>
      <c r="G394" s="22">
        <v>0</v>
      </c>
      <c r="H394" s="25">
        <f t="shared" si="52"/>
        <v>0</v>
      </c>
      <c r="I394" s="22">
        <f>TRUNC(SUMIF(W387:W394, RIGHTB(O394, 1), H387:H394)*U394, 2)</f>
        <v>230.25</v>
      </c>
      <c r="J394" s="25">
        <f t="shared" si="53"/>
        <v>230.2</v>
      </c>
      <c r="K394" s="22">
        <f t="shared" si="54"/>
        <v>230.2</v>
      </c>
      <c r="L394" s="25">
        <f t="shared" si="54"/>
        <v>230.2</v>
      </c>
      <c r="M394" s="19" t="s">
        <v>52</v>
      </c>
      <c r="N394" s="1" t="s">
        <v>502</v>
      </c>
      <c r="O394" s="1" t="s">
        <v>1161</v>
      </c>
      <c r="P394" s="1" t="s">
        <v>64</v>
      </c>
      <c r="Q394" s="1" t="s">
        <v>64</v>
      </c>
      <c r="R394" s="1" t="s">
        <v>64</v>
      </c>
      <c r="S394">
        <v>1</v>
      </c>
      <c r="T394">
        <v>2</v>
      </c>
      <c r="U394">
        <v>0.03</v>
      </c>
      <c r="AV394" s="1" t="s">
        <v>52</v>
      </c>
      <c r="AW394" s="1" t="s">
        <v>1173</v>
      </c>
      <c r="AX394" s="1" t="s">
        <v>52</v>
      </c>
      <c r="AY394" s="1" t="s">
        <v>52</v>
      </c>
      <c r="AZ394" s="1" t="s">
        <v>52</v>
      </c>
    </row>
    <row r="395" spans="1:52" ht="30" customHeight="1" x14ac:dyDescent="0.3">
      <c r="A395" s="19" t="s">
        <v>559</v>
      </c>
      <c r="B395" s="19" t="s">
        <v>52</v>
      </c>
      <c r="C395" s="19" t="s">
        <v>52</v>
      </c>
      <c r="D395" s="20"/>
      <c r="E395" s="22"/>
      <c r="F395" s="25">
        <f>TRUNC(SUMIF(N387:N394, N386, F387:F394),0)</f>
        <v>34848</v>
      </c>
      <c r="G395" s="22">
        <v>0</v>
      </c>
      <c r="H395" s="25">
        <f>TRUNC(SUMIF(N387:N394, N386, H387:H394),0)</f>
        <v>11726</v>
      </c>
      <c r="I395" s="22"/>
      <c r="J395" s="25">
        <f>TRUNC(SUMIF(N387:N394, N386, J387:J394),0)</f>
        <v>636</v>
      </c>
      <c r="K395" s="22"/>
      <c r="L395" s="25">
        <f>F395+H395+J395</f>
        <v>47210</v>
      </c>
      <c r="M395" s="19" t="s">
        <v>52</v>
      </c>
      <c r="N395" s="1" t="s">
        <v>91</v>
      </c>
      <c r="O395" s="1" t="s">
        <v>91</v>
      </c>
      <c r="P395" s="1" t="s">
        <v>52</v>
      </c>
      <c r="Q395" s="1" t="s">
        <v>52</v>
      </c>
      <c r="R395" s="1" t="s">
        <v>52</v>
      </c>
      <c r="AV395" s="1" t="s">
        <v>52</v>
      </c>
      <c r="AW395" s="1" t="s">
        <v>52</v>
      </c>
      <c r="AX395" s="1" t="s">
        <v>52</v>
      </c>
      <c r="AY395" s="1" t="s">
        <v>52</v>
      </c>
      <c r="AZ395" s="1" t="s">
        <v>52</v>
      </c>
    </row>
    <row r="396" spans="1:52" ht="30" customHeight="1" x14ac:dyDescent="0.3">
      <c r="A396" s="20"/>
      <c r="B396" s="20"/>
      <c r="C396" s="20"/>
      <c r="D396" s="20"/>
      <c r="E396" s="22"/>
      <c r="F396" s="25"/>
      <c r="G396" s="22">
        <v>0</v>
      </c>
      <c r="H396" s="25"/>
      <c r="I396" s="22"/>
      <c r="J396" s="25"/>
      <c r="K396" s="22"/>
      <c r="L396" s="25"/>
      <c r="M396" s="20"/>
    </row>
    <row r="397" spans="1:52" ht="30" customHeight="1" x14ac:dyDescent="0.3">
      <c r="A397" s="16" t="s">
        <v>1174</v>
      </c>
      <c r="B397" s="17"/>
      <c r="C397" s="17"/>
      <c r="D397" s="17"/>
      <c r="E397" s="21"/>
      <c r="F397" s="24"/>
      <c r="G397" s="21">
        <v>0</v>
      </c>
      <c r="H397" s="24"/>
      <c r="I397" s="21"/>
      <c r="J397" s="24"/>
      <c r="K397" s="21"/>
      <c r="L397" s="24"/>
      <c r="M397" s="18"/>
      <c r="N397" s="1" t="s">
        <v>557</v>
      </c>
    </row>
    <row r="398" spans="1:52" ht="30" customHeight="1" x14ac:dyDescent="0.3">
      <c r="A398" s="19" t="s">
        <v>698</v>
      </c>
      <c r="B398" s="19" t="s">
        <v>567</v>
      </c>
      <c r="C398" s="19" t="s">
        <v>568</v>
      </c>
      <c r="D398" s="20">
        <v>0.25</v>
      </c>
      <c r="E398" s="22">
        <f>단가대비표!O109</f>
        <v>0</v>
      </c>
      <c r="F398" s="25">
        <f>TRUNC(E398*D398,1)</f>
        <v>0</v>
      </c>
      <c r="G398" s="22">
        <v>256564.49000000002</v>
      </c>
      <c r="H398" s="25">
        <f>TRUNC(G398*D398,1)</f>
        <v>64141.1</v>
      </c>
      <c r="I398" s="22">
        <f>단가대비표!V109</f>
        <v>0</v>
      </c>
      <c r="J398" s="25">
        <f>TRUNC(I398*D398,1)</f>
        <v>0</v>
      </c>
      <c r="K398" s="22">
        <f>TRUNC(E398+G398+I398,1)</f>
        <v>256564.4</v>
      </c>
      <c r="L398" s="25">
        <f>TRUNC(F398+H398+J398,1)</f>
        <v>64141.1</v>
      </c>
      <c r="M398" s="19" t="s">
        <v>52</v>
      </c>
      <c r="N398" s="1" t="s">
        <v>557</v>
      </c>
      <c r="O398" s="1" t="s">
        <v>699</v>
      </c>
      <c r="P398" s="1" t="s">
        <v>64</v>
      </c>
      <c r="Q398" s="1" t="s">
        <v>64</v>
      </c>
      <c r="R398" s="1" t="s">
        <v>63</v>
      </c>
      <c r="AV398" s="1" t="s">
        <v>52</v>
      </c>
      <c r="AW398" s="1" t="s">
        <v>1176</v>
      </c>
      <c r="AX398" s="1" t="s">
        <v>52</v>
      </c>
      <c r="AY398" s="1" t="s">
        <v>52</v>
      </c>
      <c r="AZ398" s="1" t="s">
        <v>52</v>
      </c>
    </row>
    <row r="399" spans="1:52" ht="30" customHeight="1" x14ac:dyDescent="0.3">
      <c r="A399" s="19" t="s">
        <v>571</v>
      </c>
      <c r="B399" s="19" t="s">
        <v>567</v>
      </c>
      <c r="C399" s="19" t="s">
        <v>568</v>
      </c>
      <c r="D399" s="20">
        <v>0.14000000000000001</v>
      </c>
      <c r="E399" s="22">
        <f>단가대비표!O107</f>
        <v>0</v>
      </c>
      <c r="F399" s="25">
        <f>TRUNC(E399*D399,1)</f>
        <v>0</v>
      </c>
      <c r="G399" s="22">
        <v>156581.88</v>
      </c>
      <c r="H399" s="25">
        <f>TRUNC(G399*D399,1)</f>
        <v>21921.4</v>
      </c>
      <c r="I399" s="22">
        <f>단가대비표!V107</f>
        <v>0</v>
      </c>
      <c r="J399" s="25">
        <f>TRUNC(I399*D399,1)</f>
        <v>0</v>
      </c>
      <c r="K399" s="22">
        <f>TRUNC(E399+G399+I399,1)</f>
        <v>156581.79999999999</v>
      </c>
      <c r="L399" s="25">
        <f>TRUNC(F399+H399+J399,1)</f>
        <v>21921.4</v>
      </c>
      <c r="M399" s="19" t="s">
        <v>52</v>
      </c>
      <c r="N399" s="1" t="s">
        <v>557</v>
      </c>
      <c r="O399" s="1" t="s">
        <v>572</v>
      </c>
      <c r="P399" s="1" t="s">
        <v>64</v>
      </c>
      <c r="Q399" s="1" t="s">
        <v>64</v>
      </c>
      <c r="R399" s="1" t="s">
        <v>63</v>
      </c>
      <c r="AV399" s="1" t="s">
        <v>52</v>
      </c>
      <c r="AW399" s="1" t="s">
        <v>1177</v>
      </c>
      <c r="AX399" s="1" t="s">
        <v>52</v>
      </c>
      <c r="AY399" s="1" t="s">
        <v>52</v>
      </c>
      <c r="AZ399" s="1" t="s">
        <v>52</v>
      </c>
    </row>
    <row r="400" spans="1:52" ht="30" customHeight="1" x14ac:dyDescent="0.3">
      <c r="A400" s="19" t="s">
        <v>559</v>
      </c>
      <c r="B400" s="19" t="s">
        <v>52</v>
      </c>
      <c r="C400" s="19" t="s">
        <v>52</v>
      </c>
      <c r="D400" s="20"/>
      <c r="E400" s="22"/>
      <c r="F400" s="25">
        <f>TRUNC(SUMIF(N398:N399, N397, F398:F399),0)</f>
        <v>0</v>
      </c>
      <c r="G400" s="22">
        <v>0</v>
      </c>
      <c r="H400" s="25">
        <f>TRUNC(SUMIF(N398:N399, N397, H398:H399),0)</f>
        <v>86062</v>
      </c>
      <c r="I400" s="22"/>
      <c r="J400" s="25">
        <f>TRUNC(SUMIF(N398:N399, N397, J398:J399),0)</f>
        <v>0</v>
      </c>
      <c r="K400" s="22"/>
      <c r="L400" s="25">
        <f>F400+H400+J400</f>
        <v>86062</v>
      </c>
      <c r="M400" s="19" t="s">
        <v>52</v>
      </c>
      <c r="N400" s="1" t="s">
        <v>91</v>
      </c>
      <c r="O400" s="1" t="s">
        <v>91</v>
      </c>
      <c r="P400" s="1" t="s">
        <v>52</v>
      </c>
      <c r="Q400" s="1" t="s">
        <v>52</v>
      </c>
      <c r="R400" s="1" t="s">
        <v>52</v>
      </c>
      <c r="AV400" s="1" t="s">
        <v>52</v>
      </c>
      <c r="AW400" s="1" t="s">
        <v>52</v>
      </c>
      <c r="AX400" s="1" t="s">
        <v>52</v>
      </c>
      <c r="AY400" s="1" t="s">
        <v>52</v>
      </c>
      <c r="AZ400" s="1" t="s">
        <v>52</v>
      </c>
    </row>
    <row r="401" spans="1:52" ht="30" customHeight="1" x14ac:dyDescent="0.3">
      <c r="A401" s="20"/>
      <c r="B401" s="20"/>
      <c r="C401" s="20"/>
      <c r="D401" s="20"/>
      <c r="E401" s="22"/>
      <c r="F401" s="25"/>
      <c r="G401" s="22">
        <v>0</v>
      </c>
      <c r="H401" s="25"/>
      <c r="I401" s="22"/>
      <c r="J401" s="25"/>
      <c r="K401" s="22"/>
      <c r="L401" s="25"/>
      <c r="M401" s="20"/>
    </row>
    <row r="402" spans="1:52" ht="30" customHeight="1" x14ac:dyDescent="0.3">
      <c r="A402" s="16" t="s">
        <v>1178</v>
      </c>
      <c r="B402" s="17"/>
      <c r="C402" s="17"/>
      <c r="D402" s="17"/>
      <c r="E402" s="21"/>
      <c r="F402" s="24"/>
      <c r="G402" s="21">
        <v>0</v>
      </c>
      <c r="H402" s="24"/>
      <c r="I402" s="21"/>
      <c r="J402" s="24"/>
      <c r="K402" s="21"/>
      <c r="L402" s="24"/>
      <c r="M402" s="18"/>
      <c r="N402" s="1" t="s">
        <v>585</v>
      </c>
    </row>
    <row r="403" spans="1:52" ht="30" customHeight="1" x14ac:dyDescent="0.3">
      <c r="A403" s="19" t="s">
        <v>566</v>
      </c>
      <c r="B403" s="19" t="s">
        <v>567</v>
      </c>
      <c r="C403" s="19" t="s">
        <v>568</v>
      </c>
      <c r="D403" s="20">
        <v>5.0000000000000001E-3</v>
      </c>
      <c r="E403" s="22">
        <f>단가대비표!O116</f>
        <v>0</v>
      </c>
      <c r="F403" s="25">
        <f>TRUNC(E403*D403,1)</f>
        <v>0</v>
      </c>
      <c r="G403" s="22">
        <v>252654.22</v>
      </c>
      <c r="H403" s="25">
        <f>TRUNC(G403*D403,1)</f>
        <v>1263.2</v>
      </c>
      <c r="I403" s="22">
        <f>단가대비표!V116</f>
        <v>0</v>
      </c>
      <c r="J403" s="25">
        <f>TRUNC(I403*D403,1)</f>
        <v>0</v>
      </c>
      <c r="K403" s="22">
        <f>TRUNC(E403+G403+I403,1)</f>
        <v>252654.2</v>
      </c>
      <c r="L403" s="25">
        <f>TRUNC(F403+H403+J403,1)</f>
        <v>1263.2</v>
      </c>
      <c r="M403" s="19" t="s">
        <v>52</v>
      </c>
      <c r="N403" s="1" t="s">
        <v>585</v>
      </c>
      <c r="O403" s="1" t="s">
        <v>569</v>
      </c>
      <c r="P403" s="1" t="s">
        <v>64</v>
      </c>
      <c r="Q403" s="1" t="s">
        <v>64</v>
      </c>
      <c r="R403" s="1" t="s">
        <v>63</v>
      </c>
      <c r="AV403" s="1" t="s">
        <v>52</v>
      </c>
      <c r="AW403" s="1" t="s">
        <v>1180</v>
      </c>
      <c r="AX403" s="1" t="s">
        <v>52</v>
      </c>
      <c r="AY403" s="1" t="s">
        <v>52</v>
      </c>
      <c r="AZ403" s="1" t="s">
        <v>52</v>
      </c>
    </row>
    <row r="404" spans="1:52" ht="30" customHeight="1" x14ac:dyDescent="0.3">
      <c r="A404" s="19" t="s">
        <v>559</v>
      </c>
      <c r="B404" s="19" t="s">
        <v>52</v>
      </c>
      <c r="C404" s="19" t="s">
        <v>52</v>
      </c>
      <c r="D404" s="20"/>
      <c r="E404" s="22"/>
      <c r="F404" s="25">
        <f>TRUNC(SUMIF(N403:N403, N402, F403:F403),0)</f>
        <v>0</v>
      </c>
      <c r="G404" s="22">
        <v>0</v>
      </c>
      <c r="H404" s="25">
        <f>TRUNC(SUMIF(N403:N403, N402, H403:H403),0)</f>
        <v>1263</v>
      </c>
      <c r="I404" s="22"/>
      <c r="J404" s="25">
        <f>TRUNC(SUMIF(N403:N403, N402, J403:J403),0)</f>
        <v>0</v>
      </c>
      <c r="K404" s="22"/>
      <c r="L404" s="25">
        <f>F404+H404+J404</f>
        <v>1263</v>
      </c>
      <c r="M404" s="19" t="s">
        <v>52</v>
      </c>
      <c r="N404" s="1" t="s">
        <v>91</v>
      </c>
      <c r="O404" s="1" t="s">
        <v>91</v>
      </c>
      <c r="P404" s="1" t="s">
        <v>52</v>
      </c>
      <c r="Q404" s="1" t="s">
        <v>52</v>
      </c>
      <c r="R404" s="1" t="s">
        <v>52</v>
      </c>
      <c r="AV404" s="1" t="s">
        <v>52</v>
      </c>
      <c r="AW404" s="1" t="s">
        <v>52</v>
      </c>
      <c r="AX404" s="1" t="s">
        <v>52</v>
      </c>
      <c r="AY404" s="1" t="s">
        <v>52</v>
      </c>
      <c r="AZ404" s="1" t="s">
        <v>52</v>
      </c>
    </row>
    <row r="405" spans="1:52" ht="30" customHeight="1" x14ac:dyDescent="0.3">
      <c r="A405" s="20"/>
      <c r="B405" s="20"/>
      <c r="C405" s="20"/>
      <c r="D405" s="20"/>
      <c r="E405" s="22"/>
      <c r="F405" s="25"/>
      <c r="G405" s="22">
        <v>0</v>
      </c>
      <c r="H405" s="25"/>
      <c r="I405" s="22"/>
      <c r="J405" s="25"/>
      <c r="K405" s="22"/>
      <c r="L405" s="25"/>
      <c r="M405" s="20"/>
    </row>
    <row r="406" spans="1:52" ht="30" customHeight="1" x14ac:dyDescent="0.3">
      <c r="A406" s="16" t="s">
        <v>1181</v>
      </c>
      <c r="B406" s="17"/>
      <c r="C406" s="17"/>
      <c r="D406" s="17"/>
      <c r="E406" s="21"/>
      <c r="F406" s="24"/>
      <c r="G406" s="21">
        <v>0</v>
      </c>
      <c r="H406" s="24"/>
      <c r="I406" s="21"/>
      <c r="J406" s="24"/>
      <c r="K406" s="21"/>
      <c r="L406" s="24"/>
      <c r="M406" s="18"/>
      <c r="N406" s="1" t="s">
        <v>589</v>
      </c>
    </row>
    <row r="407" spans="1:52" ht="30" customHeight="1" x14ac:dyDescent="0.3">
      <c r="A407" s="19" t="s">
        <v>566</v>
      </c>
      <c r="B407" s="19" t="s">
        <v>567</v>
      </c>
      <c r="C407" s="19" t="s">
        <v>568</v>
      </c>
      <c r="D407" s="20">
        <v>1.2E-2</v>
      </c>
      <c r="E407" s="22">
        <f>단가대비표!O116</f>
        <v>0</v>
      </c>
      <c r="F407" s="25">
        <f>TRUNC(E407*D407,1)</f>
        <v>0</v>
      </c>
      <c r="G407" s="22">
        <v>252654.22</v>
      </c>
      <c r="H407" s="25">
        <f>TRUNC(G407*D407,1)</f>
        <v>3031.8</v>
      </c>
      <c r="I407" s="22">
        <f>단가대비표!V116</f>
        <v>0</v>
      </c>
      <c r="J407" s="25">
        <f>TRUNC(I407*D407,1)</f>
        <v>0</v>
      </c>
      <c r="K407" s="22">
        <f>TRUNC(E407+G407+I407,1)</f>
        <v>252654.2</v>
      </c>
      <c r="L407" s="25">
        <f>TRUNC(F407+H407+J407,1)</f>
        <v>3031.8</v>
      </c>
      <c r="M407" s="19" t="s">
        <v>52</v>
      </c>
      <c r="N407" s="1" t="s">
        <v>589</v>
      </c>
      <c r="O407" s="1" t="s">
        <v>569</v>
      </c>
      <c r="P407" s="1" t="s">
        <v>64</v>
      </c>
      <c r="Q407" s="1" t="s">
        <v>64</v>
      </c>
      <c r="R407" s="1" t="s">
        <v>63</v>
      </c>
      <c r="AV407" s="1" t="s">
        <v>52</v>
      </c>
      <c r="AW407" s="1" t="s">
        <v>1182</v>
      </c>
      <c r="AX407" s="1" t="s">
        <v>52</v>
      </c>
      <c r="AY407" s="1" t="s">
        <v>52</v>
      </c>
      <c r="AZ407" s="1" t="s">
        <v>52</v>
      </c>
    </row>
    <row r="408" spans="1:52" ht="30" customHeight="1" x14ac:dyDescent="0.3">
      <c r="A408" s="19" t="s">
        <v>559</v>
      </c>
      <c r="B408" s="19" t="s">
        <v>52</v>
      </c>
      <c r="C408" s="19" t="s">
        <v>52</v>
      </c>
      <c r="D408" s="20"/>
      <c r="E408" s="22"/>
      <c r="F408" s="25">
        <f>TRUNC(SUMIF(N407:N407, N406, F407:F407),0)</f>
        <v>0</v>
      </c>
      <c r="G408" s="22">
        <v>0</v>
      </c>
      <c r="H408" s="25">
        <f>TRUNC(SUMIF(N407:N407, N406, H407:H407),0)</f>
        <v>3031</v>
      </c>
      <c r="I408" s="22"/>
      <c r="J408" s="25">
        <f>TRUNC(SUMIF(N407:N407, N406, J407:J407),0)</f>
        <v>0</v>
      </c>
      <c r="K408" s="22"/>
      <c r="L408" s="25">
        <f>F408+H408+J408</f>
        <v>3031</v>
      </c>
      <c r="M408" s="19" t="s">
        <v>52</v>
      </c>
      <c r="N408" s="1" t="s">
        <v>91</v>
      </c>
      <c r="O408" s="1" t="s">
        <v>91</v>
      </c>
      <c r="P408" s="1" t="s">
        <v>52</v>
      </c>
      <c r="Q408" s="1" t="s">
        <v>52</v>
      </c>
      <c r="R408" s="1" t="s">
        <v>52</v>
      </c>
      <c r="AV408" s="1" t="s">
        <v>52</v>
      </c>
      <c r="AW408" s="1" t="s">
        <v>52</v>
      </c>
      <c r="AX408" s="1" t="s">
        <v>52</v>
      </c>
      <c r="AY408" s="1" t="s">
        <v>52</v>
      </c>
      <c r="AZ408" s="1" t="s">
        <v>52</v>
      </c>
    </row>
    <row r="409" spans="1:52" ht="30" customHeight="1" x14ac:dyDescent="0.3">
      <c r="A409" s="20"/>
      <c r="B409" s="20"/>
      <c r="C409" s="20"/>
      <c r="D409" s="20"/>
      <c r="E409" s="22"/>
      <c r="F409" s="25"/>
      <c r="G409" s="22">
        <v>0</v>
      </c>
      <c r="H409" s="25"/>
      <c r="I409" s="22"/>
      <c r="J409" s="25"/>
      <c r="K409" s="22"/>
      <c r="L409" s="25"/>
      <c r="M409" s="20"/>
    </row>
    <row r="410" spans="1:52" ht="30" customHeight="1" x14ac:dyDescent="0.3">
      <c r="A410" s="16" t="s">
        <v>1183</v>
      </c>
      <c r="B410" s="17"/>
      <c r="C410" s="17"/>
      <c r="D410" s="17"/>
      <c r="E410" s="21"/>
      <c r="F410" s="24"/>
      <c r="G410" s="21">
        <v>0</v>
      </c>
      <c r="H410" s="24"/>
      <c r="I410" s="21"/>
      <c r="J410" s="24"/>
      <c r="K410" s="21"/>
      <c r="L410" s="24"/>
      <c r="M410" s="18"/>
      <c r="N410" s="1" t="s">
        <v>599</v>
      </c>
    </row>
    <row r="411" spans="1:52" ht="30" customHeight="1" x14ac:dyDescent="0.3">
      <c r="A411" s="19" t="s">
        <v>595</v>
      </c>
      <c r="B411" s="19" t="s">
        <v>596</v>
      </c>
      <c r="C411" s="19" t="s">
        <v>60</v>
      </c>
      <c r="D411" s="20">
        <v>0.20849999999999999</v>
      </c>
      <c r="E411" s="22">
        <f>단가대비표!O5</f>
        <v>0</v>
      </c>
      <c r="F411" s="25">
        <f>TRUNC(E411*D411,1)</f>
        <v>0</v>
      </c>
      <c r="G411" s="22">
        <v>0</v>
      </c>
      <c r="H411" s="25">
        <f>TRUNC(G411*D411,1)</f>
        <v>0</v>
      </c>
      <c r="I411" s="22">
        <f>단가대비표!V5</f>
        <v>66538</v>
      </c>
      <c r="J411" s="25">
        <f>TRUNC(I411*D411,1)</f>
        <v>13873.1</v>
      </c>
      <c r="K411" s="22">
        <f t="shared" ref="K411:L414" si="55">TRUNC(E411+G411+I411,1)</f>
        <v>66538</v>
      </c>
      <c r="L411" s="25">
        <f t="shared" si="55"/>
        <v>13873.1</v>
      </c>
      <c r="M411" s="19" t="s">
        <v>1186</v>
      </c>
      <c r="N411" s="1" t="s">
        <v>599</v>
      </c>
      <c r="O411" s="1" t="s">
        <v>1187</v>
      </c>
      <c r="P411" s="1" t="s">
        <v>64</v>
      </c>
      <c r="Q411" s="1" t="s">
        <v>64</v>
      </c>
      <c r="R411" s="1" t="s">
        <v>63</v>
      </c>
      <c r="AV411" s="1" t="s">
        <v>52</v>
      </c>
      <c r="AW411" s="1" t="s">
        <v>1188</v>
      </c>
      <c r="AX411" s="1" t="s">
        <v>52</v>
      </c>
      <c r="AY411" s="1" t="s">
        <v>52</v>
      </c>
      <c r="AZ411" s="1" t="s">
        <v>52</v>
      </c>
    </row>
    <row r="412" spans="1:52" ht="30" customHeight="1" x14ac:dyDescent="0.3">
      <c r="A412" s="19" t="s">
        <v>1189</v>
      </c>
      <c r="B412" s="19" t="s">
        <v>1190</v>
      </c>
      <c r="C412" s="19" t="s">
        <v>846</v>
      </c>
      <c r="D412" s="20">
        <v>5</v>
      </c>
      <c r="E412" s="22">
        <f>단가대비표!O25</f>
        <v>1822.72</v>
      </c>
      <c r="F412" s="25">
        <f>TRUNC(E412*D412,1)</f>
        <v>9113.6</v>
      </c>
      <c r="G412" s="22">
        <v>0</v>
      </c>
      <c r="H412" s="25">
        <f>TRUNC(G412*D412,1)</f>
        <v>0</v>
      </c>
      <c r="I412" s="22">
        <f>단가대비표!V25</f>
        <v>0</v>
      </c>
      <c r="J412" s="25">
        <f>TRUNC(I412*D412,1)</f>
        <v>0</v>
      </c>
      <c r="K412" s="22">
        <f t="shared" si="55"/>
        <v>1822.7</v>
      </c>
      <c r="L412" s="25">
        <f t="shared" si="55"/>
        <v>9113.6</v>
      </c>
      <c r="M412" s="19" t="s">
        <v>52</v>
      </c>
      <c r="N412" s="1" t="s">
        <v>599</v>
      </c>
      <c r="O412" s="1" t="s">
        <v>1191</v>
      </c>
      <c r="P412" s="1" t="s">
        <v>64</v>
      </c>
      <c r="Q412" s="1" t="s">
        <v>64</v>
      </c>
      <c r="R412" s="1" t="s">
        <v>63</v>
      </c>
      <c r="V412">
        <v>1</v>
      </c>
      <c r="AV412" s="1" t="s">
        <v>52</v>
      </c>
      <c r="AW412" s="1" t="s">
        <v>1192</v>
      </c>
      <c r="AX412" s="1" t="s">
        <v>52</v>
      </c>
      <c r="AY412" s="1" t="s">
        <v>52</v>
      </c>
      <c r="AZ412" s="1" t="s">
        <v>52</v>
      </c>
    </row>
    <row r="413" spans="1:52" ht="30" customHeight="1" x14ac:dyDescent="0.3">
      <c r="A413" s="19" t="s">
        <v>797</v>
      </c>
      <c r="B413" s="19" t="s">
        <v>1193</v>
      </c>
      <c r="C413" s="19" t="s">
        <v>508</v>
      </c>
      <c r="D413" s="20">
        <v>1</v>
      </c>
      <c r="E413" s="22">
        <f>TRUNC(SUMIF(V411:V414, RIGHTB(O413, 1), F411:F414)*U413, 2)</f>
        <v>1913.85</v>
      </c>
      <c r="F413" s="25">
        <f>TRUNC(E413*D413,1)</f>
        <v>1913.8</v>
      </c>
      <c r="G413" s="22">
        <v>0</v>
      </c>
      <c r="H413" s="25">
        <f>TRUNC(G413*D413,1)</f>
        <v>0</v>
      </c>
      <c r="I413" s="22">
        <v>0</v>
      </c>
      <c r="J413" s="25">
        <f>TRUNC(I413*D413,1)</f>
        <v>0</v>
      </c>
      <c r="K413" s="22">
        <f t="shared" si="55"/>
        <v>1913.8</v>
      </c>
      <c r="L413" s="25">
        <f t="shared" si="55"/>
        <v>1913.8</v>
      </c>
      <c r="M413" s="19" t="s">
        <v>52</v>
      </c>
      <c r="N413" s="1" t="s">
        <v>599</v>
      </c>
      <c r="O413" s="1" t="s">
        <v>669</v>
      </c>
      <c r="P413" s="1" t="s">
        <v>64</v>
      </c>
      <c r="Q413" s="1" t="s">
        <v>64</v>
      </c>
      <c r="R413" s="1" t="s">
        <v>64</v>
      </c>
      <c r="S413">
        <v>0</v>
      </c>
      <c r="T413">
        <v>0</v>
      </c>
      <c r="U413">
        <v>0.21</v>
      </c>
      <c r="AV413" s="1" t="s">
        <v>52</v>
      </c>
      <c r="AW413" s="1" t="s">
        <v>1194</v>
      </c>
      <c r="AX413" s="1" t="s">
        <v>52</v>
      </c>
      <c r="AY413" s="1" t="s">
        <v>52</v>
      </c>
      <c r="AZ413" s="1" t="s">
        <v>52</v>
      </c>
    </row>
    <row r="414" spans="1:52" ht="30" customHeight="1" x14ac:dyDescent="0.3">
      <c r="A414" s="19" t="s">
        <v>1195</v>
      </c>
      <c r="B414" s="19" t="s">
        <v>567</v>
      </c>
      <c r="C414" s="19" t="s">
        <v>568</v>
      </c>
      <c r="D414" s="20">
        <v>1</v>
      </c>
      <c r="E414" s="22">
        <f>TRUNC(단가대비표!O128*1/8*16/12*25/20, 1)</f>
        <v>0</v>
      </c>
      <c r="F414" s="25">
        <f>TRUNC(E414*D414,1)</f>
        <v>0</v>
      </c>
      <c r="G414" s="22">
        <v>53708.381999999998</v>
      </c>
      <c r="H414" s="25">
        <f>TRUNC(G414*D414,1)</f>
        <v>53708.3</v>
      </c>
      <c r="I414" s="22">
        <f>TRUNC(단가대비표!V128*1/8*16/12*25/20, 1)</f>
        <v>0</v>
      </c>
      <c r="J414" s="25">
        <f>TRUNC(I414*D414,1)</f>
        <v>0</v>
      </c>
      <c r="K414" s="22">
        <f t="shared" si="55"/>
        <v>53708.3</v>
      </c>
      <c r="L414" s="25">
        <f t="shared" si="55"/>
        <v>53708.3</v>
      </c>
      <c r="M414" s="19" t="s">
        <v>52</v>
      </c>
      <c r="N414" s="1" t="s">
        <v>599</v>
      </c>
      <c r="O414" s="1" t="s">
        <v>1196</v>
      </c>
      <c r="P414" s="1" t="s">
        <v>64</v>
      </c>
      <c r="Q414" s="1" t="s">
        <v>64</v>
      </c>
      <c r="R414" s="1" t="s">
        <v>63</v>
      </c>
      <c r="AV414" s="1" t="s">
        <v>52</v>
      </c>
      <c r="AW414" s="1" t="s">
        <v>1197</v>
      </c>
      <c r="AX414" s="1" t="s">
        <v>63</v>
      </c>
      <c r="AY414" s="1" t="s">
        <v>52</v>
      </c>
      <c r="AZ414" s="1" t="s">
        <v>52</v>
      </c>
    </row>
    <row r="415" spans="1:52" ht="30" customHeight="1" x14ac:dyDescent="0.3">
      <c r="A415" s="19" t="s">
        <v>559</v>
      </c>
      <c r="B415" s="19" t="s">
        <v>52</v>
      </c>
      <c r="C415" s="19" t="s">
        <v>52</v>
      </c>
      <c r="D415" s="20"/>
      <c r="E415" s="22"/>
      <c r="F415" s="25">
        <f>TRUNC(SUMIF(N411:N414, N410, F411:F414),0)</f>
        <v>11027</v>
      </c>
      <c r="G415" s="22">
        <v>0</v>
      </c>
      <c r="H415" s="25">
        <f>TRUNC(SUMIF(N411:N414, N410, H411:H414),0)</f>
        <v>53708</v>
      </c>
      <c r="I415" s="22"/>
      <c r="J415" s="25">
        <f>TRUNC(SUMIF(N411:N414, N410, J411:J414),0)</f>
        <v>13873</v>
      </c>
      <c r="K415" s="22"/>
      <c r="L415" s="25">
        <f>F415+H415+J415</f>
        <v>78608</v>
      </c>
      <c r="M415" s="19" t="s">
        <v>52</v>
      </c>
      <c r="N415" s="1" t="s">
        <v>91</v>
      </c>
      <c r="O415" s="1" t="s">
        <v>91</v>
      </c>
      <c r="P415" s="1" t="s">
        <v>52</v>
      </c>
      <c r="Q415" s="1" t="s">
        <v>52</v>
      </c>
      <c r="R415" s="1" t="s">
        <v>52</v>
      </c>
      <c r="AV415" s="1" t="s">
        <v>52</v>
      </c>
      <c r="AW415" s="1" t="s">
        <v>52</v>
      </c>
      <c r="AX415" s="1" t="s">
        <v>52</v>
      </c>
      <c r="AY415" s="1" t="s">
        <v>52</v>
      </c>
      <c r="AZ415" s="1" t="s">
        <v>52</v>
      </c>
    </row>
    <row r="416" spans="1:52" ht="30" customHeight="1" x14ac:dyDescent="0.3">
      <c r="A416" s="20"/>
      <c r="B416" s="20"/>
      <c r="C416" s="20"/>
      <c r="D416" s="20"/>
      <c r="E416" s="22"/>
      <c r="F416" s="25"/>
      <c r="G416" s="22">
        <v>0</v>
      </c>
      <c r="H416" s="25"/>
      <c r="I416" s="22"/>
      <c r="J416" s="25"/>
      <c r="K416" s="22"/>
      <c r="L416" s="25"/>
      <c r="M416" s="20"/>
    </row>
    <row r="417" spans="1:52" ht="30" customHeight="1" x14ac:dyDescent="0.3">
      <c r="A417" s="16" t="s">
        <v>1198</v>
      </c>
      <c r="B417" s="17"/>
      <c r="C417" s="17"/>
      <c r="D417" s="17"/>
      <c r="E417" s="21"/>
      <c r="F417" s="24"/>
      <c r="G417" s="21">
        <v>0</v>
      </c>
      <c r="H417" s="24"/>
      <c r="I417" s="21"/>
      <c r="J417" s="24"/>
      <c r="K417" s="21"/>
      <c r="L417" s="24"/>
      <c r="M417" s="18"/>
      <c r="N417" s="1" t="s">
        <v>604</v>
      </c>
    </row>
    <row r="418" spans="1:52" ht="30" customHeight="1" x14ac:dyDescent="0.3">
      <c r="A418" s="19" t="s">
        <v>601</v>
      </c>
      <c r="B418" s="19" t="s">
        <v>602</v>
      </c>
      <c r="C418" s="19" t="s">
        <v>60</v>
      </c>
      <c r="D418" s="20">
        <v>0.28249999999999997</v>
      </c>
      <c r="E418" s="22">
        <f>단가대비표!O11</f>
        <v>0</v>
      </c>
      <c r="F418" s="25">
        <f>TRUNC(E418*D418,1)</f>
        <v>0</v>
      </c>
      <c r="G418" s="22">
        <v>0</v>
      </c>
      <c r="H418" s="25">
        <f>TRUNC(G418*D418,1)</f>
        <v>0</v>
      </c>
      <c r="I418" s="22">
        <f>단가대비표!V11</f>
        <v>6966</v>
      </c>
      <c r="J418" s="25">
        <f>TRUNC(I418*D418,1)</f>
        <v>1967.8</v>
      </c>
      <c r="K418" s="22">
        <f t="shared" ref="K418:L421" si="56">TRUNC(E418+G418+I418,1)</f>
        <v>6966</v>
      </c>
      <c r="L418" s="25">
        <f t="shared" si="56"/>
        <v>1967.8</v>
      </c>
      <c r="M418" s="19" t="s">
        <v>1186</v>
      </c>
      <c r="N418" s="1" t="s">
        <v>604</v>
      </c>
      <c r="O418" s="1" t="s">
        <v>1200</v>
      </c>
      <c r="P418" s="1" t="s">
        <v>64</v>
      </c>
      <c r="Q418" s="1" t="s">
        <v>64</v>
      </c>
      <c r="R418" s="1" t="s">
        <v>63</v>
      </c>
      <c r="AV418" s="1" t="s">
        <v>52</v>
      </c>
      <c r="AW418" s="1" t="s">
        <v>1201</v>
      </c>
      <c r="AX418" s="1" t="s">
        <v>52</v>
      </c>
      <c r="AY418" s="1" t="s">
        <v>52</v>
      </c>
      <c r="AZ418" s="1" t="s">
        <v>52</v>
      </c>
    </row>
    <row r="419" spans="1:52" ht="30" customHeight="1" x14ac:dyDescent="0.3">
      <c r="A419" s="19" t="s">
        <v>1189</v>
      </c>
      <c r="B419" s="19" t="s">
        <v>1190</v>
      </c>
      <c r="C419" s="19" t="s">
        <v>846</v>
      </c>
      <c r="D419" s="20">
        <v>2.2000000000000002</v>
      </c>
      <c r="E419" s="22">
        <f>단가대비표!O25</f>
        <v>1822.72</v>
      </c>
      <c r="F419" s="25">
        <f>TRUNC(E419*D419,1)</f>
        <v>4009.9</v>
      </c>
      <c r="G419" s="22">
        <v>0</v>
      </c>
      <c r="H419" s="25">
        <f>TRUNC(G419*D419,1)</f>
        <v>0</v>
      </c>
      <c r="I419" s="22">
        <f>단가대비표!V25</f>
        <v>0</v>
      </c>
      <c r="J419" s="25">
        <f>TRUNC(I419*D419,1)</f>
        <v>0</v>
      </c>
      <c r="K419" s="22">
        <f t="shared" si="56"/>
        <v>1822.7</v>
      </c>
      <c r="L419" s="25">
        <f t="shared" si="56"/>
        <v>4009.9</v>
      </c>
      <c r="M419" s="19" t="s">
        <v>52</v>
      </c>
      <c r="N419" s="1" t="s">
        <v>604</v>
      </c>
      <c r="O419" s="1" t="s">
        <v>1191</v>
      </c>
      <c r="P419" s="1" t="s">
        <v>64</v>
      </c>
      <c r="Q419" s="1" t="s">
        <v>64</v>
      </c>
      <c r="R419" s="1" t="s">
        <v>63</v>
      </c>
      <c r="V419">
        <v>1</v>
      </c>
      <c r="AV419" s="1" t="s">
        <v>52</v>
      </c>
      <c r="AW419" s="1" t="s">
        <v>1202</v>
      </c>
      <c r="AX419" s="1" t="s">
        <v>52</v>
      </c>
      <c r="AY419" s="1" t="s">
        <v>52</v>
      </c>
      <c r="AZ419" s="1" t="s">
        <v>52</v>
      </c>
    </row>
    <row r="420" spans="1:52" ht="30" customHeight="1" x14ac:dyDescent="0.3">
      <c r="A420" s="19" t="s">
        <v>797</v>
      </c>
      <c r="B420" s="19" t="s">
        <v>1203</v>
      </c>
      <c r="C420" s="19" t="s">
        <v>508</v>
      </c>
      <c r="D420" s="20">
        <v>1</v>
      </c>
      <c r="E420" s="22">
        <f>TRUNC(SUMIF(V418:V421, RIGHTB(O420, 1), F418:F421)*U420, 2)</f>
        <v>521.28</v>
      </c>
      <c r="F420" s="25">
        <f>TRUNC(E420*D420,1)</f>
        <v>521.20000000000005</v>
      </c>
      <c r="G420" s="22">
        <v>0</v>
      </c>
      <c r="H420" s="25">
        <f>TRUNC(G420*D420,1)</f>
        <v>0</v>
      </c>
      <c r="I420" s="22">
        <v>0</v>
      </c>
      <c r="J420" s="25">
        <f>TRUNC(I420*D420,1)</f>
        <v>0</v>
      </c>
      <c r="K420" s="22">
        <f t="shared" si="56"/>
        <v>521.20000000000005</v>
      </c>
      <c r="L420" s="25">
        <f t="shared" si="56"/>
        <v>521.20000000000005</v>
      </c>
      <c r="M420" s="19" t="s">
        <v>52</v>
      </c>
      <c r="N420" s="1" t="s">
        <v>604</v>
      </c>
      <c r="O420" s="1" t="s">
        <v>669</v>
      </c>
      <c r="P420" s="1" t="s">
        <v>64</v>
      </c>
      <c r="Q420" s="1" t="s">
        <v>64</v>
      </c>
      <c r="R420" s="1" t="s">
        <v>64</v>
      </c>
      <c r="S420">
        <v>0</v>
      </c>
      <c r="T420">
        <v>0</v>
      </c>
      <c r="U420">
        <v>0.13</v>
      </c>
      <c r="AV420" s="1" t="s">
        <v>52</v>
      </c>
      <c r="AW420" s="1" t="s">
        <v>1204</v>
      </c>
      <c r="AX420" s="1" t="s">
        <v>52</v>
      </c>
      <c r="AY420" s="1" t="s">
        <v>52</v>
      </c>
      <c r="AZ420" s="1" t="s">
        <v>52</v>
      </c>
    </row>
    <row r="421" spans="1:52" ht="30" customHeight="1" x14ac:dyDescent="0.3">
      <c r="A421" s="19" t="s">
        <v>1205</v>
      </c>
      <c r="B421" s="19" t="s">
        <v>567</v>
      </c>
      <c r="C421" s="19" t="s">
        <v>568</v>
      </c>
      <c r="D421" s="20">
        <v>1</v>
      </c>
      <c r="E421" s="22">
        <f>TRUNC(단가대비표!O130*1/8*16/12*25/20, 1)</f>
        <v>0</v>
      </c>
      <c r="F421" s="25">
        <f>TRUNC(E421*D421,1)</f>
        <v>0</v>
      </c>
      <c r="G421" s="22">
        <v>32986.499000000003</v>
      </c>
      <c r="H421" s="25">
        <f>TRUNC(G421*D421,1)</f>
        <v>32986.400000000001</v>
      </c>
      <c r="I421" s="22">
        <f>TRUNC(단가대비표!V130*1/8*16/12*25/20, 1)</f>
        <v>0</v>
      </c>
      <c r="J421" s="25">
        <f>TRUNC(I421*D421,1)</f>
        <v>0</v>
      </c>
      <c r="K421" s="22">
        <f t="shared" si="56"/>
        <v>32986.400000000001</v>
      </c>
      <c r="L421" s="25">
        <f t="shared" si="56"/>
        <v>32986.400000000001</v>
      </c>
      <c r="M421" s="19" t="s">
        <v>52</v>
      </c>
      <c r="N421" s="1" t="s">
        <v>604</v>
      </c>
      <c r="O421" s="1" t="s">
        <v>1206</v>
      </c>
      <c r="P421" s="1" t="s">
        <v>64</v>
      </c>
      <c r="Q421" s="1" t="s">
        <v>64</v>
      </c>
      <c r="R421" s="1" t="s">
        <v>63</v>
      </c>
      <c r="AV421" s="1" t="s">
        <v>52</v>
      </c>
      <c r="AW421" s="1" t="s">
        <v>1207</v>
      </c>
      <c r="AX421" s="1" t="s">
        <v>63</v>
      </c>
      <c r="AY421" s="1" t="s">
        <v>52</v>
      </c>
      <c r="AZ421" s="1" t="s">
        <v>52</v>
      </c>
    </row>
    <row r="422" spans="1:52" ht="30" customHeight="1" x14ac:dyDescent="0.3">
      <c r="A422" s="19" t="s">
        <v>559</v>
      </c>
      <c r="B422" s="19" t="s">
        <v>52</v>
      </c>
      <c r="C422" s="19" t="s">
        <v>52</v>
      </c>
      <c r="D422" s="20"/>
      <c r="E422" s="22"/>
      <c r="F422" s="25">
        <f>TRUNC(SUMIF(N418:N421, N417, F418:F421),0)</f>
        <v>4531</v>
      </c>
      <c r="G422" s="22">
        <v>0</v>
      </c>
      <c r="H422" s="25">
        <f>TRUNC(SUMIF(N418:N421, N417, H418:H421),0)</f>
        <v>32986</v>
      </c>
      <c r="I422" s="22"/>
      <c r="J422" s="25">
        <f>TRUNC(SUMIF(N418:N421, N417, J418:J421),0)</f>
        <v>1967</v>
      </c>
      <c r="K422" s="22"/>
      <c r="L422" s="25">
        <f>F422+H422+J422</f>
        <v>39484</v>
      </c>
      <c r="M422" s="19" t="s">
        <v>52</v>
      </c>
      <c r="N422" s="1" t="s">
        <v>91</v>
      </c>
      <c r="O422" s="1" t="s">
        <v>91</v>
      </c>
      <c r="P422" s="1" t="s">
        <v>52</v>
      </c>
      <c r="Q422" s="1" t="s">
        <v>52</v>
      </c>
      <c r="R422" s="1" t="s">
        <v>52</v>
      </c>
      <c r="AV422" s="1" t="s">
        <v>52</v>
      </c>
      <c r="AW422" s="1" t="s">
        <v>52</v>
      </c>
      <c r="AX422" s="1" t="s">
        <v>52</v>
      </c>
      <c r="AY422" s="1" t="s">
        <v>52</v>
      </c>
      <c r="AZ422" s="1" t="s">
        <v>52</v>
      </c>
    </row>
    <row r="423" spans="1:52" ht="30" customHeight="1" x14ac:dyDescent="0.3">
      <c r="A423" s="20"/>
      <c r="B423" s="20"/>
      <c r="C423" s="20"/>
      <c r="D423" s="20"/>
      <c r="E423" s="22"/>
      <c r="F423" s="25"/>
      <c r="G423" s="22">
        <v>0</v>
      </c>
      <c r="H423" s="25"/>
      <c r="I423" s="22"/>
      <c r="J423" s="25"/>
      <c r="K423" s="22"/>
      <c r="L423" s="25"/>
      <c r="M423" s="20"/>
    </row>
    <row r="424" spans="1:52" ht="30" customHeight="1" x14ac:dyDescent="0.3">
      <c r="A424" s="16" t="s">
        <v>1208</v>
      </c>
      <c r="B424" s="17"/>
      <c r="C424" s="17"/>
      <c r="D424" s="17"/>
      <c r="E424" s="21"/>
      <c r="F424" s="24"/>
      <c r="G424" s="21">
        <v>0</v>
      </c>
      <c r="H424" s="24"/>
      <c r="I424" s="21"/>
      <c r="J424" s="24"/>
      <c r="K424" s="21"/>
      <c r="L424" s="24"/>
      <c r="M424" s="18"/>
      <c r="N424" s="1" t="s">
        <v>617</v>
      </c>
    </row>
    <row r="425" spans="1:52" ht="30" customHeight="1" x14ac:dyDescent="0.3">
      <c r="A425" s="19" t="s">
        <v>778</v>
      </c>
      <c r="B425" s="19" t="s">
        <v>567</v>
      </c>
      <c r="C425" s="19" t="s">
        <v>568</v>
      </c>
      <c r="D425" s="20">
        <v>5.0000000000000001E-3</v>
      </c>
      <c r="E425" s="22">
        <f>단가대비표!O123</f>
        <v>0</v>
      </c>
      <c r="F425" s="25">
        <f>TRUNC(E425*D425,1)</f>
        <v>0</v>
      </c>
      <c r="G425" s="22">
        <v>233763.53</v>
      </c>
      <c r="H425" s="25">
        <f>TRUNC(G425*D425,1)</f>
        <v>1168.8</v>
      </c>
      <c r="I425" s="22">
        <f>단가대비표!V123</f>
        <v>0</v>
      </c>
      <c r="J425" s="25">
        <f>TRUNC(I425*D425,1)</f>
        <v>0</v>
      </c>
      <c r="K425" s="22">
        <f>TRUNC(E425+G425+I425,1)</f>
        <v>233763.5</v>
      </c>
      <c r="L425" s="25">
        <f>TRUNC(F425+H425+J425,1)</f>
        <v>1168.8</v>
      </c>
      <c r="M425" s="19" t="s">
        <v>52</v>
      </c>
      <c r="N425" s="1" t="s">
        <v>617</v>
      </c>
      <c r="O425" s="1" t="s">
        <v>779</v>
      </c>
      <c r="P425" s="1" t="s">
        <v>64</v>
      </c>
      <c r="Q425" s="1" t="s">
        <v>64</v>
      </c>
      <c r="R425" s="1" t="s">
        <v>63</v>
      </c>
      <c r="AV425" s="1" t="s">
        <v>52</v>
      </c>
      <c r="AW425" s="1" t="s">
        <v>1210</v>
      </c>
      <c r="AX425" s="1" t="s">
        <v>52</v>
      </c>
      <c r="AY425" s="1" t="s">
        <v>52</v>
      </c>
      <c r="AZ425" s="1" t="s">
        <v>52</v>
      </c>
    </row>
    <row r="426" spans="1:52" ht="30" customHeight="1" x14ac:dyDescent="0.3">
      <c r="A426" s="19" t="s">
        <v>571</v>
      </c>
      <c r="B426" s="19" t="s">
        <v>567</v>
      </c>
      <c r="C426" s="19" t="s">
        <v>568</v>
      </c>
      <c r="D426" s="20">
        <v>1E-3</v>
      </c>
      <c r="E426" s="22">
        <f>단가대비표!O107</f>
        <v>0</v>
      </c>
      <c r="F426" s="25">
        <f>TRUNC(E426*D426,1)</f>
        <v>0</v>
      </c>
      <c r="G426" s="22">
        <v>156581.88</v>
      </c>
      <c r="H426" s="25">
        <f>TRUNC(G426*D426,1)</f>
        <v>156.5</v>
      </c>
      <c r="I426" s="22">
        <f>단가대비표!V107</f>
        <v>0</v>
      </c>
      <c r="J426" s="25">
        <f>TRUNC(I426*D426,1)</f>
        <v>0</v>
      </c>
      <c r="K426" s="22">
        <f>TRUNC(E426+G426+I426,1)</f>
        <v>156581.79999999999</v>
      </c>
      <c r="L426" s="25">
        <f>TRUNC(F426+H426+J426,1)</f>
        <v>156.5</v>
      </c>
      <c r="M426" s="19" t="s">
        <v>52</v>
      </c>
      <c r="N426" s="1" t="s">
        <v>617</v>
      </c>
      <c r="O426" s="1" t="s">
        <v>572</v>
      </c>
      <c r="P426" s="1" t="s">
        <v>64</v>
      </c>
      <c r="Q426" s="1" t="s">
        <v>64</v>
      </c>
      <c r="R426" s="1" t="s">
        <v>63</v>
      </c>
      <c r="AV426" s="1" t="s">
        <v>52</v>
      </c>
      <c r="AW426" s="1" t="s">
        <v>1211</v>
      </c>
      <c r="AX426" s="1" t="s">
        <v>52</v>
      </c>
      <c r="AY426" s="1" t="s">
        <v>52</v>
      </c>
      <c r="AZ426" s="1" t="s">
        <v>52</v>
      </c>
    </row>
    <row r="427" spans="1:52" ht="30" customHeight="1" x14ac:dyDescent="0.3">
      <c r="A427" s="19" t="s">
        <v>559</v>
      </c>
      <c r="B427" s="19" t="s">
        <v>52</v>
      </c>
      <c r="C427" s="19" t="s">
        <v>52</v>
      </c>
      <c r="D427" s="20"/>
      <c r="E427" s="22"/>
      <c r="F427" s="25">
        <f>TRUNC(SUMIF(N425:N426, N424, F425:F426),0)</f>
        <v>0</v>
      </c>
      <c r="G427" s="22">
        <v>0</v>
      </c>
      <c r="H427" s="25">
        <f>TRUNC(SUMIF(N425:N426, N424, H425:H426),0)</f>
        <v>1325</v>
      </c>
      <c r="I427" s="22"/>
      <c r="J427" s="25">
        <f>TRUNC(SUMIF(N425:N426, N424, J425:J426),0)</f>
        <v>0</v>
      </c>
      <c r="K427" s="22"/>
      <c r="L427" s="25">
        <f>F427+H427+J427</f>
        <v>1325</v>
      </c>
      <c r="M427" s="19" t="s">
        <v>52</v>
      </c>
      <c r="N427" s="1" t="s">
        <v>91</v>
      </c>
      <c r="O427" s="1" t="s">
        <v>91</v>
      </c>
      <c r="P427" s="1" t="s">
        <v>52</v>
      </c>
      <c r="Q427" s="1" t="s">
        <v>52</v>
      </c>
      <c r="R427" s="1" t="s">
        <v>52</v>
      </c>
      <c r="AV427" s="1" t="s">
        <v>52</v>
      </c>
      <c r="AW427" s="1" t="s">
        <v>52</v>
      </c>
      <c r="AX427" s="1" t="s">
        <v>52</v>
      </c>
      <c r="AY427" s="1" t="s">
        <v>52</v>
      </c>
      <c r="AZ427" s="1" t="s">
        <v>52</v>
      </c>
    </row>
    <row r="428" spans="1:52" ht="30" customHeight="1" x14ac:dyDescent="0.3">
      <c r="A428" s="20"/>
      <c r="B428" s="20"/>
      <c r="C428" s="20"/>
      <c r="D428" s="20"/>
      <c r="E428" s="22"/>
      <c r="F428" s="25"/>
      <c r="G428" s="22">
        <v>0</v>
      </c>
      <c r="H428" s="25"/>
      <c r="I428" s="22"/>
      <c r="J428" s="25"/>
      <c r="K428" s="22"/>
      <c r="L428" s="25"/>
      <c r="M428" s="20"/>
    </row>
    <row r="429" spans="1:52" ht="30" customHeight="1" x14ac:dyDescent="0.3">
      <c r="A429" s="16" t="s">
        <v>1212</v>
      </c>
      <c r="B429" s="17"/>
      <c r="C429" s="17"/>
      <c r="D429" s="17"/>
      <c r="E429" s="21"/>
      <c r="F429" s="24"/>
      <c r="G429" s="21">
        <v>0</v>
      </c>
      <c r="H429" s="24"/>
      <c r="I429" s="21"/>
      <c r="J429" s="24"/>
      <c r="K429" s="21"/>
      <c r="L429" s="24"/>
      <c r="M429" s="18"/>
      <c r="N429" s="1" t="s">
        <v>1213</v>
      </c>
    </row>
    <row r="430" spans="1:52" ht="30" customHeight="1" x14ac:dyDescent="0.3">
      <c r="A430" s="19" t="s">
        <v>595</v>
      </c>
      <c r="B430" s="19" t="s">
        <v>1214</v>
      </c>
      <c r="C430" s="19" t="s">
        <v>60</v>
      </c>
      <c r="D430" s="20">
        <v>0.20849999999999999</v>
      </c>
      <c r="E430" s="22">
        <f>단가대비표!O6</f>
        <v>0</v>
      </c>
      <c r="F430" s="25">
        <f>TRUNC(E430*D430,1)</f>
        <v>0</v>
      </c>
      <c r="G430" s="22">
        <v>0</v>
      </c>
      <c r="H430" s="25">
        <f>TRUNC(G430*D430,1)</f>
        <v>0</v>
      </c>
      <c r="I430" s="22">
        <f>단가대비표!V6</f>
        <v>117766</v>
      </c>
      <c r="J430" s="25">
        <f>TRUNC(I430*D430,1)</f>
        <v>24554.2</v>
      </c>
      <c r="K430" s="22">
        <f t="shared" ref="K430:L433" si="57">TRUNC(E430+G430+I430,1)</f>
        <v>117766</v>
      </c>
      <c r="L430" s="25">
        <f t="shared" si="57"/>
        <v>24554.2</v>
      </c>
      <c r="M430" s="19" t="s">
        <v>1186</v>
      </c>
      <c r="N430" s="1" t="s">
        <v>1213</v>
      </c>
      <c r="O430" s="1" t="s">
        <v>1216</v>
      </c>
      <c r="P430" s="1" t="s">
        <v>64</v>
      </c>
      <c r="Q430" s="1" t="s">
        <v>64</v>
      </c>
      <c r="R430" s="1" t="s">
        <v>63</v>
      </c>
      <c r="AV430" s="1" t="s">
        <v>52</v>
      </c>
      <c r="AW430" s="1" t="s">
        <v>1217</v>
      </c>
      <c r="AX430" s="1" t="s">
        <v>52</v>
      </c>
      <c r="AY430" s="1" t="s">
        <v>52</v>
      </c>
      <c r="AZ430" s="1" t="s">
        <v>52</v>
      </c>
    </row>
    <row r="431" spans="1:52" ht="30" customHeight="1" x14ac:dyDescent="0.3">
      <c r="A431" s="19" t="s">
        <v>1189</v>
      </c>
      <c r="B431" s="19" t="s">
        <v>1190</v>
      </c>
      <c r="C431" s="19" t="s">
        <v>846</v>
      </c>
      <c r="D431" s="20">
        <v>11.6</v>
      </c>
      <c r="E431" s="22">
        <f>단가대비표!O25</f>
        <v>1822.72</v>
      </c>
      <c r="F431" s="25">
        <f>TRUNC(E431*D431,1)</f>
        <v>21143.5</v>
      </c>
      <c r="G431" s="22">
        <v>0</v>
      </c>
      <c r="H431" s="25">
        <f>TRUNC(G431*D431,1)</f>
        <v>0</v>
      </c>
      <c r="I431" s="22">
        <f>단가대비표!V25</f>
        <v>0</v>
      </c>
      <c r="J431" s="25">
        <f>TRUNC(I431*D431,1)</f>
        <v>0</v>
      </c>
      <c r="K431" s="22">
        <f t="shared" si="57"/>
        <v>1822.7</v>
      </c>
      <c r="L431" s="25">
        <f t="shared" si="57"/>
        <v>21143.5</v>
      </c>
      <c r="M431" s="19" t="s">
        <v>52</v>
      </c>
      <c r="N431" s="1" t="s">
        <v>1213</v>
      </c>
      <c r="O431" s="1" t="s">
        <v>1191</v>
      </c>
      <c r="P431" s="1" t="s">
        <v>64</v>
      </c>
      <c r="Q431" s="1" t="s">
        <v>64</v>
      </c>
      <c r="R431" s="1" t="s">
        <v>63</v>
      </c>
      <c r="V431">
        <v>1</v>
      </c>
      <c r="AV431" s="1" t="s">
        <v>52</v>
      </c>
      <c r="AW431" s="1" t="s">
        <v>1218</v>
      </c>
      <c r="AX431" s="1" t="s">
        <v>52</v>
      </c>
      <c r="AY431" s="1" t="s">
        <v>52</v>
      </c>
      <c r="AZ431" s="1" t="s">
        <v>52</v>
      </c>
    </row>
    <row r="432" spans="1:52" ht="30" customHeight="1" x14ac:dyDescent="0.3">
      <c r="A432" s="19" t="s">
        <v>797</v>
      </c>
      <c r="B432" s="19" t="s">
        <v>1219</v>
      </c>
      <c r="C432" s="19" t="s">
        <v>508</v>
      </c>
      <c r="D432" s="20">
        <v>1</v>
      </c>
      <c r="E432" s="22">
        <f>TRUNC(SUMIF(V430:V433, RIGHTB(O432, 1), F430:F433)*U432, 2)</f>
        <v>4651.57</v>
      </c>
      <c r="F432" s="25">
        <f>TRUNC(E432*D432,1)</f>
        <v>4651.5</v>
      </c>
      <c r="G432" s="22">
        <v>0</v>
      </c>
      <c r="H432" s="25">
        <f>TRUNC(G432*D432,1)</f>
        <v>0</v>
      </c>
      <c r="I432" s="22">
        <v>0</v>
      </c>
      <c r="J432" s="25">
        <f>TRUNC(I432*D432,1)</f>
        <v>0</v>
      </c>
      <c r="K432" s="22">
        <f t="shared" si="57"/>
        <v>4651.5</v>
      </c>
      <c r="L432" s="25">
        <f t="shared" si="57"/>
        <v>4651.5</v>
      </c>
      <c r="M432" s="19" t="s">
        <v>52</v>
      </c>
      <c r="N432" s="1" t="s">
        <v>1213</v>
      </c>
      <c r="O432" s="1" t="s">
        <v>669</v>
      </c>
      <c r="P432" s="1" t="s">
        <v>64</v>
      </c>
      <c r="Q432" s="1" t="s">
        <v>64</v>
      </c>
      <c r="R432" s="1" t="s">
        <v>64</v>
      </c>
      <c r="S432">
        <v>0</v>
      </c>
      <c r="T432">
        <v>0</v>
      </c>
      <c r="U432">
        <v>0.22</v>
      </c>
      <c r="AV432" s="1" t="s">
        <v>52</v>
      </c>
      <c r="AW432" s="1" t="s">
        <v>1220</v>
      </c>
      <c r="AX432" s="1" t="s">
        <v>52</v>
      </c>
      <c r="AY432" s="1" t="s">
        <v>52</v>
      </c>
      <c r="AZ432" s="1" t="s">
        <v>52</v>
      </c>
    </row>
    <row r="433" spans="1:52" ht="30" customHeight="1" x14ac:dyDescent="0.3">
      <c r="A433" s="19" t="s">
        <v>1195</v>
      </c>
      <c r="B433" s="19" t="s">
        <v>567</v>
      </c>
      <c r="C433" s="19" t="s">
        <v>568</v>
      </c>
      <c r="D433" s="20">
        <v>1</v>
      </c>
      <c r="E433" s="22">
        <f>TRUNC(단가대비표!O128*1/8*16/12*25/20, 1)</f>
        <v>0</v>
      </c>
      <c r="F433" s="25">
        <f>TRUNC(E433*D433,1)</f>
        <v>0</v>
      </c>
      <c r="G433" s="22">
        <v>53708.381999999998</v>
      </c>
      <c r="H433" s="25">
        <f>TRUNC(G433*D433,1)</f>
        <v>53708.3</v>
      </c>
      <c r="I433" s="22">
        <f>TRUNC(단가대비표!V128*1/8*16/12*25/20, 1)</f>
        <v>0</v>
      </c>
      <c r="J433" s="25">
        <f>TRUNC(I433*D433,1)</f>
        <v>0</v>
      </c>
      <c r="K433" s="22">
        <f t="shared" si="57"/>
        <v>53708.3</v>
      </c>
      <c r="L433" s="25">
        <f t="shared" si="57"/>
        <v>53708.3</v>
      </c>
      <c r="M433" s="19" t="s">
        <v>52</v>
      </c>
      <c r="N433" s="1" t="s">
        <v>1213</v>
      </c>
      <c r="O433" s="1" t="s">
        <v>1196</v>
      </c>
      <c r="P433" s="1" t="s">
        <v>64</v>
      </c>
      <c r="Q433" s="1" t="s">
        <v>64</v>
      </c>
      <c r="R433" s="1" t="s">
        <v>63</v>
      </c>
      <c r="AV433" s="1" t="s">
        <v>52</v>
      </c>
      <c r="AW433" s="1" t="s">
        <v>1221</v>
      </c>
      <c r="AX433" s="1" t="s">
        <v>63</v>
      </c>
      <c r="AY433" s="1" t="s">
        <v>52</v>
      </c>
      <c r="AZ433" s="1" t="s">
        <v>52</v>
      </c>
    </row>
    <row r="434" spans="1:52" ht="30" customHeight="1" x14ac:dyDescent="0.3">
      <c r="A434" s="19" t="s">
        <v>559</v>
      </c>
      <c r="B434" s="19" t="s">
        <v>52</v>
      </c>
      <c r="C434" s="19" t="s">
        <v>52</v>
      </c>
      <c r="D434" s="20"/>
      <c r="E434" s="22"/>
      <c r="F434" s="25">
        <f>TRUNC(SUMIF(N430:N433, N429, F430:F433),0)</f>
        <v>25795</v>
      </c>
      <c r="G434" s="22">
        <v>0</v>
      </c>
      <c r="H434" s="25">
        <f>TRUNC(SUMIF(N430:N433, N429, H430:H433),0)</f>
        <v>53708</v>
      </c>
      <c r="I434" s="22"/>
      <c r="J434" s="25">
        <f>TRUNC(SUMIF(N430:N433, N429, J430:J433),0)</f>
        <v>24554</v>
      </c>
      <c r="K434" s="22"/>
      <c r="L434" s="25">
        <f>F434+H434+J434</f>
        <v>104057</v>
      </c>
      <c r="M434" s="19" t="s">
        <v>52</v>
      </c>
      <c r="N434" s="1" t="s">
        <v>91</v>
      </c>
      <c r="O434" s="1" t="s">
        <v>91</v>
      </c>
      <c r="P434" s="1" t="s">
        <v>52</v>
      </c>
      <c r="Q434" s="1" t="s">
        <v>52</v>
      </c>
      <c r="R434" s="1" t="s">
        <v>52</v>
      </c>
      <c r="AV434" s="1" t="s">
        <v>52</v>
      </c>
      <c r="AW434" s="1" t="s">
        <v>52</v>
      </c>
      <c r="AX434" s="1" t="s">
        <v>52</v>
      </c>
      <c r="AY434" s="1" t="s">
        <v>52</v>
      </c>
      <c r="AZ434" s="1" t="s">
        <v>52</v>
      </c>
    </row>
    <row r="435" spans="1:52" ht="30" customHeight="1" x14ac:dyDescent="0.3">
      <c r="A435" s="20"/>
      <c r="B435" s="20"/>
      <c r="C435" s="20"/>
      <c r="D435" s="20"/>
      <c r="E435" s="22"/>
      <c r="F435" s="25"/>
      <c r="G435" s="22">
        <v>0</v>
      </c>
      <c r="H435" s="25"/>
      <c r="I435" s="22"/>
      <c r="J435" s="25"/>
      <c r="K435" s="22"/>
      <c r="L435" s="25"/>
      <c r="M435" s="20"/>
    </row>
    <row r="436" spans="1:52" ht="30" customHeight="1" x14ac:dyDescent="0.3">
      <c r="A436" s="16" t="s">
        <v>1222</v>
      </c>
      <c r="B436" s="17"/>
      <c r="C436" s="17"/>
      <c r="D436" s="17"/>
      <c r="E436" s="21"/>
      <c r="F436" s="24"/>
      <c r="G436" s="21">
        <v>0</v>
      </c>
      <c r="H436" s="24"/>
      <c r="I436" s="21"/>
      <c r="J436" s="24"/>
      <c r="K436" s="21"/>
      <c r="L436" s="24"/>
      <c r="M436" s="18"/>
      <c r="N436" s="1" t="s">
        <v>1223</v>
      </c>
    </row>
    <row r="437" spans="1:52" ht="30" customHeight="1" x14ac:dyDescent="0.3">
      <c r="A437" s="19" t="s">
        <v>1224</v>
      </c>
      <c r="B437" s="19" t="s">
        <v>656</v>
      </c>
      <c r="C437" s="19" t="s">
        <v>60</v>
      </c>
      <c r="D437" s="20">
        <v>0.22789999999999999</v>
      </c>
      <c r="E437" s="22">
        <f>단가대비표!O7</f>
        <v>0</v>
      </c>
      <c r="F437" s="25">
        <f>TRUNC(E437*D437,1)</f>
        <v>0</v>
      </c>
      <c r="G437" s="22">
        <v>0</v>
      </c>
      <c r="H437" s="25">
        <f>TRUNC(G437*D437,1)</f>
        <v>0</v>
      </c>
      <c r="I437" s="22">
        <f>단가대비표!V7</f>
        <v>90653</v>
      </c>
      <c r="J437" s="25">
        <f>TRUNC(I437*D437,1)</f>
        <v>20659.8</v>
      </c>
      <c r="K437" s="22">
        <f t="shared" ref="K437:L440" si="58">TRUNC(E437+G437+I437,1)</f>
        <v>90653</v>
      </c>
      <c r="L437" s="25">
        <f t="shared" si="58"/>
        <v>20659.8</v>
      </c>
      <c r="M437" s="19" t="s">
        <v>1186</v>
      </c>
      <c r="N437" s="1" t="s">
        <v>1223</v>
      </c>
      <c r="O437" s="1" t="s">
        <v>1227</v>
      </c>
      <c r="P437" s="1" t="s">
        <v>64</v>
      </c>
      <c r="Q437" s="1" t="s">
        <v>64</v>
      </c>
      <c r="R437" s="1" t="s">
        <v>63</v>
      </c>
      <c r="AV437" s="1" t="s">
        <v>52</v>
      </c>
      <c r="AW437" s="1" t="s">
        <v>1228</v>
      </c>
      <c r="AX437" s="1" t="s">
        <v>52</v>
      </c>
      <c r="AY437" s="1" t="s">
        <v>52</v>
      </c>
      <c r="AZ437" s="1" t="s">
        <v>52</v>
      </c>
    </row>
    <row r="438" spans="1:52" ht="30" customHeight="1" x14ac:dyDescent="0.3">
      <c r="A438" s="19" t="s">
        <v>1189</v>
      </c>
      <c r="B438" s="19" t="s">
        <v>1190</v>
      </c>
      <c r="C438" s="19" t="s">
        <v>846</v>
      </c>
      <c r="D438" s="20">
        <v>15.9</v>
      </c>
      <c r="E438" s="22">
        <f>단가대비표!O25</f>
        <v>1822.72</v>
      </c>
      <c r="F438" s="25">
        <f>TRUNC(E438*D438,1)</f>
        <v>28981.200000000001</v>
      </c>
      <c r="G438" s="22">
        <v>0</v>
      </c>
      <c r="H438" s="25">
        <f>TRUNC(G438*D438,1)</f>
        <v>0</v>
      </c>
      <c r="I438" s="22">
        <f>단가대비표!V25</f>
        <v>0</v>
      </c>
      <c r="J438" s="25">
        <f>TRUNC(I438*D438,1)</f>
        <v>0</v>
      </c>
      <c r="K438" s="22">
        <f t="shared" si="58"/>
        <v>1822.7</v>
      </c>
      <c r="L438" s="25">
        <f t="shared" si="58"/>
        <v>28981.200000000001</v>
      </c>
      <c r="M438" s="19" t="s">
        <v>52</v>
      </c>
      <c r="N438" s="1" t="s">
        <v>1223</v>
      </c>
      <c r="O438" s="1" t="s">
        <v>1191</v>
      </c>
      <c r="P438" s="1" t="s">
        <v>64</v>
      </c>
      <c r="Q438" s="1" t="s">
        <v>64</v>
      </c>
      <c r="R438" s="1" t="s">
        <v>63</v>
      </c>
      <c r="V438">
        <v>1</v>
      </c>
      <c r="AV438" s="1" t="s">
        <v>52</v>
      </c>
      <c r="AW438" s="1" t="s">
        <v>1229</v>
      </c>
      <c r="AX438" s="1" t="s">
        <v>52</v>
      </c>
      <c r="AY438" s="1" t="s">
        <v>52</v>
      </c>
      <c r="AZ438" s="1" t="s">
        <v>52</v>
      </c>
    </row>
    <row r="439" spans="1:52" ht="30" customHeight="1" x14ac:dyDescent="0.3">
      <c r="A439" s="19" t="s">
        <v>797</v>
      </c>
      <c r="B439" s="19" t="s">
        <v>1230</v>
      </c>
      <c r="C439" s="19" t="s">
        <v>508</v>
      </c>
      <c r="D439" s="20">
        <v>1</v>
      </c>
      <c r="E439" s="22">
        <f>TRUNC(SUMIF(V437:V440, RIGHTB(O439, 1), F437:F440)*U439, 2)</f>
        <v>11012.85</v>
      </c>
      <c r="F439" s="25">
        <f>TRUNC(E439*D439,1)</f>
        <v>11012.8</v>
      </c>
      <c r="G439" s="22">
        <v>0</v>
      </c>
      <c r="H439" s="25">
        <f>TRUNC(G439*D439,1)</f>
        <v>0</v>
      </c>
      <c r="I439" s="22">
        <v>0</v>
      </c>
      <c r="J439" s="25">
        <f>TRUNC(I439*D439,1)</f>
        <v>0</v>
      </c>
      <c r="K439" s="22">
        <f t="shared" si="58"/>
        <v>11012.8</v>
      </c>
      <c r="L439" s="25">
        <f t="shared" si="58"/>
        <v>11012.8</v>
      </c>
      <c r="M439" s="19" t="s">
        <v>52</v>
      </c>
      <c r="N439" s="1" t="s">
        <v>1223</v>
      </c>
      <c r="O439" s="1" t="s">
        <v>669</v>
      </c>
      <c r="P439" s="1" t="s">
        <v>64</v>
      </c>
      <c r="Q439" s="1" t="s">
        <v>64</v>
      </c>
      <c r="R439" s="1" t="s">
        <v>64</v>
      </c>
      <c r="S439">
        <v>0</v>
      </c>
      <c r="T439">
        <v>0</v>
      </c>
      <c r="U439">
        <v>0.38</v>
      </c>
      <c r="AV439" s="1" t="s">
        <v>52</v>
      </c>
      <c r="AW439" s="1" t="s">
        <v>1231</v>
      </c>
      <c r="AX439" s="1" t="s">
        <v>52</v>
      </c>
      <c r="AY439" s="1" t="s">
        <v>52</v>
      </c>
      <c r="AZ439" s="1" t="s">
        <v>52</v>
      </c>
    </row>
    <row r="440" spans="1:52" ht="30" customHeight="1" x14ac:dyDescent="0.3">
      <c r="A440" s="19" t="s">
        <v>1195</v>
      </c>
      <c r="B440" s="19" t="s">
        <v>567</v>
      </c>
      <c r="C440" s="19" t="s">
        <v>568</v>
      </c>
      <c r="D440" s="20">
        <v>1</v>
      </c>
      <c r="E440" s="22">
        <f>TRUNC(단가대비표!O128*1/8*16/12*25/20, 1)</f>
        <v>0</v>
      </c>
      <c r="F440" s="25">
        <f>TRUNC(E440*D440,1)</f>
        <v>0</v>
      </c>
      <c r="G440" s="22">
        <v>53708.381999999998</v>
      </c>
      <c r="H440" s="25">
        <f>TRUNC(G440*D440,1)</f>
        <v>53708.3</v>
      </c>
      <c r="I440" s="22">
        <f>TRUNC(단가대비표!V128*1/8*16/12*25/20, 1)</f>
        <v>0</v>
      </c>
      <c r="J440" s="25">
        <f>TRUNC(I440*D440,1)</f>
        <v>0</v>
      </c>
      <c r="K440" s="22">
        <f t="shared" si="58"/>
        <v>53708.3</v>
      </c>
      <c r="L440" s="25">
        <f t="shared" si="58"/>
        <v>53708.3</v>
      </c>
      <c r="M440" s="19" t="s">
        <v>52</v>
      </c>
      <c r="N440" s="1" t="s">
        <v>1223</v>
      </c>
      <c r="O440" s="1" t="s">
        <v>1196</v>
      </c>
      <c r="P440" s="1" t="s">
        <v>64</v>
      </c>
      <c r="Q440" s="1" t="s">
        <v>64</v>
      </c>
      <c r="R440" s="1" t="s">
        <v>63</v>
      </c>
      <c r="AV440" s="1" t="s">
        <v>52</v>
      </c>
      <c r="AW440" s="1" t="s">
        <v>1232</v>
      </c>
      <c r="AX440" s="1" t="s">
        <v>63</v>
      </c>
      <c r="AY440" s="1" t="s">
        <v>52</v>
      </c>
      <c r="AZ440" s="1" t="s">
        <v>52</v>
      </c>
    </row>
    <row r="441" spans="1:52" ht="30" customHeight="1" x14ac:dyDescent="0.3">
      <c r="A441" s="19" t="s">
        <v>559</v>
      </c>
      <c r="B441" s="19" t="s">
        <v>52</v>
      </c>
      <c r="C441" s="19" t="s">
        <v>52</v>
      </c>
      <c r="D441" s="20"/>
      <c r="E441" s="22"/>
      <c r="F441" s="25">
        <f>TRUNC(SUMIF(N437:N440, N436, F437:F440),0)</f>
        <v>39994</v>
      </c>
      <c r="G441" s="22">
        <v>0</v>
      </c>
      <c r="H441" s="25">
        <f>TRUNC(SUMIF(N437:N440, N436, H437:H440),0)</f>
        <v>53708</v>
      </c>
      <c r="I441" s="22"/>
      <c r="J441" s="25">
        <f>TRUNC(SUMIF(N437:N440, N436, J437:J440),0)</f>
        <v>20659</v>
      </c>
      <c r="K441" s="22"/>
      <c r="L441" s="25">
        <f>F441+H441+J441</f>
        <v>114361</v>
      </c>
      <c r="M441" s="19" t="s">
        <v>52</v>
      </c>
      <c r="N441" s="1" t="s">
        <v>91</v>
      </c>
      <c r="O441" s="1" t="s">
        <v>91</v>
      </c>
      <c r="P441" s="1" t="s">
        <v>52</v>
      </c>
      <c r="Q441" s="1" t="s">
        <v>52</v>
      </c>
      <c r="R441" s="1" t="s">
        <v>52</v>
      </c>
      <c r="AV441" s="1" t="s">
        <v>52</v>
      </c>
      <c r="AW441" s="1" t="s">
        <v>52</v>
      </c>
      <c r="AX441" s="1" t="s">
        <v>52</v>
      </c>
      <c r="AY441" s="1" t="s">
        <v>52</v>
      </c>
      <c r="AZ441" s="1" t="s">
        <v>52</v>
      </c>
    </row>
    <row r="442" spans="1:52" ht="30" customHeight="1" x14ac:dyDescent="0.3">
      <c r="A442" s="20"/>
      <c r="B442" s="20"/>
      <c r="C442" s="20"/>
      <c r="D442" s="20"/>
      <c r="E442" s="22"/>
      <c r="F442" s="25"/>
      <c r="G442" s="22">
        <v>0</v>
      </c>
      <c r="H442" s="25"/>
      <c r="I442" s="22"/>
      <c r="J442" s="25"/>
      <c r="K442" s="22"/>
      <c r="L442" s="25"/>
      <c r="M442" s="20"/>
    </row>
    <row r="443" spans="1:52" ht="30" customHeight="1" x14ac:dyDescent="0.3">
      <c r="A443" s="16" t="s">
        <v>1233</v>
      </c>
      <c r="B443" s="17"/>
      <c r="C443" s="17"/>
      <c r="D443" s="17"/>
      <c r="E443" s="21"/>
      <c r="F443" s="24"/>
      <c r="G443" s="21">
        <v>0</v>
      </c>
      <c r="H443" s="24"/>
      <c r="I443" s="21"/>
      <c r="J443" s="24"/>
      <c r="K443" s="21"/>
      <c r="L443" s="24"/>
      <c r="M443" s="18"/>
      <c r="N443" s="1" t="s">
        <v>1234</v>
      </c>
    </row>
    <row r="444" spans="1:52" ht="30" customHeight="1" x14ac:dyDescent="0.3">
      <c r="A444" s="19" t="s">
        <v>1235</v>
      </c>
      <c r="B444" s="19" t="s">
        <v>656</v>
      </c>
      <c r="C444" s="19" t="s">
        <v>60</v>
      </c>
      <c r="D444" s="20">
        <v>0.26840000000000003</v>
      </c>
      <c r="E444" s="22">
        <f>단가대비표!O9</f>
        <v>0</v>
      </c>
      <c r="F444" s="25">
        <f>TRUNC(E444*D444,1)</f>
        <v>0</v>
      </c>
      <c r="G444" s="22">
        <v>0</v>
      </c>
      <c r="H444" s="25">
        <f>TRUNC(G444*D444,1)</f>
        <v>0</v>
      </c>
      <c r="I444" s="22">
        <f>단가대비표!V9</f>
        <v>1634</v>
      </c>
      <c r="J444" s="25">
        <f>TRUNC(I444*D444,1)</f>
        <v>438.5</v>
      </c>
      <c r="K444" s="22">
        <f>TRUNC(E444+G444+I444,1)</f>
        <v>1634</v>
      </c>
      <c r="L444" s="25">
        <f>TRUNC(F444+H444+J444,1)</f>
        <v>438.5</v>
      </c>
      <c r="M444" s="19" t="s">
        <v>1186</v>
      </c>
      <c r="N444" s="1" t="s">
        <v>1234</v>
      </c>
      <c r="O444" s="1" t="s">
        <v>1238</v>
      </c>
      <c r="P444" s="1" t="s">
        <v>64</v>
      </c>
      <c r="Q444" s="1" t="s">
        <v>64</v>
      </c>
      <c r="R444" s="1" t="s">
        <v>63</v>
      </c>
      <c r="AV444" s="1" t="s">
        <v>52</v>
      </c>
      <c r="AW444" s="1" t="s">
        <v>1239</v>
      </c>
      <c r="AX444" s="1" t="s">
        <v>52</v>
      </c>
      <c r="AY444" s="1" t="s">
        <v>52</v>
      </c>
      <c r="AZ444" s="1" t="s">
        <v>52</v>
      </c>
    </row>
    <row r="445" spans="1:52" ht="30" customHeight="1" x14ac:dyDescent="0.3">
      <c r="A445" s="19" t="s">
        <v>559</v>
      </c>
      <c r="B445" s="19" t="s">
        <v>52</v>
      </c>
      <c r="C445" s="19" t="s">
        <v>52</v>
      </c>
      <c r="D445" s="20"/>
      <c r="E445" s="22"/>
      <c r="F445" s="25">
        <f>TRUNC(SUMIF(N444:N444, N443, F444:F444),0)</f>
        <v>0</v>
      </c>
      <c r="G445" s="22">
        <v>0</v>
      </c>
      <c r="H445" s="25">
        <f>TRUNC(SUMIF(N444:N444, N443, H444:H444),0)</f>
        <v>0</v>
      </c>
      <c r="I445" s="22"/>
      <c r="J445" s="25">
        <f>TRUNC(SUMIF(N444:N444, N443, J444:J444),0)</f>
        <v>438</v>
      </c>
      <c r="K445" s="22"/>
      <c r="L445" s="25">
        <f>F445+H445+J445</f>
        <v>438</v>
      </c>
      <c r="M445" s="19" t="s">
        <v>52</v>
      </c>
      <c r="N445" s="1" t="s">
        <v>91</v>
      </c>
      <c r="O445" s="1" t="s">
        <v>91</v>
      </c>
      <c r="P445" s="1" t="s">
        <v>52</v>
      </c>
      <c r="Q445" s="1" t="s">
        <v>52</v>
      </c>
      <c r="R445" s="1" t="s">
        <v>52</v>
      </c>
      <c r="AV445" s="1" t="s">
        <v>52</v>
      </c>
      <c r="AW445" s="1" t="s">
        <v>52</v>
      </c>
      <c r="AX445" s="1" t="s">
        <v>52</v>
      </c>
      <c r="AY445" s="1" t="s">
        <v>52</v>
      </c>
      <c r="AZ445" s="1" t="s">
        <v>52</v>
      </c>
    </row>
    <row r="446" spans="1:52" ht="30" customHeight="1" x14ac:dyDescent="0.3">
      <c r="A446" s="20"/>
      <c r="B446" s="20"/>
      <c r="C446" s="20"/>
      <c r="D446" s="20"/>
      <c r="E446" s="22"/>
      <c r="F446" s="25"/>
      <c r="G446" s="22">
        <v>0</v>
      </c>
      <c r="H446" s="25"/>
      <c r="I446" s="22"/>
      <c r="J446" s="25"/>
      <c r="K446" s="22"/>
      <c r="L446" s="25"/>
      <c r="M446" s="20"/>
    </row>
    <row r="447" spans="1:52" ht="30" customHeight="1" x14ac:dyDescent="0.3">
      <c r="A447" s="16" t="s">
        <v>1240</v>
      </c>
      <c r="B447" s="17"/>
      <c r="C447" s="17"/>
      <c r="D447" s="17"/>
      <c r="E447" s="21"/>
      <c r="F447" s="24"/>
      <c r="G447" s="21">
        <v>0</v>
      </c>
      <c r="H447" s="24"/>
      <c r="I447" s="21"/>
      <c r="J447" s="24"/>
      <c r="K447" s="21"/>
      <c r="L447" s="24"/>
      <c r="M447" s="18"/>
      <c r="N447" s="1" t="s">
        <v>1241</v>
      </c>
    </row>
    <row r="448" spans="1:52" ht="30" customHeight="1" x14ac:dyDescent="0.3">
      <c r="A448" s="19" t="s">
        <v>1242</v>
      </c>
      <c r="B448" s="19" t="s">
        <v>1243</v>
      </c>
      <c r="C448" s="19" t="s">
        <v>60</v>
      </c>
      <c r="D448" s="20">
        <v>0.37080000000000002</v>
      </c>
      <c r="E448" s="22">
        <f>단가대비표!O14</f>
        <v>0</v>
      </c>
      <c r="F448" s="25">
        <f>TRUNC(E448*D448,1)</f>
        <v>0</v>
      </c>
      <c r="G448" s="22">
        <v>0</v>
      </c>
      <c r="H448" s="25">
        <f>TRUNC(G448*D448,1)</f>
        <v>0</v>
      </c>
      <c r="I448" s="22">
        <f>단가대비표!V14</f>
        <v>1418</v>
      </c>
      <c r="J448" s="25">
        <f>TRUNC(I448*D448,1)</f>
        <v>525.70000000000005</v>
      </c>
      <c r="K448" s="22">
        <f t="shared" ref="K448:L451" si="59">TRUNC(E448+G448+I448,1)</f>
        <v>1418</v>
      </c>
      <c r="L448" s="25">
        <f t="shared" si="59"/>
        <v>525.70000000000005</v>
      </c>
      <c r="M448" s="19" t="s">
        <v>1186</v>
      </c>
      <c r="N448" s="1" t="s">
        <v>1241</v>
      </c>
      <c r="O448" s="1" t="s">
        <v>1246</v>
      </c>
      <c r="P448" s="1" t="s">
        <v>64</v>
      </c>
      <c r="Q448" s="1" t="s">
        <v>64</v>
      </c>
      <c r="R448" s="1" t="s">
        <v>63</v>
      </c>
      <c r="AV448" s="1" t="s">
        <v>52</v>
      </c>
      <c r="AW448" s="1" t="s">
        <v>1247</v>
      </c>
      <c r="AX448" s="1" t="s">
        <v>52</v>
      </c>
      <c r="AY448" s="1" t="s">
        <v>52</v>
      </c>
      <c r="AZ448" s="1" t="s">
        <v>52</v>
      </c>
    </row>
    <row r="449" spans="1:52" ht="30" customHeight="1" x14ac:dyDescent="0.3">
      <c r="A449" s="19" t="s">
        <v>1248</v>
      </c>
      <c r="B449" s="19" t="s">
        <v>1249</v>
      </c>
      <c r="C449" s="19" t="s">
        <v>846</v>
      </c>
      <c r="D449" s="20">
        <v>0.7</v>
      </c>
      <c r="E449" s="22">
        <f>단가대비표!O26</f>
        <v>1827.27</v>
      </c>
      <c r="F449" s="25">
        <f>TRUNC(E449*D449,1)</f>
        <v>1279</v>
      </c>
      <c r="G449" s="22">
        <v>0</v>
      </c>
      <c r="H449" s="25">
        <f>TRUNC(G449*D449,1)</f>
        <v>0</v>
      </c>
      <c r="I449" s="22">
        <f>단가대비표!V26</f>
        <v>0</v>
      </c>
      <c r="J449" s="25">
        <f>TRUNC(I449*D449,1)</f>
        <v>0</v>
      </c>
      <c r="K449" s="22">
        <f t="shared" si="59"/>
        <v>1827.2</v>
      </c>
      <c r="L449" s="25">
        <f t="shared" si="59"/>
        <v>1279</v>
      </c>
      <c r="M449" s="19" t="s">
        <v>52</v>
      </c>
      <c r="N449" s="1" t="s">
        <v>1241</v>
      </c>
      <c r="O449" s="1" t="s">
        <v>1250</v>
      </c>
      <c r="P449" s="1" t="s">
        <v>64</v>
      </c>
      <c r="Q449" s="1" t="s">
        <v>64</v>
      </c>
      <c r="R449" s="1" t="s">
        <v>63</v>
      </c>
      <c r="V449">
        <v>1</v>
      </c>
      <c r="AV449" s="1" t="s">
        <v>52</v>
      </c>
      <c r="AW449" s="1" t="s">
        <v>1251</v>
      </c>
      <c r="AX449" s="1" t="s">
        <v>52</v>
      </c>
      <c r="AY449" s="1" t="s">
        <v>52</v>
      </c>
      <c r="AZ449" s="1" t="s">
        <v>52</v>
      </c>
    </row>
    <row r="450" spans="1:52" ht="30" customHeight="1" x14ac:dyDescent="0.3">
      <c r="A450" s="19" t="s">
        <v>797</v>
      </c>
      <c r="B450" s="19" t="s">
        <v>1252</v>
      </c>
      <c r="C450" s="19" t="s">
        <v>508</v>
      </c>
      <c r="D450" s="20">
        <v>1</v>
      </c>
      <c r="E450" s="22">
        <f>TRUNC(SUMIF(V448:V451, RIGHTB(O450, 1), F448:F451)*U450, 2)</f>
        <v>127.9</v>
      </c>
      <c r="F450" s="25">
        <f>TRUNC(E450*D450,1)</f>
        <v>127.9</v>
      </c>
      <c r="G450" s="22">
        <v>0</v>
      </c>
      <c r="H450" s="25">
        <f>TRUNC(G450*D450,1)</f>
        <v>0</v>
      </c>
      <c r="I450" s="22">
        <v>0</v>
      </c>
      <c r="J450" s="25">
        <f>TRUNC(I450*D450,1)</f>
        <v>0</v>
      </c>
      <c r="K450" s="22">
        <f t="shared" si="59"/>
        <v>127.9</v>
      </c>
      <c r="L450" s="25">
        <f t="shared" si="59"/>
        <v>127.9</v>
      </c>
      <c r="M450" s="19" t="s">
        <v>52</v>
      </c>
      <c r="N450" s="1" t="s">
        <v>1241</v>
      </c>
      <c r="O450" s="1" t="s">
        <v>669</v>
      </c>
      <c r="P450" s="1" t="s">
        <v>64</v>
      </c>
      <c r="Q450" s="1" t="s">
        <v>64</v>
      </c>
      <c r="R450" s="1" t="s">
        <v>64</v>
      </c>
      <c r="S450">
        <v>0</v>
      </c>
      <c r="T450">
        <v>0</v>
      </c>
      <c r="U450">
        <v>0.1</v>
      </c>
      <c r="AV450" s="1" t="s">
        <v>52</v>
      </c>
      <c r="AW450" s="1" t="s">
        <v>1253</v>
      </c>
      <c r="AX450" s="1" t="s">
        <v>52</v>
      </c>
      <c r="AY450" s="1" t="s">
        <v>52</v>
      </c>
      <c r="AZ450" s="1" t="s">
        <v>52</v>
      </c>
    </row>
    <row r="451" spans="1:52" ht="30" customHeight="1" x14ac:dyDescent="0.3">
      <c r="A451" s="19" t="s">
        <v>1205</v>
      </c>
      <c r="B451" s="19" t="s">
        <v>567</v>
      </c>
      <c r="C451" s="19" t="s">
        <v>568</v>
      </c>
      <c r="D451" s="20">
        <v>1</v>
      </c>
      <c r="E451" s="22">
        <f>TRUNC(단가대비표!O130*1/8*16/12*25/20, 1)</f>
        <v>0</v>
      </c>
      <c r="F451" s="25">
        <f>TRUNC(E451*D451,1)</f>
        <v>0</v>
      </c>
      <c r="G451" s="22">
        <v>32986.499000000003</v>
      </c>
      <c r="H451" s="25">
        <f>TRUNC(G451*D451,1)</f>
        <v>32986.400000000001</v>
      </c>
      <c r="I451" s="22">
        <f>TRUNC(단가대비표!V130*1/8*16/12*25/20, 1)</f>
        <v>0</v>
      </c>
      <c r="J451" s="25">
        <f>TRUNC(I451*D451,1)</f>
        <v>0</v>
      </c>
      <c r="K451" s="22">
        <f t="shared" si="59"/>
        <v>32986.400000000001</v>
      </c>
      <c r="L451" s="25">
        <f t="shared" si="59"/>
        <v>32986.400000000001</v>
      </c>
      <c r="M451" s="19" t="s">
        <v>52</v>
      </c>
      <c r="N451" s="1" t="s">
        <v>1241</v>
      </c>
      <c r="O451" s="1" t="s">
        <v>1206</v>
      </c>
      <c r="P451" s="1" t="s">
        <v>64</v>
      </c>
      <c r="Q451" s="1" t="s">
        <v>64</v>
      </c>
      <c r="R451" s="1" t="s">
        <v>63</v>
      </c>
      <c r="AV451" s="1" t="s">
        <v>52</v>
      </c>
      <c r="AW451" s="1" t="s">
        <v>1254</v>
      </c>
      <c r="AX451" s="1" t="s">
        <v>63</v>
      </c>
      <c r="AY451" s="1" t="s">
        <v>52</v>
      </c>
      <c r="AZ451" s="1" t="s">
        <v>52</v>
      </c>
    </row>
    <row r="452" spans="1:52" ht="30" customHeight="1" x14ac:dyDescent="0.3">
      <c r="A452" s="19" t="s">
        <v>559</v>
      </c>
      <c r="B452" s="19" t="s">
        <v>52</v>
      </c>
      <c r="C452" s="19" t="s">
        <v>52</v>
      </c>
      <c r="D452" s="20"/>
      <c r="E452" s="22"/>
      <c r="F452" s="25">
        <f>TRUNC(SUMIF(N448:N451, N447, F448:F451),0)</f>
        <v>1406</v>
      </c>
      <c r="G452" s="22">
        <v>0</v>
      </c>
      <c r="H452" s="25">
        <f>TRUNC(SUMIF(N448:N451, N447, H448:H451),0)</f>
        <v>32986</v>
      </c>
      <c r="I452" s="22"/>
      <c r="J452" s="25">
        <f>TRUNC(SUMIF(N448:N451, N447, J448:J451),0)</f>
        <v>525</v>
      </c>
      <c r="K452" s="22"/>
      <c r="L452" s="25">
        <f>F452+H452+J452</f>
        <v>34917</v>
      </c>
      <c r="M452" s="19" t="s">
        <v>52</v>
      </c>
      <c r="N452" s="1" t="s">
        <v>91</v>
      </c>
      <c r="O452" s="1" t="s">
        <v>91</v>
      </c>
      <c r="P452" s="1" t="s">
        <v>52</v>
      </c>
      <c r="Q452" s="1" t="s">
        <v>52</v>
      </c>
      <c r="R452" s="1" t="s">
        <v>52</v>
      </c>
      <c r="AV452" s="1" t="s">
        <v>52</v>
      </c>
      <c r="AW452" s="1" t="s">
        <v>52</v>
      </c>
      <c r="AX452" s="1" t="s">
        <v>52</v>
      </c>
      <c r="AY452" s="1" t="s">
        <v>52</v>
      </c>
      <c r="AZ452" s="1" t="s">
        <v>52</v>
      </c>
    </row>
    <row r="453" spans="1:52" ht="30" customHeight="1" x14ac:dyDescent="0.3">
      <c r="A453" s="20"/>
      <c r="B453" s="20"/>
      <c r="C453" s="20"/>
      <c r="D453" s="20"/>
      <c r="E453" s="22"/>
      <c r="F453" s="25"/>
      <c r="G453" s="22">
        <v>0</v>
      </c>
      <c r="H453" s="25"/>
      <c r="I453" s="22"/>
      <c r="J453" s="25"/>
      <c r="K453" s="22"/>
      <c r="L453" s="25"/>
      <c r="M453" s="20"/>
    </row>
    <row r="454" spans="1:52" ht="30" customHeight="1" x14ac:dyDescent="0.3">
      <c r="A454" s="16" t="s">
        <v>1255</v>
      </c>
      <c r="B454" s="17"/>
      <c r="C454" s="17"/>
      <c r="D454" s="17"/>
      <c r="E454" s="21"/>
      <c r="F454" s="24"/>
      <c r="G454" s="21">
        <v>0</v>
      </c>
      <c r="H454" s="24"/>
      <c r="I454" s="21"/>
      <c r="J454" s="24"/>
      <c r="K454" s="21"/>
      <c r="L454" s="24"/>
      <c r="M454" s="18"/>
      <c r="N454" s="1" t="s">
        <v>1256</v>
      </c>
    </row>
    <row r="455" spans="1:52" ht="30" customHeight="1" x14ac:dyDescent="0.3">
      <c r="A455" s="19" t="s">
        <v>1257</v>
      </c>
      <c r="B455" s="19" t="s">
        <v>1258</v>
      </c>
      <c r="C455" s="19" t="s">
        <v>60</v>
      </c>
      <c r="D455" s="20">
        <v>0.28249999999999997</v>
      </c>
      <c r="E455" s="22">
        <f>단가대비표!O12</f>
        <v>0</v>
      </c>
      <c r="F455" s="25">
        <f>TRUNC(E455*D455,1)</f>
        <v>0</v>
      </c>
      <c r="G455" s="22">
        <v>0</v>
      </c>
      <c r="H455" s="25">
        <f>TRUNC(G455*D455,1)</f>
        <v>0</v>
      </c>
      <c r="I455" s="22">
        <f>단가대비표!V12</f>
        <v>94381</v>
      </c>
      <c r="J455" s="25">
        <f>TRUNC(I455*D455,1)</f>
        <v>26662.6</v>
      </c>
      <c r="K455" s="22">
        <f t="shared" ref="K455:L458" si="60">TRUNC(E455+G455+I455,1)</f>
        <v>94381</v>
      </c>
      <c r="L455" s="25">
        <f t="shared" si="60"/>
        <v>26662.6</v>
      </c>
      <c r="M455" s="19" t="s">
        <v>1186</v>
      </c>
      <c r="N455" s="1" t="s">
        <v>1256</v>
      </c>
      <c r="O455" s="1" t="s">
        <v>1261</v>
      </c>
      <c r="P455" s="1" t="s">
        <v>64</v>
      </c>
      <c r="Q455" s="1" t="s">
        <v>64</v>
      </c>
      <c r="R455" s="1" t="s">
        <v>63</v>
      </c>
      <c r="AV455" s="1" t="s">
        <v>52</v>
      </c>
      <c r="AW455" s="1" t="s">
        <v>1262</v>
      </c>
      <c r="AX455" s="1" t="s">
        <v>52</v>
      </c>
      <c r="AY455" s="1" t="s">
        <v>52</v>
      </c>
      <c r="AZ455" s="1" t="s">
        <v>52</v>
      </c>
    </row>
    <row r="456" spans="1:52" ht="30" customHeight="1" x14ac:dyDescent="0.3">
      <c r="A456" s="19" t="s">
        <v>1189</v>
      </c>
      <c r="B456" s="19" t="s">
        <v>1190</v>
      </c>
      <c r="C456" s="19" t="s">
        <v>846</v>
      </c>
      <c r="D456" s="20">
        <v>14.4</v>
      </c>
      <c r="E456" s="22">
        <f>단가대비표!O25</f>
        <v>1822.72</v>
      </c>
      <c r="F456" s="25">
        <f>TRUNC(E456*D456,1)</f>
        <v>26247.1</v>
      </c>
      <c r="G456" s="22">
        <v>0</v>
      </c>
      <c r="H456" s="25">
        <f>TRUNC(G456*D456,1)</f>
        <v>0</v>
      </c>
      <c r="I456" s="22">
        <f>단가대비표!V25</f>
        <v>0</v>
      </c>
      <c r="J456" s="25">
        <f>TRUNC(I456*D456,1)</f>
        <v>0</v>
      </c>
      <c r="K456" s="22">
        <f t="shared" si="60"/>
        <v>1822.7</v>
      </c>
      <c r="L456" s="25">
        <f t="shared" si="60"/>
        <v>26247.1</v>
      </c>
      <c r="M456" s="19" t="s">
        <v>52</v>
      </c>
      <c r="N456" s="1" t="s">
        <v>1256</v>
      </c>
      <c r="O456" s="1" t="s">
        <v>1191</v>
      </c>
      <c r="P456" s="1" t="s">
        <v>64</v>
      </c>
      <c r="Q456" s="1" t="s">
        <v>64</v>
      </c>
      <c r="R456" s="1" t="s">
        <v>63</v>
      </c>
      <c r="V456">
        <v>1</v>
      </c>
      <c r="AV456" s="1" t="s">
        <v>52</v>
      </c>
      <c r="AW456" s="1" t="s">
        <v>1263</v>
      </c>
      <c r="AX456" s="1" t="s">
        <v>52</v>
      </c>
      <c r="AY456" s="1" t="s">
        <v>52</v>
      </c>
      <c r="AZ456" s="1" t="s">
        <v>52</v>
      </c>
    </row>
    <row r="457" spans="1:52" ht="30" customHeight="1" x14ac:dyDescent="0.3">
      <c r="A457" s="19" t="s">
        <v>797</v>
      </c>
      <c r="B457" s="19" t="s">
        <v>1264</v>
      </c>
      <c r="C457" s="19" t="s">
        <v>508</v>
      </c>
      <c r="D457" s="20">
        <v>1</v>
      </c>
      <c r="E457" s="22">
        <f>TRUNC(SUMIF(V455:V458, RIGHTB(O457, 1), F455:F458)*U457, 2)</f>
        <v>7874.13</v>
      </c>
      <c r="F457" s="25">
        <f>TRUNC(E457*D457,1)</f>
        <v>7874.1</v>
      </c>
      <c r="G457" s="22">
        <v>0</v>
      </c>
      <c r="H457" s="25">
        <f>TRUNC(G457*D457,1)</f>
        <v>0</v>
      </c>
      <c r="I457" s="22">
        <v>0</v>
      </c>
      <c r="J457" s="25">
        <f>TRUNC(I457*D457,1)</f>
        <v>0</v>
      </c>
      <c r="K457" s="22">
        <f t="shared" si="60"/>
        <v>7874.1</v>
      </c>
      <c r="L457" s="25">
        <f t="shared" si="60"/>
        <v>7874.1</v>
      </c>
      <c r="M457" s="19" t="s">
        <v>52</v>
      </c>
      <c r="N457" s="1" t="s">
        <v>1256</v>
      </c>
      <c r="O457" s="1" t="s">
        <v>669</v>
      </c>
      <c r="P457" s="1" t="s">
        <v>64</v>
      </c>
      <c r="Q457" s="1" t="s">
        <v>64</v>
      </c>
      <c r="R457" s="1" t="s">
        <v>64</v>
      </c>
      <c r="S457">
        <v>0</v>
      </c>
      <c r="T457">
        <v>0</v>
      </c>
      <c r="U457">
        <v>0.3</v>
      </c>
      <c r="AV457" s="1" t="s">
        <v>52</v>
      </c>
      <c r="AW457" s="1" t="s">
        <v>1265</v>
      </c>
      <c r="AX457" s="1" t="s">
        <v>52</v>
      </c>
      <c r="AY457" s="1" t="s">
        <v>52</v>
      </c>
      <c r="AZ457" s="1" t="s">
        <v>52</v>
      </c>
    </row>
    <row r="458" spans="1:52" ht="30" customHeight="1" x14ac:dyDescent="0.3">
      <c r="A458" s="19" t="s">
        <v>1195</v>
      </c>
      <c r="B458" s="19" t="s">
        <v>567</v>
      </c>
      <c r="C458" s="19" t="s">
        <v>568</v>
      </c>
      <c r="D458" s="20">
        <v>1</v>
      </c>
      <c r="E458" s="22">
        <f>TRUNC(단가대비표!O128*1/8*16/12*25/20, 1)</f>
        <v>0</v>
      </c>
      <c r="F458" s="25">
        <f>TRUNC(E458*D458,1)</f>
        <v>0</v>
      </c>
      <c r="G458" s="22">
        <v>53708.381999999998</v>
      </c>
      <c r="H458" s="25">
        <f>TRUNC(G458*D458,1)</f>
        <v>53708.3</v>
      </c>
      <c r="I458" s="22">
        <f>TRUNC(단가대비표!V128*1/8*16/12*25/20, 1)</f>
        <v>0</v>
      </c>
      <c r="J458" s="25">
        <f>TRUNC(I458*D458,1)</f>
        <v>0</v>
      </c>
      <c r="K458" s="22">
        <f t="shared" si="60"/>
        <v>53708.3</v>
      </c>
      <c r="L458" s="25">
        <f t="shared" si="60"/>
        <v>53708.3</v>
      </c>
      <c r="M458" s="19" t="s">
        <v>52</v>
      </c>
      <c r="N458" s="1" t="s">
        <v>1256</v>
      </c>
      <c r="O458" s="1" t="s">
        <v>1196</v>
      </c>
      <c r="P458" s="1" t="s">
        <v>64</v>
      </c>
      <c r="Q458" s="1" t="s">
        <v>64</v>
      </c>
      <c r="R458" s="1" t="s">
        <v>63</v>
      </c>
      <c r="AV458" s="1" t="s">
        <v>52</v>
      </c>
      <c r="AW458" s="1" t="s">
        <v>1266</v>
      </c>
      <c r="AX458" s="1" t="s">
        <v>63</v>
      </c>
      <c r="AY458" s="1" t="s">
        <v>52</v>
      </c>
      <c r="AZ458" s="1" t="s">
        <v>52</v>
      </c>
    </row>
    <row r="459" spans="1:52" ht="30" customHeight="1" x14ac:dyDescent="0.3">
      <c r="A459" s="19" t="s">
        <v>559</v>
      </c>
      <c r="B459" s="19" t="s">
        <v>52</v>
      </c>
      <c r="C459" s="19" t="s">
        <v>52</v>
      </c>
      <c r="D459" s="20"/>
      <c r="E459" s="22"/>
      <c r="F459" s="25">
        <f>TRUNC(SUMIF(N455:N458, N454, F455:F458),0)</f>
        <v>34121</v>
      </c>
      <c r="G459" s="22">
        <v>0</v>
      </c>
      <c r="H459" s="25">
        <f>TRUNC(SUMIF(N455:N458, N454, H455:H458),0)</f>
        <v>53708</v>
      </c>
      <c r="I459" s="22"/>
      <c r="J459" s="25">
        <f>TRUNC(SUMIF(N455:N458, N454, J455:J458),0)</f>
        <v>26662</v>
      </c>
      <c r="K459" s="22"/>
      <c r="L459" s="25">
        <f>F459+H459+J459</f>
        <v>114491</v>
      </c>
      <c r="M459" s="19" t="s">
        <v>52</v>
      </c>
      <c r="N459" s="1" t="s">
        <v>91</v>
      </c>
      <c r="O459" s="1" t="s">
        <v>91</v>
      </c>
      <c r="P459" s="1" t="s">
        <v>52</v>
      </c>
      <c r="Q459" s="1" t="s">
        <v>52</v>
      </c>
      <c r="R459" s="1" t="s">
        <v>52</v>
      </c>
      <c r="AV459" s="1" t="s">
        <v>52</v>
      </c>
      <c r="AW459" s="1" t="s">
        <v>52</v>
      </c>
      <c r="AX459" s="1" t="s">
        <v>52</v>
      </c>
      <c r="AY459" s="1" t="s">
        <v>52</v>
      </c>
      <c r="AZ459" s="1" t="s">
        <v>52</v>
      </c>
    </row>
    <row r="460" spans="1:52" ht="30" customHeight="1" x14ac:dyDescent="0.3">
      <c r="A460" s="20"/>
      <c r="B460" s="20"/>
      <c r="C460" s="20"/>
      <c r="D460" s="20"/>
      <c r="E460" s="22"/>
      <c r="F460" s="25"/>
      <c r="G460" s="22">
        <v>0</v>
      </c>
      <c r="H460" s="25"/>
      <c r="I460" s="22"/>
      <c r="J460" s="25"/>
      <c r="K460" s="22"/>
      <c r="L460" s="25"/>
      <c r="M460" s="20"/>
    </row>
    <row r="461" spans="1:52" ht="30" customHeight="1" x14ac:dyDescent="0.3">
      <c r="A461" s="16" t="s">
        <v>1267</v>
      </c>
      <c r="B461" s="17"/>
      <c r="C461" s="17"/>
      <c r="D461" s="17"/>
      <c r="E461" s="21"/>
      <c r="F461" s="24"/>
      <c r="G461" s="21">
        <v>0</v>
      </c>
      <c r="H461" s="24"/>
      <c r="I461" s="21"/>
      <c r="J461" s="24"/>
      <c r="K461" s="21"/>
      <c r="L461" s="24"/>
      <c r="M461" s="18"/>
      <c r="N461" s="1" t="s">
        <v>1268</v>
      </c>
    </row>
    <row r="462" spans="1:52" ht="30" customHeight="1" x14ac:dyDescent="0.3">
      <c r="A462" s="19" t="s">
        <v>1269</v>
      </c>
      <c r="B462" s="19" t="s">
        <v>1270</v>
      </c>
      <c r="C462" s="19" t="s">
        <v>60</v>
      </c>
      <c r="D462" s="20">
        <v>0.19450000000000001</v>
      </c>
      <c r="E462" s="22">
        <f>단가대비표!O13</f>
        <v>0</v>
      </c>
      <c r="F462" s="25">
        <f>TRUNC(E462*D462,1)</f>
        <v>0</v>
      </c>
      <c r="G462" s="22">
        <v>0</v>
      </c>
      <c r="H462" s="25">
        <f>TRUNC(G462*D462,1)</f>
        <v>0</v>
      </c>
      <c r="I462" s="22">
        <f>단가대비표!V13</f>
        <v>98388</v>
      </c>
      <c r="J462" s="25">
        <f>TRUNC(I462*D462,1)</f>
        <v>19136.400000000001</v>
      </c>
      <c r="K462" s="22">
        <f t="shared" ref="K462:L465" si="61">TRUNC(E462+G462+I462,1)</f>
        <v>98388</v>
      </c>
      <c r="L462" s="25">
        <f t="shared" si="61"/>
        <v>19136.400000000001</v>
      </c>
      <c r="M462" s="19" t="s">
        <v>1186</v>
      </c>
      <c r="N462" s="1" t="s">
        <v>1268</v>
      </c>
      <c r="O462" s="1" t="s">
        <v>1273</v>
      </c>
      <c r="P462" s="1" t="s">
        <v>64</v>
      </c>
      <c r="Q462" s="1" t="s">
        <v>64</v>
      </c>
      <c r="R462" s="1" t="s">
        <v>63</v>
      </c>
      <c r="AV462" s="1" t="s">
        <v>52</v>
      </c>
      <c r="AW462" s="1" t="s">
        <v>1274</v>
      </c>
      <c r="AX462" s="1" t="s">
        <v>52</v>
      </c>
      <c r="AY462" s="1" t="s">
        <v>52</v>
      </c>
      <c r="AZ462" s="1" t="s">
        <v>52</v>
      </c>
    </row>
    <row r="463" spans="1:52" ht="30" customHeight="1" x14ac:dyDescent="0.3">
      <c r="A463" s="19" t="s">
        <v>1189</v>
      </c>
      <c r="B463" s="19" t="s">
        <v>1190</v>
      </c>
      <c r="C463" s="19" t="s">
        <v>846</v>
      </c>
      <c r="D463" s="20">
        <v>8</v>
      </c>
      <c r="E463" s="22">
        <f>단가대비표!O25</f>
        <v>1822.72</v>
      </c>
      <c r="F463" s="25">
        <f>TRUNC(E463*D463,1)</f>
        <v>14581.7</v>
      </c>
      <c r="G463" s="22">
        <v>0</v>
      </c>
      <c r="H463" s="25">
        <f>TRUNC(G463*D463,1)</f>
        <v>0</v>
      </c>
      <c r="I463" s="22">
        <f>단가대비표!V25</f>
        <v>0</v>
      </c>
      <c r="J463" s="25">
        <f>TRUNC(I463*D463,1)</f>
        <v>0</v>
      </c>
      <c r="K463" s="22">
        <f t="shared" si="61"/>
        <v>1822.7</v>
      </c>
      <c r="L463" s="25">
        <f t="shared" si="61"/>
        <v>14581.7</v>
      </c>
      <c r="M463" s="19" t="s">
        <v>52</v>
      </c>
      <c r="N463" s="1" t="s">
        <v>1268</v>
      </c>
      <c r="O463" s="1" t="s">
        <v>1191</v>
      </c>
      <c r="P463" s="1" t="s">
        <v>64</v>
      </c>
      <c r="Q463" s="1" t="s">
        <v>64</v>
      </c>
      <c r="R463" s="1" t="s">
        <v>63</v>
      </c>
      <c r="V463">
        <v>1</v>
      </c>
      <c r="AV463" s="1" t="s">
        <v>52</v>
      </c>
      <c r="AW463" s="1" t="s">
        <v>1275</v>
      </c>
      <c r="AX463" s="1" t="s">
        <v>52</v>
      </c>
      <c r="AY463" s="1" t="s">
        <v>52</v>
      </c>
      <c r="AZ463" s="1" t="s">
        <v>52</v>
      </c>
    </row>
    <row r="464" spans="1:52" ht="30" customHeight="1" x14ac:dyDescent="0.3">
      <c r="A464" s="19" t="s">
        <v>797</v>
      </c>
      <c r="B464" s="19" t="s">
        <v>1276</v>
      </c>
      <c r="C464" s="19" t="s">
        <v>508</v>
      </c>
      <c r="D464" s="20">
        <v>1</v>
      </c>
      <c r="E464" s="22">
        <f>TRUNC(SUMIF(V462:V465, RIGHTB(O464, 1), F462:F465)*U464, 2)</f>
        <v>3353.79</v>
      </c>
      <c r="F464" s="25">
        <f>TRUNC(E464*D464,1)</f>
        <v>3353.7</v>
      </c>
      <c r="G464" s="22">
        <v>0</v>
      </c>
      <c r="H464" s="25">
        <f>TRUNC(G464*D464,1)</f>
        <v>0</v>
      </c>
      <c r="I464" s="22">
        <v>0</v>
      </c>
      <c r="J464" s="25">
        <f>TRUNC(I464*D464,1)</f>
        <v>0</v>
      </c>
      <c r="K464" s="22">
        <f t="shared" si="61"/>
        <v>3353.7</v>
      </c>
      <c r="L464" s="25">
        <f t="shared" si="61"/>
        <v>3353.7</v>
      </c>
      <c r="M464" s="19" t="s">
        <v>52</v>
      </c>
      <c r="N464" s="1" t="s">
        <v>1268</v>
      </c>
      <c r="O464" s="1" t="s">
        <v>669</v>
      </c>
      <c r="P464" s="1" t="s">
        <v>64</v>
      </c>
      <c r="Q464" s="1" t="s">
        <v>64</v>
      </c>
      <c r="R464" s="1" t="s">
        <v>64</v>
      </c>
      <c r="S464">
        <v>0</v>
      </c>
      <c r="T464">
        <v>0</v>
      </c>
      <c r="U464">
        <v>0.23</v>
      </c>
      <c r="AV464" s="1" t="s">
        <v>52</v>
      </c>
      <c r="AW464" s="1" t="s">
        <v>1277</v>
      </c>
      <c r="AX464" s="1" t="s">
        <v>52</v>
      </c>
      <c r="AY464" s="1" t="s">
        <v>52</v>
      </c>
      <c r="AZ464" s="1" t="s">
        <v>52</v>
      </c>
    </row>
    <row r="465" spans="1:52" ht="30" customHeight="1" x14ac:dyDescent="0.3">
      <c r="A465" s="19" t="s">
        <v>1195</v>
      </c>
      <c r="B465" s="19" t="s">
        <v>567</v>
      </c>
      <c r="C465" s="19" t="s">
        <v>568</v>
      </c>
      <c r="D465" s="20">
        <v>1</v>
      </c>
      <c r="E465" s="22">
        <f>TRUNC(단가대비표!O128*1/8*16/12*25/20, 1)</f>
        <v>0</v>
      </c>
      <c r="F465" s="25">
        <f>TRUNC(E465*D465,1)</f>
        <v>0</v>
      </c>
      <c r="G465" s="22">
        <v>53708.381999999998</v>
      </c>
      <c r="H465" s="25">
        <f>TRUNC(G465*D465,1)</f>
        <v>53708.3</v>
      </c>
      <c r="I465" s="22">
        <f>TRUNC(단가대비표!V128*1/8*16/12*25/20, 1)</f>
        <v>0</v>
      </c>
      <c r="J465" s="25">
        <f>TRUNC(I465*D465,1)</f>
        <v>0</v>
      </c>
      <c r="K465" s="22">
        <f t="shared" si="61"/>
        <v>53708.3</v>
      </c>
      <c r="L465" s="25">
        <f t="shared" si="61"/>
        <v>53708.3</v>
      </c>
      <c r="M465" s="19" t="s">
        <v>52</v>
      </c>
      <c r="N465" s="1" t="s">
        <v>1268</v>
      </c>
      <c r="O465" s="1" t="s">
        <v>1196</v>
      </c>
      <c r="P465" s="1" t="s">
        <v>64</v>
      </c>
      <c r="Q465" s="1" t="s">
        <v>64</v>
      </c>
      <c r="R465" s="1" t="s">
        <v>63</v>
      </c>
      <c r="AV465" s="1" t="s">
        <v>52</v>
      </c>
      <c r="AW465" s="1" t="s">
        <v>1278</v>
      </c>
      <c r="AX465" s="1" t="s">
        <v>63</v>
      </c>
      <c r="AY465" s="1" t="s">
        <v>52</v>
      </c>
      <c r="AZ465" s="1" t="s">
        <v>52</v>
      </c>
    </row>
    <row r="466" spans="1:52" ht="30" customHeight="1" x14ac:dyDescent="0.3">
      <c r="A466" s="19" t="s">
        <v>559</v>
      </c>
      <c r="B466" s="19" t="s">
        <v>52</v>
      </c>
      <c r="C466" s="19" t="s">
        <v>52</v>
      </c>
      <c r="D466" s="20"/>
      <c r="E466" s="22"/>
      <c r="F466" s="25">
        <f>TRUNC(SUMIF(N462:N465, N461, F462:F465),0)</f>
        <v>17935</v>
      </c>
      <c r="G466" s="22">
        <v>0</v>
      </c>
      <c r="H466" s="25">
        <f>TRUNC(SUMIF(N462:N465, N461, H462:H465),0)</f>
        <v>53708</v>
      </c>
      <c r="I466" s="22"/>
      <c r="J466" s="25">
        <f>TRUNC(SUMIF(N462:N465, N461, J462:J465),0)</f>
        <v>19136</v>
      </c>
      <c r="K466" s="22"/>
      <c r="L466" s="25">
        <f>F466+H466+J466</f>
        <v>90779</v>
      </c>
      <c r="M466" s="19" t="s">
        <v>52</v>
      </c>
      <c r="N466" s="1" t="s">
        <v>91</v>
      </c>
      <c r="O466" s="1" t="s">
        <v>91</v>
      </c>
      <c r="P466" s="1" t="s">
        <v>52</v>
      </c>
      <c r="Q466" s="1" t="s">
        <v>52</v>
      </c>
      <c r="R466" s="1" t="s">
        <v>52</v>
      </c>
      <c r="AV466" s="1" t="s">
        <v>52</v>
      </c>
      <c r="AW466" s="1" t="s">
        <v>52</v>
      </c>
      <c r="AX466" s="1" t="s">
        <v>52</v>
      </c>
      <c r="AY466" s="1" t="s">
        <v>52</v>
      </c>
      <c r="AZ466" s="1" t="s">
        <v>52</v>
      </c>
    </row>
    <row r="467" spans="1:52" ht="30" customHeight="1" x14ac:dyDescent="0.3">
      <c r="A467" s="20"/>
      <c r="B467" s="20"/>
      <c r="C467" s="20"/>
      <c r="D467" s="20"/>
      <c r="E467" s="22"/>
      <c r="F467" s="25"/>
      <c r="G467" s="22">
        <v>0</v>
      </c>
      <c r="H467" s="25"/>
      <c r="I467" s="22"/>
      <c r="J467" s="25"/>
      <c r="K467" s="22"/>
      <c r="L467" s="25"/>
      <c r="M467" s="20"/>
    </row>
    <row r="468" spans="1:52" ht="30" customHeight="1" x14ac:dyDescent="0.3">
      <c r="A468" s="16" t="s">
        <v>1279</v>
      </c>
      <c r="B468" s="17"/>
      <c r="C468" s="17"/>
      <c r="D468" s="17"/>
      <c r="E468" s="21"/>
      <c r="F468" s="24"/>
      <c r="G468" s="21">
        <v>0</v>
      </c>
      <c r="H468" s="24"/>
      <c r="I468" s="21"/>
      <c r="J468" s="24"/>
      <c r="K468" s="21"/>
      <c r="L468" s="24"/>
      <c r="M468" s="18"/>
      <c r="N468" s="1" t="s">
        <v>1280</v>
      </c>
    </row>
    <row r="469" spans="1:52" ht="30" customHeight="1" x14ac:dyDescent="0.3">
      <c r="A469" s="19" t="s">
        <v>1281</v>
      </c>
      <c r="B469" s="19" t="s">
        <v>1282</v>
      </c>
      <c r="C469" s="19" t="s">
        <v>60</v>
      </c>
      <c r="D469" s="20">
        <v>0.21129999999999999</v>
      </c>
      <c r="E469" s="22">
        <f>단가대비표!O19</f>
        <v>0</v>
      </c>
      <c r="F469" s="25">
        <f>TRUNC(E469*D469,1)</f>
        <v>0</v>
      </c>
      <c r="G469" s="22">
        <v>0</v>
      </c>
      <c r="H469" s="25">
        <f>TRUNC(G469*D469,1)</f>
        <v>0</v>
      </c>
      <c r="I469" s="22">
        <f>단가대비표!V19</f>
        <v>47263</v>
      </c>
      <c r="J469" s="25">
        <f>TRUNC(I469*D469,1)</f>
        <v>9986.6</v>
      </c>
      <c r="K469" s="22">
        <f t="shared" ref="K469:L472" si="62">TRUNC(E469+G469+I469,1)</f>
        <v>47263</v>
      </c>
      <c r="L469" s="25">
        <f t="shared" si="62"/>
        <v>9986.6</v>
      </c>
      <c r="M469" s="19" t="s">
        <v>1186</v>
      </c>
      <c r="N469" s="1" t="s">
        <v>1280</v>
      </c>
      <c r="O469" s="1" t="s">
        <v>1285</v>
      </c>
      <c r="P469" s="1" t="s">
        <v>64</v>
      </c>
      <c r="Q469" s="1" t="s">
        <v>64</v>
      </c>
      <c r="R469" s="1" t="s">
        <v>63</v>
      </c>
      <c r="AV469" s="1" t="s">
        <v>52</v>
      </c>
      <c r="AW469" s="1" t="s">
        <v>1286</v>
      </c>
      <c r="AX469" s="1" t="s">
        <v>52</v>
      </c>
      <c r="AY469" s="1" t="s">
        <v>52</v>
      </c>
      <c r="AZ469" s="1" t="s">
        <v>52</v>
      </c>
    </row>
    <row r="470" spans="1:52" ht="30" customHeight="1" x14ac:dyDescent="0.3">
      <c r="A470" s="19" t="s">
        <v>1189</v>
      </c>
      <c r="B470" s="19" t="s">
        <v>1190</v>
      </c>
      <c r="C470" s="19" t="s">
        <v>846</v>
      </c>
      <c r="D470" s="20">
        <v>9.3000000000000007</v>
      </c>
      <c r="E470" s="22">
        <f>단가대비표!O25</f>
        <v>1822.72</v>
      </c>
      <c r="F470" s="25">
        <f>TRUNC(E470*D470,1)</f>
        <v>16951.2</v>
      </c>
      <c r="G470" s="22">
        <v>0</v>
      </c>
      <c r="H470" s="25">
        <f>TRUNC(G470*D470,1)</f>
        <v>0</v>
      </c>
      <c r="I470" s="22">
        <f>단가대비표!V25</f>
        <v>0</v>
      </c>
      <c r="J470" s="25">
        <f>TRUNC(I470*D470,1)</f>
        <v>0</v>
      </c>
      <c r="K470" s="22">
        <f t="shared" si="62"/>
        <v>1822.7</v>
      </c>
      <c r="L470" s="25">
        <f t="shared" si="62"/>
        <v>16951.2</v>
      </c>
      <c r="M470" s="19" t="s">
        <v>52</v>
      </c>
      <c r="N470" s="1" t="s">
        <v>1280</v>
      </c>
      <c r="O470" s="1" t="s">
        <v>1191</v>
      </c>
      <c r="P470" s="1" t="s">
        <v>64</v>
      </c>
      <c r="Q470" s="1" t="s">
        <v>64</v>
      </c>
      <c r="R470" s="1" t="s">
        <v>63</v>
      </c>
      <c r="V470">
        <v>1</v>
      </c>
      <c r="AV470" s="1" t="s">
        <v>52</v>
      </c>
      <c r="AW470" s="1" t="s">
        <v>1287</v>
      </c>
      <c r="AX470" s="1" t="s">
        <v>52</v>
      </c>
      <c r="AY470" s="1" t="s">
        <v>52</v>
      </c>
      <c r="AZ470" s="1" t="s">
        <v>52</v>
      </c>
    </row>
    <row r="471" spans="1:52" ht="30" customHeight="1" x14ac:dyDescent="0.3">
      <c r="A471" s="19" t="s">
        <v>797</v>
      </c>
      <c r="B471" s="19" t="s">
        <v>1264</v>
      </c>
      <c r="C471" s="19" t="s">
        <v>508</v>
      </c>
      <c r="D471" s="20">
        <v>1</v>
      </c>
      <c r="E471" s="22">
        <f>TRUNC(SUMIF(V469:V472, RIGHTB(O471, 1), F469:F472)*U471, 2)</f>
        <v>5085.3599999999997</v>
      </c>
      <c r="F471" s="25">
        <f>TRUNC(E471*D471,1)</f>
        <v>5085.3</v>
      </c>
      <c r="G471" s="22">
        <v>0</v>
      </c>
      <c r="H471" s="25">
        <f>TRUNC(G471*D471,1)</f>
        <v>0</v>
      </c>
      <c r="I471" s="22">
        <v>0</v>
      </c>
      <c r="J471" s="25">
        <f>TRUNC(I471*D471,1)</f>
        <v>0</v>
      </c>
      <c r="K471" s="22">
        <f t="shared" si="62"/>
        <v>5085.3</v>
      </c>
      <c r="L471" s="25">
        <f t="shared" si="62"/>
        <v>5085.3</v>
      </c>
      <c r="M471" s="19" t="s">
        <v>52</v>
      </c>
      <c r="N471" s="1" t="s">
        <v>1280</v>
      </c>
      <c r="O471" s="1" t="s">
        <v>669</v>
      </c>
      <c r="P471" s="1" t="s">
        <v>64</v>
      </c>
      <c r="Q471" s="1" t="s">
        <v>64</v>
      </c>
      <c r="R471" s="1" t="s">
        <v>64</v>
      </c>
      <c r="S471">
        <v>0</v>
      </c>
      <c r="T471">
        <v>0</v>
      </c>
      <c r="U471">
        <v>0.3</v>
      </c>
      <c r="AV471" s="1" t="s">
        <v>52</v>
      </c>
      <c r="AW471" s="1" t="s">
        <v>1288</v>
      </c>
      <c r="AX471" s="1" t="s">
        <v>52</v>
      </c>
      <c r="AY471" s="1" t="s">
        <v>52</v>
      </c>
      <c r="AZ471" s="1" t="s">
        <v>52</v>
      </c>
    </row>
    <row r="472" spans="1:52" ht="30" customHeight="1" x14ac:dyDescent="0.3">
      <c r="A472" s="19" t="s">
        <v>1289</v>
      </c>
      <c r="B472" s="19" t="s">
        <v>567</v>
      </c>
      <c r="C472" s="19" t="s">
        <v>568</v>
      </c>
      <c r="D472" s="20">
        <v>1</v>
      </c>
      <c r="E472" s="22">
        <f>TRUNC(단가대비표!O129*1/8*16/12*25/20, 1)</f>
        <v>0</v>
      </c>
      <c r="F472" s="25">
        <f>TRUNC(E472*D472,1)</f>
        <v>0</v>
      </c>
      <c r="G472" s="22">
        <v>45298.253000000004</v>
      </c>
      <c r="H472" s="25">
        <f>TRUNC(G472*D472,1)</f>
        <v>45298.2</v>
      </c>
      <c r="I472" s="22">
        <f>TRUNC(단가대비표!V129*1/8*16/12*25/20, 1)</f>
        <v>0</v>
      </c>
      <c r="J472" s="25">
        <f>TRUNC(I472*D472,1)</f>
        <v>0</v>
      </c>
      <c r="K472" s="22">
        <f t="shared" si="62"/>
        <v>45298.2</v>
      </c>
      <c r="L472" s="25">
        <f t="shared" si="62"/>
        <v>45298.2</v>
      </c>
      <c r="M472" s="19" t="s">
        <v>52</v>
      </c>
      <c r="N472" s="1" t="s">
        <v>1280</v>
      </c>
      <c r="O472" s="1" t="s">
        <v>1290</v>
      </c>
      <c r="P472" s="1" t="s">
        <v>64</v>
      </c>
      <c r="Q472" s="1" t="s">
        <v>64</v>
      </c>
      <c r="R472" s="1" t="s">
        <v>63</v>
      </c>
      <c r="AV472" s="1" t="s">
        <v>52</v>
      </c>
      <c r="AW472" s="1" t="s">
        <v>1291</v>
      </c>
      <c r="AX472" s="1" t="s">
        <v>63</v>
      </c>
      <c r="AY472" s="1" t="s">
        <v>52</v>
      </c>
      <c r="AZ472" s="1" t="s">
        <v>52</v>
      </c>
    </row>
    <row r="473" spans="1:52" ht="30" customHeight="1" x14ac:dyDescent="0.3">
      <c r="A473" s="19" t="s">
        <v>559</v>
      </c>
      <c r="B473" s="19" t="s">
        <v>52</v>
      </c>
      <c r="C473" s="19" t="s">
        <v>52</v>
      </c>
      <c r="D473" s="20"/>
      <c r="E473" s="22"/>
      <c r="F473" s="25">
        <f>TRUNC(SUMIF(N469:N472, N468, F469:F472),0)</f>
        <v>22036</v>
      </c>
      <c r="G473" s="22">
        <v>0</v>
      </c>
      <c r="H473" s="25">
        <f>TRUNC(SUMIF(N469:N472, N468, H469:H472),0)</f>
        <v>45298</v>
      </c>
      <c r="I473" s="22"/>
      <c r="J473" s="25">
        <f>TRUNC(SUMIF(N469:N472, N468, J469:J472),0)</f>
        <v>9986</v>
      </c>
      <c r="K473" s="22"/>
      <c r="L473" s="25">
        <f>F473+H473+J473</f>
        <v>77320</v>
      </c>
      <c r="M473" s="19" t="s">
        <v>52</v>
      </c>
      <c r="N473" s="1" t="s">
        <v>91</v>
      </c>
      <c r="O473" s="1" t="s">
        <v>91</v>
      </c>
      <c r="P473" s="1" t="s">
        <v>52</v>
      </c>
      <c r="Q473" s="1" t="s">
        <v>52</v>
      </c>
      <c r="R473" s="1" t="s">
        <v>52</v>
      </c>
      <c r="AV473" s="1" t="s">
        <v>52</v>
      </c>
      <c r="AW473" s="1" t="s">
        <v>52</v>
      </c>
      <c r="AX473" s="1" t="s">
        <v>52</v>
      </c>
      <c r="AY473" s="1" t="s">
        <v>52</v>
      </c>
      <c r="AZ473" s="1" t="s">
        <v>52</v>
      </c>
    </row>
    <row r="474" spans="1:52" ht="30" customHeight="1" x14ac:dyDescent="0.3">
      <c r="A474" s="20"/>
      <c r="B474" s="20"/>
      <c r="C474" s="20"/>
      <c r="D474" s="20"/>
      <c r="E474" s="22"/>
      <c r="F474" s="25"/>
      <c r="G474" s="22">
        <v>0</v>
      </c>
      <c r="H474" s="25"/>
      <c r="I474" s="22"/>
      <c r="J474" s="25"/>
      <c r="K474" s="22"/>
      <c r="L474" s="25"/>
      <c r="M474" s="20"/>
    </row>
    <row r="475" spans="1:52" ht="30" customHeight="1" x14ac:dyDescent="0.3">
      <c r="A475" s="16" t="s">
        <v>1292</v>
      </c>
      <c r="B475" s="17"/>
      <c r="C475" s="17"/>
      <c r="D475" s="17"/>
      <c r="E475" s="21"/>
      <c r="F475" s="24"/>
      <c r="G475" s="21">
        <v>0</v>
      </c>
      <c r="H475" s="24"/>
      <c r="I475" s="21"/>
      <c r="J475" s="24"/>
      <c r="K475" s="21"/>
      <c r="L475" s="24"/>
      <c r="M475" s="18"/>
      <c r="N475" s="1" t="s">
        <v>1293</v>
      </c>
    </row>
    <row r="476" spans="1:52" ht="30" customHeight="1" x14ac:dyDescent="0.3">
      <c r="A476" s="19" t="s">
        <v>1224</v>
      </c>
      <c r="B476" s="19" t="s">
        <v>1294</v>
      </c>
      <c r="C476" s="19" t="s">
        <v>60</v>
      </c>
      <c r="D476" s="20">
        <v>0.22289999999999999</v>
      </c>
      <c r="E476" s="22">
        <f>단가대비표!O8</f>
        <v>0</v>
      </c>
      <c r="F476" s="25">
        <f>TRUNC(E476*D476,1)</f>
        <v>0</v>
      </c>
      <c r="G476" s="22">
        <v>0</v>
      </c>
      <c r="H476" s="25">
        <f>TRUNC(G476*D476,1)</f>
        <v>0</v>
      </c>
      <c r="I476" s="22">
        <f>단가대비표!V8</f>
        <v>127336</v>
      </c>
      <c r="J476" s="25">
        <f>TRUNC(I476*D476,1)</f>
        <v>28383.1</v>
      </c>
      <c r="K476" s="22">
        <f t="shared" ref="K476:L479" si="63">TRUNC(E476+G476+I476,1)</f>
        <v>127336</v>
      </c>
      <c r="L476" s="25">
        <f t="shared" si="63"/>
        <v>28383.1</v>
      </c>
      <c r="M476" s="19" t="s">
        <v>1186</v>
      </c>
      <c r="N476" s="1" t="s">
        <v>1293</v>
      </c>
      <c r="O476" s="1" t="s">
        <v>1296</v>
      </c>
      <c r="P476" s="1" t="s">
        <v>64</v>
      </c>
      <c r="Q476" s="1" t="s">
        <v>64</v>
      </c>
      <c r="R476" s="1" t="s">
        <v>63</v>
      </c>
      <c r="AV476" s="1" t="s">
        <v>52</v>
      </c>
      <c r="AW476" s="1" t="s">
        <v>1297</v>
      </c>
      <c r="AX476" s="1" t="s">
        <v>52</v>
      </c>
      <c r="AY476" s="1" t="s">
        <v>52</v>
      </c>
      <c r="AZ476" s="1" t="s">
        <v>52</v>
      </c>
    </row>
    <row r="477" spans="1:52" ht="30" customHeight="1" x14ac:dyDescent="0.3">
      <c r="A477" s="19" t="s">
        <v>1189</v>
      </c>
      <c r="B477" s="19" t="s">
        <v>1190</v>
      </c>
      <c r="C477" s="19" t="s">
        <v>846</v>
      </c>
      <c r="D477" s="20">
        <v>20</v>
      </c>
      <c r="E477" s="22">
        <f>단가대비표!O25</f>
        <v>1822.72</v>
      </c>
      <c r="F477" s="25">
        <f>TRUNC(E477*D477,1)</f>
        <v>36454.400000000001</v>
      </c>
      <c r="G477" s="22">
        <v>0</v>
      </c>
      <c r="H477" s="25">
        <f>TRUNC(G477*D477,1)</f>
        <v>0</v>
      </c>
      <c r="I477" s="22">
        <f>단가대비표!V25</f>
        <v>0</v>
      </c>
      <c r="J477" s="25">
        <f>TRUNC(I477*D477,1)</f>
        <v>0</v>
      </c>
      <c r="K477" s="22">
        <f t="shared" si="63"/>
        <v>1822.7</v>
      </c>
      <c r="L477" s="25">
        <f t="shared" si="63"/>
        <v>36454.400000000001</v>
      </c>
      <c r="M477" s="19" t="s">
        <v>52</v>
      </c>
      <c r="N477" s="1" t="s">
        <v>1293</v>
      </c>
      <c r="O477" s="1" t="s">
        <v>1191</v>
      </c>
      <c r="P477" s="1" t="s">
        <v>64</v>
      </c>
      <c r="Q477" s="1" t="s">
        <v>64</v>
      </c>
      <c r="R477" s="1" t="s">
        <v>63</v>
      </c>
      <c r="V477">
        <v>1</v>
      </c>
      <c r="AV477" s="1" t="s">
        <v>52</v>
      </c>
      <c r="AW477" s="1" t="s">
        <v>1298</v>
      </c>
      <c r="AX477" s="1" t="s">
        <v>52</v>
      </c>
      <c r="AY477" s="1" t="s">
        <v>52</v>
      </c>
      <c r="AZ477" s="1" t="s">
        <v>52</v>
      </c>
    </row>
    <row r="478" spans="1:52" ht="30" customHeight="1" x14ac:dyDescent="0.3">
      <c r="A478" s="19" t="s">
        <v>797</v>
      </c>
      <c r="B478" s="19" t="s">
        <v>1230</v>
      </c>
      <c r="C478" s="19" t="s">
        <v>508</v>
      </c>
      <c r="D478" s="20">
        <v>1</v>
      </c>
      <c r="E478" s="22">
        <f>TRUNC(SUMIF(V476:V479, RIGHTB(O478, 1), F476:F479)*U478, 2)</f>
        <v>13852.67</v>
      </c>
      <c r="F478" s="25">
        <f>TRUNC(E478*D478,1)</f>
        <v>13852.6</v>
      </c>
      <c r="G478" s="22">
        <v>0</v>
      </c>
      <c r="H478" s="25">
        <f>TRUNC(G478*D478,1)</f>
        <v>0</v>
      </c>
      <c r="I478" s="22">
        <v>0</v>
      </c>
      <c r="J478" s="25">
        <f>TRUNC(I478*D478,1)</f>
        <v>0</v>
      </c>
      <c r="K478" s="22">
        <f t="shared" si="63"/>
        <v>13852.6</v>
      </c>
      <c r="L478" s="25">
        <f t="shared" si="63"/>
        <v>13852.6</v>
      </c>
      <c r="M478" s="19" t="s">
        <v>52</v>
      </c>
      <c r="N478" s="1" t="s">
        <v>1293</v>
      </c>
      <c r="O478" s="1" t="s">
        <v>669</v>
      </c>
      <c r="P478" s="1" t="s">
        <v>64</v>
      </c>
      <c r="Q478" s="1" t="s">
        <v>64</v>
      </c>
      <c r="R478" s="1" t="s">
        <v>64</v>
      </c>
      <c r="S478">
        <v>0</v>
      </c>
      <c r="T478">
        <v>0</v>
      </c>
      <c r="U478">
        <v>0.38</v>
      </c>
      <c r="AV478" s="1" t="s">
        <v>52</v>
      </c>
      <c r="AW478" s="1" t="s">
        <v>1299</v>
      </c>
      <c r="AX478" s="1" t="s">
        <v>52</v>
      </c>
      <c r="AY478" s="1" t="s">
        <v>52</v>
      </c>
      <c r="AZ478" s="1" t="s">
        <v>52</v>
      </c>
    </row>
    <row r="479" spans="1:52" ht="30" customHeight="1" x14ac:dyDescent="0.3">
      <c r="A479" s="19" t="s">
        <v>1195</v>
      </c>
      <c r="B479" s="19" t="s">
        <v>567</v>
      </c>
      <c r="C479" s="19" t="s">
        <v>568</v>
      </c>
      <c r="D479" s="20">
        <v>1</v>
      </c>
      <c r="E479" s="22">
        <f>TRUNC(단가대비표!O128*1/8*16/12*25/20, 1)</f>
        <v>0</v>
      </c>
      <c r="F479" s="25">
        <f>TRUNC(E479*D479,1)</f>
        <v>0</v>
      </c>
      <c r="G479" s="22">
        <v>53708.381999999998</v>
      </c>
      <c r="H479" s="25">
        <f>TRUNC(G479*D479,1)</f>
        <v>53708.3</v>
      </c>
      <c r="I479" s="22">
        <f>TRUNC(단가대비표!V128*1/8*16/12*25/20, 1)</f>
        <v>0</v>
      </c>
      <c r="J479" s="25">
        <f>TRUNC(I479*D479,1)</f>
        <v>0</v>
      </c>
      <c r="K479" s="22">
        <f t="shared" si="63"/>
        <v>53708.3</v>
      </c>
      <c r="L479" s="25">
        <f t="shared" si="63"/>
        <v>53708.3</v>
      </c>
      <c r="M479" s="19" t="s">
        <v>52</v>
      </c>
      <c r="N479" s="1" t="s">
        <v>1293</v>
      </c>
      <c r="O479" s="1" t="s">
        <v>1196</v>
      </c>
      <c r="P479" s="1" t="s">
        <v>64</v>
      </c>
      <c r="Q479" s="1" t="s">
        <v>64</v>
      </c>
      <c r="R479" s="1" t="s">
        <v>63</v>
      </c>
      <c r="AV479" s="1" t="s">
        <v>52</v>
      </c>
      <c r="AW479" s="1" t="s">
        <v>1300</v>
      </c>
      <c r="AX479" s="1" t="s">
        <v>63</v>
      </c>
      <c r="AY479" s="1" t="s">
        <v>52</v>
      </c>
      <c r="AZ479" s="1" t="s">
        <v>52</v>
      </c>
    </row>
    <row r="480" spans="1:52" ht="30" customHeight="1" x14ac:dyDescent="0.3">
      <c r="A480" s="19" t="s">
        <v>559</v>
      </c>
      <c r="B480" s="19" t="s">
        <v>52</v>
      </c>
      <c r="C480" s="19" t="s">
        <v>52</v>
      </c>
      <c r="D480" s="20"/>
      <c r="E480" s="22"/>
      <c r="F480" s="25">
        <f>TRUNC(SUMIF(N476:N479, N475, F476:F479),0)</f>
        <v>50307</v>
      </c>
      <c r="G480" s="22">
        <v>0</v>
      </c>
      <c r="H480" s="25">
        <f>TRUNC(SUMIF(N476:N479, N475, H476:H479),0)</f>
        <v>53708</v>
      </c>
      <c r="I480" s="22"/>
      <c r="J480" s="25">
        <f>TRUNC(SUMIF(N476:N479, N475, J476:J479),0)</f>
        <v>28383</v>
      </c>
      <c r="K480" s="22"/>
      <c r="L480" s="25">
        <f>F480+H480+J480</f>
        <v>132398</v>
      </c>
      <c r="M480" s="19" t="s">
        <v>52</v>
      </c>
      <c r="N480" s="1" t="s">
        <v>91</v>
      </c>
      <c r="O480" s="1" t="s">
        <v>91</v>
      </c>
      <c r="P480" s="1" t="s">
        <v>52</v>
      </c>
      <c r="Q480" s="1" t="s">
        <v>52</v>
      </c>
      <c r="R480" s="1" t="s">
        <v>52</v>
      </c>
      <c r="AV480" s="1" t="s">
        <v>52</v>
      </c>
      <c r="AW480" s="1" t="s">
        <v>52</v>
      </c>
      <c r="AX480" s="1" t="s">
        <v>52</v>
      </c>
      <c r="AY480" s="1" t="s">
        <v>52</v>
      </c>
      <c r="AZ480" s="1" t="s">
        <v>52</v>
      </c>
    </row>
    <row r="481" spans="1:52" ht="30" customHeight="1" x14ac:dyDescent="0.3">
      <c r="A481" s="20"/>
      <c r="B481" s="20"/>
      <c r="C481" s="20"/>
      <c r="D481" s="20"/>
      <c r="E481" s="22"/>
      <c r="F481" s="25"/>
      <c r="G481" s="22">
        <v>0</v>
      </c>
      <c r="H481" s="25"/>
      <c r="I481" s="22"/>
      <c r="J481" s="25"/>
      <c r="K481" s="22"/>
      <c r="L481" s="25"/>
      <c r="M481" s="20"/>
    </row>
    <row r="482" spans="1:52" ht="30" customHeight="1" x14ac:dyDescent="0.3">
      <c r="A482" s="16" t="s">
        <v>1301</v>
      </c>
      <c r="B482" s="17"/>
      <c r="C482" s="17"/>
      <c r="D482" s="17"/>
      <c r="E482" s="21"/>
      <c r="F482" s="24"/>
      <c r="G482" s="21">
        <v>0</v>
      </c>
      <c r="H482" s="24"/>
      <c r="I482" s="21"/>
      <c r="J482" s="24"/>
      <c r="K482" s="21"/>
      <c r="L482" s="24"/>
      <c r="M482" s="18"/>
      <c r="N482" s="1" t="s">
        <v>1302</v>
      </c>
    </row>
    <row r="483" spans="1:52" ht="30" customHeight="1" x14ac:dyDescent="0.3">
      <c r="A483" s="19" t="s">
        <v>1235</v>
      </c>
      <c r="B483" s="19" t="s">
        <v>1294</v>
      </c>
      <c r="C483" s="19" t="s">
        <v>60</v>
      </c>
      <c r="D483" s="20">
        <v>0.26840000000000003</v>
      </c>
      <c r="E483" s="22">
        <f>단가대비표!O10</f>
        <v>0</v>
      </c>
      <c r="F483" s="25">
        <f>TRUNC(E483*D483,1)</f>
        <v>0</v>
      </c>
      <c r="G483" s="22">
        <v>0</v>
      </c>
      <c r="H483" s="25">
        <f>TRUNC(G483*D483,1)</f>
        <v>0</v>
      </c>
      <c r="I483" s="22">
        <f>단가대비표!V10</f>
        <v>1765</v>
      </c>
      <c r="J483" s="25">
        <f>TRUNC(I483*D483,1)</f>
        <v>473.7</v>
      </c>
      <c r="K483" s="22">
        <f>TRUNC(E483+G483+I483,1)</f>
        <v>1765</v>
      </c>
      <c r="L483" s="25">
        <f>TRUNC(F483+H483+J483,1)</f>
        <v>473.7</v>
      </c>
      <c r="M483" s="19" t="s">
        <v>1186</v>
      </c>
      <c r="N483" s="1" t="s">
        <v>1302</v>
      </c>
      <c r="O483" s="1" t="s">
        <v>1304</v>
      </c>
      <c r="P483" s="1" t="s">
        <v>64</v>
      </c>
      <c r="Q483" s="1" t="s">
        <v>64</v>
      </c>
      <c r="R483" s="1" t="s">
        <v>63</v>
      </c>
      <c r="AV483" s="1" t="s">
        <v>52</v>
      </c>
      <c r="AW483" s="1" t="s">
        <v>1305</v>
      </c>
      <c r="AX483" s="1" t="s">
        <v>52</v>
      </c>
      <c r="AY483" s="1" t="s">
        <v>52</v>
      </c>
      <c r="AZ483" s="1" t="s">
        <v>52</v>
      </c>
    </row>
    <row r="484" spans="1:52" ht="30" customHeight="1" x14ac:dyDescent="0.3">
      <c r="A484" s="19" t="s">
        <v>559</v>
      </c>
      <c r="B484" s="19" t="s">
        <v>52</v>
      </c>
      <c r="C484" s="19" t="s">
        <v>52</v>
      </c>
      <c r="D484" s="20"/>
      <c r="E484" s="22"/>
      <c r="F484" s="25">
        <f>TRUNC(SUMIF(N483:N483, N482, F483:F483),0)</f>
        <v>0</v>
      </c>
      <c r="G484" s="22">
        <v>0</v>
      </c>
      <c r="H484" s="25">
        <f>TRUNC(SUMIF(N483:N483, N482, H483:H483),0)</f>
        <v>0</v>
      </c>
      <c r="I484" s="22"/>
      <c r="J484" s="25">
        <f>TRUNC(SUMIF(N483:N483, N482, J483:J483),0)</f>
        <v>473</v>
      </c>
      <c r="K484" s="22"/>
      <c r="L484" s="25">
        <f>F484+H484+J484</f>
        <v>473</v>
      </c>
      <c r="M484" s="19" t="s">
        <v>52</v>
      </c>
      <c r="N484" s="1" t="s">
        <v>91</v>
      </c>
      <c r="O484" s="1" t="s">
        <v>91</v>
      </c>
      <c r="P484" s="1" t="s">
        <v>52</v>
      </c>
      <c r="Q484" s="1" t="s">
        <v>52</v>
      </c>
      <c r="R484" s="1" t="s">
        <v>52</v>
      </c>
      <c r="AV484" s="1" t="s">
        <v>52</v>
      </c>
      <c r="AW484" s="1" t="s">
        <v>52</v>
      </c>
      <c r="AX484" s="1" t="s">
        <v>52</v>
      </c>
      <c r="AY484" s="1" t="s">
        <v>52</v>
      </c>
      <c r="AZ484" s="1" t="s">
        <v>52</v>
      </c>
    </row>
    <row r="485" spans="1:52" ht="30" customHeight="1" x14ac:dyDescent="0.3">
      <c r="A485" s="20"/>
      <c r="B485" s="20"/>
      <c r="C485" s="20"/>
      <c r="D485" s="20"/>
      <c r="E485" s="22"/>
      <c r="F485" s="25"/>
      <c r="G485" s="22">
        <v>0</v>
      </c>
      <c r="H485" s="25"/>
      <c r="I485" s="22"/>
      <c r="J485" s="25"/>
      <c r="K485" s="22"/>
      <c r="L485" s="25"/>
      <c r="M485" s="20"/>
    </row>
    <row r="486" spans="1:52" ht="30" customHeight="1" x14ac:dyDescent="0.3">
      <c r="A486" s="16" t="s">
        <v>1306</v>
      </c>
      <c r="B486" s="17"/>
      <c r="C486" s="17"/>
      <c r="D486" s="17"/>
      <c r="E486" s="21"/>
      <c r="F486" s="24"/>
      <c r="G486" s="21">
        <v>0</v>
      </c>
      <c r="H486" s="24"/>
      <c r="I486" s="21"/>
      <c r="J486" s="24"/>
      <c r="K486" s="21"/>
      <c r="L486" s="24"/>
      <c r="M486" s="18"/>
      <c r="N486" s="1" t="s">
        <v>625</v>
      </c>
    </row>
    <row r="487" spans="1:52" ht="30" customHeight="1" x14ac:dyDescent="0.3">
      <c r="A487" s="19" t="s">
        <v>1308</v>
      </c>
      <c r="B487" s="19" t="s">
        <v>1309</v>
      </c>
      <c r="C487" s="19" t="s">
        <v>552</v>
      </c>
      <c r="D487" s="20">
        <v>1.19</v>
      </c>
      <c r="E487" s="22">
        <f>단가대비표!O82</f>
        <v>26885</v>
      </c>
      <c r="F487" s="25">
        <f>TRUNC(E487*D487,1)</f>
        <v>31993.1</v>
      </c>
      <c r="G487" s="22">
        <v>0</v>
      </c>
      <c r="H487" s="25">
        <f>TRUNC(G487*D487,1)</f>
        <v>0</v>
      </c>
      <c r="I487" s="22">
        <f>단가대비표!V82</f>
        <v>0</v>
      </c>
      <c r="J487" s="25">
        <f>TRUNC(I487*D487,1)</f>
        <v>0</v>
      </c>
      <c r="K487" s="22">
        <f>TRUNC(E487+G487+I487,1)</f>
        <v>26885</v>
      </c>
      <c r="L487" s="25">
        <f>TRUNC(F487+H487+J487,1)</f>
        <v>31993.1</v>
      </c>
      <c r="M487" s="19" t="s">
        <v>52</v>
      </c>
      <c r="N487" s="1" t="s">
        <v>625</v>
      </c>
      <c r="O487" s="1" t="s">
        <v>1310</v>
      </c>
      <c r="P487" s="1" t="s">
        <v>64</v>
      </c>
      <c r="Q487" s="1" t="s">
        <v>64</v>
      </c>
      <c r="R487" s="1" t="s">
        <v>63</v>
      </c>
      <c r="V487">
        <v>1</v>
      </c>
      <c r="AV487" s="1" t="s">
        <v>52</v>
      </c>
      <c r="AW487" s="1" t="s">
        <v>1311</v>
      </c>
      <c r="AX487" s="1" t="s">
        <v>52</v>
      </c>
      <c r="AY487" s="1" t="s">
        <v>52</v>
      </c>
      <c r="AZ487" s="1" t="s">
        <v>52</v>
      </c>
    </row>
    <row r="488" spans="1:52" ht="30" customHeight="1" x14ac:dyDescent="0.3">
      <c r="A488" s="19" t="s">
        <v>1312</v>
      </c>
      <c r="B488" s="19" t="s">
        <v>1313</v>
      </c>
      <c r="C488" s="19" t="s">
        <v>508</v>
      </c>
      <c r="D488" s="20">
        <v>1</v>
      </c>
      <c r="E488" s="22">
        <f>TRUNC(SUMIF(V487:V488, RIGHTB(O488, 1), F487:F488)*U488, 2)</f>
        <v>7678.34</v>
      </c>
      <c r="F488" s="25">
        <f>TRUNC(E488*D488,1)</f>
        <v>7678.3</v>
      </c>
      <c r="G488" s="22">
        <v>0</v>
      </c>
      <c r="H488" s="25">
        <f>TRUNC(G488*D488,1)</f>
        <v>0</v>
      </c>
      <c r="I488" s="22">
        <v>0</v>
      </c>
      <c r="J488" s="25">
        <f>TRUNC(I488*D488,1)</f>
        <v>0</v>
      </c>
      <c r="K488" s="22">
        <f>TRUNC(E488+G488+I488,1)</f>
        <v>7678.3</v>
      </c>
      <c r="L488" s="25">
        <f>TRUNC(F488+H488+J488,1)</f>
        <v>7678.3</v>
      </c>
      <c r="M488" s="19" t="s">
        <v>52</v>
      </c>
      <c r="N488" s="1" t="s">
        <v>625</v>
      </c>
      <c r="O488" s="1" t="s">
        <v>669</v>
      </c>
      <c r="P488" s="1" t="s">
        <v>64</v>
      </c>
      <c r="Q488" s="1" t="s">
        <v>64</v>
      </c>
      <c r="R488" s="1" t="s">
        <v>64</v>
      </c>
      <c r="S488">
        <v>0</v>
      </c>
      <c r="T488">
        <v>0</v>
      </c>
      <c r="U488">
        <v>0.24</v>
      </c>
      <c r="AV488" s="1" t="s">
        <v>52</v>
      </c>
      <c r="AW488" s="1" t="s">
        <v>1314</v>
      </c>
      <c r="AX488" s="1" t="s">
        <v>52</v>
      </c>
      <c r="AY488" s="1" t="s">
        <v>52</v>
      </c>
      <c r="AZ488" s="1" t="s">
        <v>52</v>
      </c>
    </row>
    <row r="489" spans="1:52" ht="30" customHeight="1" x14ac:dyDescent="0.3">
      <c r="A489" s="19" t="s">
        <v>559</v>
      </c>
      <c r="B489" s="19" t="s">
        <v>52</v>
      </c>
      <c r="C489" s="19" t="s">
        <v>52</v>
      </c>
      <c r="D489" s="20"/>
      <c r="E489" s="22"/>
      <c r="F489" s="25">
        <f>TRUNC(SUMIF(N487:N488, N486, F487:F488),0)</f>
        <v>39671</v>
      </c>
      <c r="G489" s="22">
        <v>0</v>
      </c>
      <c r="H489" s="25">
        <f>TRUNC(SUMIF(N487:N488, N486, H487:H488),0)</f>
        <v>0</v>
      </c>
      <c r="I489" s="22"/>
      <c r="J489" s="25">
        <f>TRUNC(SUMIF(N487:N488, N486, J487:J488),0)</f>
        <v>0</v>
      </c>
      <c r="K489" s="22"/>
      <c r="L489" s="25">
        <f>F489+H489+J489</f>
        <v>39671</v>
      </c>
      <c r="M489" s="19" t="s">
        <v>52</v>
      </c>
      <c r="N489" s="1" t="s">
        <v>91</v>
      </c>
      <c r="O489" s="1" t="s">
        <v>91</v>
      </c>
      <c r="P489" s="1" t="s">
        <v>52</v>
      </c>
      <c r="Q489" s="1" t="s">
        <v>52</v>
      </c>
      <c r="R489" s="1" t="s">
        <v>52</v>
      </c>
      <c r="AV489" s="1" t="s">
        <v>52</v>
      </c>
      <c r="AW489" s="1" t="s">
        <v>52</v>
      </c>
      <c r="AX489" s="1" t="s">
        <v>52</v>
      </c>
      <c r="AY489" s="1" t="s">
        <v>52</v>
      </c>
      <c r="AZ489" s="1" t="s">
        <v>52</v>
      </c>
    </row>
    <row r="490" spans="1:52" ht="30" customHeight="1" x14ac:dyDescent="0.3">
      <c r="A490" s="20"/>
      <c r="B490" s="20"/>
      <c r="C490" s="20"/>
      <c r="D490" s="20"/>
      <c r="E490" s="22"/>
      <c r="F490" s="25"/>
      <c r="G490" s="22">
        <v>0</v>
      </c>
      <c r="H490" s="25"/>
      <c r="I490" s="22"/>
      <c r="J490" s="25"/>
      <c r="K490" s="22"/>
      <c r="L490" s="25"/>
      <c r="M490" s="20"/>
    </row>
    <row r="491" spans="1:52" ht="30" customHeight="1" x14ac:dyDescent="0.3">
      <c r="A491" s="16" t="s">
        <v>1315</v>
      </c>
      <c r="B491" s="17"/>
      <c r="C491" s="17"/>
      <c r="D491" s="17"/>
      <c r="E491" s="21"/>
      <c r="F491" s="24"/>
      <c r="G491" s="21">
        <v>0</v>
      </c>
      <c r="H491" s="24"/>
      <c r="I491" s="21"/>
      <c r="J491" s="24"/>
      <c r="K491" s="21"/>
      <c r="L491" s="24"/>
      <c r="M491" s="18"/>
      <c r="N491" s="1" t="s">
        <v>630</v>
      </c>
    </row>
    <row r="492" spans="1:52" ht="30" customHeight="1" x14ac:dyDescent="0.3">
      <c r="A492" s="19" t="s">
        <v>1317</v>
      </c>
      <c r="B492" s="19" t="s">
        <v>567</v>
      </c>
      <c r="C492" s="19" t="s">
        <v>568</v>
      </c>
      <c r="D492" s="20">
        <v>0.1</v>
      </c>
      <c r="E492" s="22">
        <f>단가대비표!O110</f>
        <v>0</v>
      </c>
      <c r="F492" s="25">
        <f>TRUNC(E492*D492,1)</f>
        <v>0</v>
      </c>
      <c r="G492" s="22">
        <v>250968.9</v>
      </c>
      <c r="H492" s="25">
        <f>TRUNC(G492*D492,1)</f>
        <v>25096.799999999999</v>
      </c>
      <c r="I492" s="22">
        <f>단가대비표!V110</f>
        <v>0</v>
      </c>
      <c r="J492" s="25">
        <f>TRUNC(I492*D492,1)</f>
        <v>0</v>
      </c>
      <c r="K492" s="22">
        <f t="shared" ref="K492:L494" si="64">TRUNC(E492+G492+I492,1)</f>
        <v>250968.9</v>
      </c>
      <c r="L492" s="25">
        <f t="shared" si="64"/>
        <v>25096.799999999999</v>
      </c>
      <c r="M492" s="19" t="s">
        <v>52</v>
      </c>
      <c r="N492" s="1" t="s">
        <v>630</v>
      </c>
      <c r="O492" s="1" t="s">
        <v>1318</v>
      </c>
      <c r="P492" s="1" t="s">
        <v>64</v>
      </c>
      <c r="Q492" s="1" t="s">
        <v>64</v>
      </c>
      <c r="R492" s="1" t="s">
        <v>63</v>
      </c>
      <c r="V492">
        <v>1</v>
      </c>
      <c r="AV492" s="1" t="s">
        <v>52</v>
      </c>
      <c r="AW492" s="1" t="s">
        <v>1319</v>
      </c>
      <c r="AX492" s="1" t="s">
        <v>52</v>
      </c>
      <c r="AY492" s="1" t="s">
        <v>52</v>
      </c>
      <c r="AZ492" s="1" t="s">
        <v>52</v>
      </c>
    </row>
    <row r="493" spans="1:52" ht="30" customHeight="1" x14ac:dyDescent="0.3">
      <c r="A493" s="19" t="s">
        <v>571</v>
      </c>
      <c r="B493" s="19" t="s">
        <v>567</v>
      </c>
      <c r="C493" s="19" t="s">
        <v>568</v>
      </c>
      <c r="D493" s="20">
        <v>2.5000000000000001E-2</v>
      </c>
      <c r="E493" s="22">
        <f>단가대비표!O107</f>
        <v>0</v>
      </c>
      <c r="F493" s="25">
        <f>TRUNC(E493*D493,1)</f>
        <v>0</v>
      </c>
      <c r="G493" s="22">
        <v>156581.88</v>
      </c>
      <c r="H493" s="25">
        <f>TRUNC(G493*D493,1)</f>
        <v>3914.5</v>
      </c>
      <c r="I493" s="22">
        <f>단가대비표!V107</f>
        <v>0</v>
      </c>
      <c r="J493" s="25">
        <f>TRUNC(I493*D493,1)</f>
        <v>0</v>
      </c>
      <c r="K493" s="22">
        <f t="shared" si="64"/>
        <v>156581.79999999999</v>
      </c>
      <c r="L493" s="25">
        <f t="shared" si="64"/>
        <v>3914.5</v>
      </c>
      <c r="M493" s="19" t="s">
        <v>52</v>
      </c>
      <c r="N493" s="1" t="s">
        <v>630</v>
      </c>
      <c r="O493" s="1" t="s">
        <v>572</v>
      </c>
      <c r="P493" s="1" t="s">
        <v>64</v>
      </c>
      <c r="Q493" s="1" t="s">
        <v>64</v>
      </c>
      <c r="R493" s="1" t="s">
        <v>63</v>
      </c>
      <c r="V493">
        <v>1</v>
      </c>
      <c r="AV493" s="1" t="s">
        <v>52</v>
      </c>
      <c r="AW493" s="1" t="s">
        <v>1320</v>
      </c>
      <c r="AX493" s="1" t="s">
        <v>52</v>
      </c>
      <c r="AY493" s="1" t="s">
        <v>52</v>
      </c>
      <c r="AZ493" s="1" t="s">
        <v>52</v>
      </c>
    </row>
    <row r="494" spans="1:52" ht="30" customHeight="1" x14ac:dyDescent="0.3">
      <c r="A494" s="19" t="s">
        <v>667</v>
      </c>
      <c r="B494" s="19" t="s">
        <v>706</v>
      </c>
      <c r="C494" s="19" t="s">
        <v>508</v>
      </c>
      <c r="D494" s="20">
        <v>1</v>
      </c>
      <c r="E494" s="22">
        <v>0</v>
      </c>
      <c r="F494" s="25">
        <f>TRUNC(E494*D494,1)</f>
        <v>0</v>
      </c>
      <c r="G494" s="22">
        <v>0</v>
      </c>
      <c r="H494" s="25">
        <f>TRUNC(G494*D494,1)</f>
        <v>0</v>
      </c>
      <c r="I494" s="22">
        <f>TRUNC(SUMIF(V492:V494, RIGHTB(O494, 1), H492:H494)*U494, 2)</f>
        <v>870.33</v>
      </c>
      <c r="J494" s="25">
        <f>TRUNC(I494*D494,1)</f>
        <v>870.3</v>
      </c>
      <c r="K494" s="22">
        <f t="shared" si="64"/>
        <v>870.3</v>
      </c>
      <c r="L494" s="25">
        <f t="shared" si="64"/>
        <v>870.3</v>
      </c>
      <c r="M494" s="19" t="s">
        <v>52</v>
      </c>
      <c r="N494" s="1" t="s">
        <v>630</v>
      </c>
      <c r="O494" s="1" t="s">
        <v>669</v>
      </c>
      <c r="P494" s="1" t="s">
        <v>64</v>
      </c>
      <c r="Q494" s="1" t="s">
        <v>64</v>
      </c>
      <c r="R494" s="1" t="s">
        <v>64</v>
      </c>
      <c r="S494">
        <v>1</v>
      </c>
      <c r="T494">
        <v>2</v>
      </c>
      <c r="U494">
        <v>0.03</v>
      </c>
      <c r="AV494" s="1" t="s">
        <v>52</v>
      </c>
      <c r="AW494" s="1" t="s">
        <v>1321</v>
      </c>
      <c r="AX494" s="1" t="s">
        <v>52</v>
      </c>
      <c r="AY494" s="1" t="s">
        <v>52</v>
      </c>
      <c r="AZ494" s="1" t="s">
        <v>52</v>
      </c>
    </row>
    <row r="495" spans="1:52" ht="30" customHeight="1" x14ac:dyDescent="0.3">
      <c r="A495" s="19" t="s">
        <v>559</v>
      </c>
      <c r="B495" s="19" t="s">
        <v>52</v>
      </c>
      <c r="C495" s="19" t="s">
        <v>52</v>
      </c>
      <c r="D495" s="20"/>
      <c r="E495" s="22"/>
      <c r="F495" s="25">
        <f>TRUNC(SUMIF(N492:N494, N491, F492:F494),0)</f>
        <v>0</v>
      </c>
      <c r="G495" s="22">
        <v>0</v>
      </c>
      <c r="H495" s="25">
        <f>TRUNC(SUMIF(N492:N494, N491, H492:H494),0)</f>
        <v>29011</v>
      </c>
      <c r="I495" s="22"/>
      <c r="J495" s="25">
        <f>TRUNC(SUMIF(N492:N494, N491, J492:J494),0)</f>
        <v>870</v>
      </c>
      <c r="K495" s="22"/>
      <c r="L495" s="25">
        <f>F495+H495+J495</f>
        <v>29881</v>
      </c>
      <c r="M495" s="19" t="s">
        <v>52</v>
      </c>
      <c r="N495" s="1" t="s">
        <v>91</v>
      </c>
      <c r="O495" s="1" t="s">
        <v>91</v>
      </c>
      <c r="P495" s="1" t="s">
        <v>52</v>
      </c>
      <c r="Q495" s="1" t="s">
        <v>52</v>
      </c>
      <c r="R495" s="1" t="s">
        <v>52</v>
      </c>
      <c r="AV495" s="1" t="s">
        <v>52</v>
      </c>
      <c r="AW495" s="1" t="s">
        <v>52</v>
      </c>
      <c r="AX495" s="1" t="s">
        <v>52</v>
      </c>
      <c r="AY495" s="1" t="s">
        <v>52</v>
      </c>
      <c r="AZ495" s="1" t="s">
        <v>52</v>
      </c>
    </row>
    <row r="496" spans="1:52" ht="30" customHeight="1" x14ac:dyDescent="0.3">
      <c r="A496" s="20"/>
      <c r="B496" s="20"/>
      <c r="C496" s="20"/>
      <c r="D496" s="20"/>
      <c r="E496" s="22"/>
      <c r="F496" s="25"/>
      <c r="G496" s="22">
        <v>0</v>
      </c>
      <c r="H496" s="25"/>
      <c r="I496" s="22"/>
      <c r="J496" s="25"/>
      <c r="K496" s="22"/>
      <c r="L496" s="25"/>
      <c r="M496" s="20"/>
    </row>
    <row r="497" spans="1:52" ht="30" customHeight="1" x14ac:dyDescent="0.3">
      <c r="A497" s="16" t="s">
        <v>1322</v>
      </c>
      <c r="B497" s="17"/>
      <c r="C497" s="17"/>
      <c r="D497" s="17"/>
      <c r="E497" s="21"/>
      <c r="F497" s="24"/>
      <c r="G497" s="21">
        <v>0</v>
      </c>
      <c r="H497" s="24"/>
      <c r="I497" s="21"/>
      <c r="J497" s="24"/>
      <c r="K497" s="21"/>
      <c r="L497" s="24"/>
      <c r="M497" s="18"/>
      <c r="N497" s="1" t="s">
        <v>635</v>
      </c>
    </row>
    <row r="498" spans="1:52" ht="30" customHeight="1" x14ac:dyDescent="0.3">
      <c r="A498" s="19" t="s">
        <v>1324</v>
      </c>
      <c r="B498" s="19" t="s">
        <v>567</v>
      </c>
      <c r="C498" s="19" t="s">
        <v>568</v>
      </c>
      <c r="D498" s="20">
        <v>0.75</v>
      </c>
      <c r="E498" s="22">
        <f>단가대비표!O111</f>
        <v>0</v>
      </c>
      <c r="F498" s="25">
        <f>TRUNC(E498*D498,1)</f>
        <v>0</v>
      </c>
      <c r="G498" s="22">
        <v>244050.17</v>
      </c>
      <c r="H498" s="25">
        <f>TRUNC(G498*D498,1)</f>
        <v>183037.6</v>
      </c>
      <c r="I498" s="22">
        <f>단가대비표!V111</f>
        <v>0</v>
      </c>
      <c r="J498" s="25">
        <f>TRUNC(I498*D498,1)</f>
        <v>0</v>
      </c>
      <c r="K498" s="22">
        <f t="shared" ref="K498:L500" si="65">TRUNC(E498+G498+I498,1)</f>
        <v>244050.1</v>
      </c>
      <c r="L498" s="25">
        <f t="shared" si="65"/>
        <v>183037.6</v>
      </c>
      <c r="M498" s="19" t="s">
        <v>52</v>
      </c>
      <c r="N498" s="1" t="s">
        <v>635</v>
      </c>
      <c r="O498" s="1" t="s">
        <v>1325</v>
      </c>
      <c r="P498" s="1" t="s">
        <v>64</v>
      </c>
      <c r="Q498" s="1" t="s">
        <v>64</v>
      </c>
      <c r="R498" s="1" t="s">
        <v>63</v>
      </c>
      <c r="V498">
        <v>1</v>
      </c>
      <c r="AV498" s="1" t="s">
        <v>52</v>
      </c>
      <c r="AW498" s="1" t="s">
        <v>1326</v>
      </c>
      <c r="AX498" s="1" t="s">
        <v>52</v>
      </c>
      <c r="AY498" s="1" t="s">
        <v>52</v>
      </c>
      <c r="AZ498" s="1" t="s">
        <v>52</v>
      </c>
    </row>
    <row r="499" spans="1:52" ht="30" customHeight="1" x14ac:dyDescent="0.3">
      <c r="A499" s="19" t="s">
        <v>571</v>
      </c>
      <c r="B499" s="19" t="s">
        <v>567</v>
      </c>
      <c r="C499" s="19" t="s">
        <v>568</v>
      </c>
      <c r="D499" s="20">
        <v>0.25</v>
      </c>
      <c r="E499" s="22">
        <f>단가대비표!O107</f>
        <v>0</v>
      </c>
      <c r="F499" s="25">
        <f>TRUNC(E499*D499,1)</f>
        <v>0</v>
      </c>
      <c r="G499" s="22">
        <v>156581.88</v>
      </c>
      <c r="H499" s="25">
        <f>TRUNC(G499*D499,1)</f>
        <v>39145.4</v>
      </c>
      <c r="I499" s="22">
        <f>단가대비표!V107</f>
        <v>0</v>
      </c>
      <c r="J499" s="25">
        <f>TRUNC(I499*D499,1)</f>
        <v>0</v>
      </c>
      <c r="K499" s="22">
        <f t="shared" si="65"/>
        <v>156581.79999999999</v>
      </c>
      <c r="L499" s="25">
        <f t="shared" si="65"/>
        <v>39145.4</v>
      </c>
      <c r="M499" s="19" t="s">
        <v>52</v>
      </c>
      <c r="N499" s="1" t="s">
        <v>635</v>
      </c>
      <c r="O499" s="1" t="s">
        <v>572</v>
      </c>
      <c r="P499" s="1" t="s">
        <v>64</v>
      </c>
      <c r="Q499" s="1" t="s">
        <v>64</v>
      </c>
      <c r="R499" s="1" t="s">
        <v>63</v>
      </c>
      <c r="V499">
        <v>1</v>
      </c>
      <c r="AV499" s="1" t="s">
        <v>52</v>
      </c>
      <c r="AW499" s="1" t="s">
        <v>1327</v>
      </c>
      <c r="AX499" s="1" t="s">
        <v>52</v>
      </c>
      <c r="AY499" s="1" t="s">
        <v>52</v>
      </c>
      <c r="AZ499" s="1" t="s">
        <v>52</v>
      </c>
    </row>
    <row r="500" spans="1:52" ht="30" customHeight="1" x14ac:dyDescent="0.3">
      <c r="A500" s="19" t="s">
        <v>667</v>
      </c>
      <c r="B500" s="19" t="s">
        <v>977</v>
      </c>
      <c r="C500" s="19" t="s">
        <v>508</v>
      </c>
      <c r="D500" s="20">
        <v>1</v>
      </c>
      <c r="E500" s="22">
        <v>0</v>
      </c>
      <c r="F500" s="25">
        <f>TRUNC(E500*D500,1)</f>
        <v>0</v>
      </c>
      <c r="G500" s="22">
        <v>0</v>
      </c>
      <c r="H500" s="25">
        <f>TRUNC(G500*D500,1)</f>
        <v>0</v>
      </c>
      <c r="I500" s="22">
        <f>TRUNC(SUMIF(V498:V500, RIGHTB(O500, 1), H498:H500)*U500, 2)</f>
        <v>19996.47</v>
      </c>
      <c r="J500" s="25">
        <f>TRUNC(I500*D500,1)</f>
        <v>19996.400000000001</v>
      </c>
      <c r="K500" s="22">
        <f t="shared" si="65"/>
        <v>19996.400000000001</v>
      </c>
      <c r="L500" s="25">
        <f t="shared" si="65"/>
        <v>19996.400000000001</v>
      </c>
      <c r="M500" s="19" t="s">
        <v>52</v>
      </c>
      <c r="N500" s="1" t="s">
        <v>635</v>
      </c>
      <c r="O500" s="1" t="s">
        <v>669</v>
      </c>
      <c r="P500" s="1" t="s">
        <v>64</v>
      </c>
      <c r="Q500" s="1" t="s">
        <v>64</v>
      </c>
      <c r="R500" s="1" t="s">
        <v>64</v>
      </c>
      <c r="S500">
        <v>1</v>
      </c>
      <c r="T500">
        <v>2</v>
      </c>
      <c r="U500">
        <v>0.09</v>
      </c>
      <c r="AV500" s="1" t="s">
        <v>52</v>
      </c>
      <c r="AW500" s="1" t="s">
        <v>1328</v>
      </c>
      <c r="AX500" s="1" t="s">
        <v>52</v>
      </c>
      <c r="AY500" s="1" t="s">
        <v>52</v>
      </c>
      <c r="AZ500" s="1" t="s">
        <v>52</v>
      </c>
    </row>
    <row r="501" spans="1:52" ht="30" customHeight="1" x14ac:dyDescent="0.3">
      <c r="A501" s="19" t="s">
        <v>559</v>
      </c>
      <c r="B501" s="19" t="s">
        <v>52</v>
      </c>
      <c r="C501" s="19" t="s">
        <v>52</v>
      </c>
      <c r="D501" s="20"/>
      <c r="E501" s="22"/>
      <c r="F501" s="25">
        <f>TRUNC(SUMIF(N498:N500, N497, F498:F500),0)</f>
        <v>0</v>
      </c>
      <c r="G501" s="22">
        <v>0</v>
      </c>
      <c r="H501" s="25">
        <f>TRUNC(SUMIF(N498:N500, N497, H498:H500),0)</f>
        <v>222183</v>
      </c>
      <c r="I501" s="22"/>
      <c r="J501" s="25">
        <f>TRUNC(SUMIF(N498:N500, N497, J498:J500),0)</f>
        <v>19996</v>
      </c>
      <c r="K501" s="22"/>
      <c r="L501" s="25">
        <f>F501+H501+J501</f>
        <v>242179</v>
      </c>
      <c r="M501" s="19" t="s">
        <v>52</v>
      </c>
      <c r="N501" s="1" t="s">
        <v>91</v>
      </c>
      <c r="O501" s="1" t="s">
        <v>91</v>
      </c>
      <c r="P501" s="1" t="s">
        <v>52</v>
      </c>
      <c r="Q501" s="1" t="s">
        <v>52</v>
      </c>
      <c r="R501" s="1" t="s">
        <v>52</v>
      </c>
      <c r="AV501" s="1" t="s">
        <v>52</v>
      </c>
      <c r="AW501" s="1" t="s">
        <v>52</v>
      </c>
      <c r="AX501" s="1" t="s">
        <v>52</v>
      </c>
      <c r="AY501" s="1" t="s">
        <v>52</v>
      </c>
      <c r="AZ501" s="1" t="s">
        <v>52</v>
      </c>
    </row>
    <row r="502" spans="1:52" ht="30" customHeight="1" x14ac:dyDescent="0.3">
      <c r="A502" s="20"/>
      <c r="B502" s="20"/>
      <c r="C502" s="20"/>
      <c r="D502" s="20"/>
      <c r="E502" s="22"/>
      <c r="F502" s="25"/>
      <c r="G502" s="22">
        <v>0</v>
      </c>
      <c r="H502" s="25"/>
      <c r="I502" s="22"/>
      <c r="J502" s="25"/>
      <c r="K502" s="22"/>
      <c r="L502" s="25"/>
      <c r="M502" s="20"/>
    </row>
    <row r="503" spans="1:52" ht="30" customHeight="1" x14ac:dyDescent="0.3">
      <c r="A503" s="16" t="s">
        <v>1329</v>
      </c>
      <c r="B503" s="17"/>
      <c r="C503" s="17"/>
      <c r="D503" s="17"/>
      <c r="E503" s="21"/>
      <c r="F503" s="24"/>
      <c r="G503" s="21">
        <v>0</v>
      </c>
      <c r="H503" s="24"/>
      <c r="I503" s="21"/>
      <c r="J503" s="24"/>
      <c r="K503" s="21"/>
      <c r="L503" s="24"/>
      <c r="M503" s="18"/>
      <c r="N503" s="1" t="s">
        <v>639</v>
      </c>
    </row>
    <row r="504" spans="1:52" ht="30" customHeight="1" x14ac:dyDescent="0.3">
      <c r="A504" s="19" t="s">
        <v>1324</v>
      </c>
      <c r="B504" s="19" t="s">
        <v>567</v>
      </c>
      <c r="C504" s="19" t="s">
        <v>568</v>
      </c>
      <c r="D504" s="20">
        <v>2</v>
      </c>
      <c r="E504" s="22">
        <f>단가대비표!O111</f>
        <v>0</v>
      </c>
      <c r="F504" s="25">
        <f>TRUNC(E504*D504,1)</f>
        <v>0</v>
      </c>
      <c r="G504" s="22">
        <v>244050.17</v>
      </c>
      <c r="H504" s="25">
        <f>TRUNC(G504*D504,1)</f>
        <v>488100.3</v>
      </c>
      <c r="I504" s="22">
        <f>단가대비표!V111</f>
        <v>0</v>
      </c>
      <c r="J504" s="25">
        <f>TRUNC(I504*D504,1)</f>
        <v>0</v>
      </c>
      <c r="K504" s="22">
        <f t="shared" ref="K504:L507" si="66">TRUNC(E504+G504+I504,1)</f>
        <v>244050.1</v>
      </c>
      <c r="L504" s="25">
        <f t="shared" si="66"/>
        <v>488100.3</v>
      </c>
      <c r="M504" s="19" t="s">
        <v>52</v>
      </c>
      <c r="N504" s="1" t="s">
        <v>639</v>
      </c>
      <c r="O504" s="1" t="s">
        <v>1325</v>
      </c>
      <c r="P504" s="1" t="s">
        <v>64</v>
      </c>
      <c r="Q504" s="1" t="s">
        <v>64</v>
      </c>
      <c r="R504" s="1" t="s">
        <v>63</v>
      </c>
      <c r="V504">
        <v>1</v>
      </c>
      <c r="AV504" s="1" t="s">
        <v>52</v>
      </c>
      <c r="AW504" s="1" t="s">
        <v>1331</v>
      </c>
      <c r="AX504" s="1" t="s">
        <v>52</v>
      </c>
      <c r="AY504" s="1" t="s">
        <v>52</v>
      </c>
      <c r="AZ504" s="1" t="s">
        <v>52</v>
      </c>
    </row>
    <row r="505" spans="1:52" ht="30" customHeight="1" x14ac:dyDescent="0.3">
      <c r="A505" s="19" t="s">
        <v>571</v>
      </c>
      <c r="B505" s="19" t="s">
        <v>567</v>
      </c>
      <c r="C505" s="19" t="s">
        <v>568</v>
      </c>
      <c r="D505" s="20">
        <v>0.67</v>
      </c>
      <c r="E505" s="22">
        <f>단가대비표!O107</f>
        <v>0</v>
      </c>
      <c r="F505" s="25">
        <f>TRUNC(E505*D505,1)</f>
        <v>0</v>
      </c>
      <c r="G505" s="22">
        <v>156581.88</v>
      </c>
      <c r="H505" s="25">
        <f>TRUNC(G505*D505,1)</f>
        <v>104909.8</v>
      </c>
      <c r="I505" s="22">
        <f>단가대비표!V107</f>
        <v>0</v>
      </c>
      <c r="J505" s="25">
        <f>TRUNC(I505*D505,1)</f>
        <v>0</v>
      </c>
      <c r="K505" s="22">
        <f t="shared" si="66"/>
        <v>156581.79999999999</v>
      </c>
      <c r="L505" s="25">
        <f t="shared" si="66"/>
        <v>104909.8</v>
      </c>
      <c r="M505" s="19" t="s">
        <v>52</v>
      </c>
      <c r="N505" s="1" t="s">
        <v>639</v>
      </c>
      <c r="O505" s="1" t="s">
        <v>572</v>
      </c>
      <c r="P505" s="1" t="s">
        <v>64</v>
      </c>
      <c r="Q505" s="1" t="s">
        <v>64</v>
      </c>
      <c r="R505" s="1" t="s">
        <v>63</v>
      </c>
      <c r="V505">
        <v>1</v>
      </c>
      <c r="AV505" s="1" t="s">
        <v>52</v>
      </c>
      <c r="AW505" s="1" t="s">
        <v>1332</v>
      </c>
      <c r="AX505" s="1" t="s">
        <v>52</v>
      </c>
      <c r="AY505" s="1" t="s">
        <v>52</v>
      </c>
      <c r="AZ505" s="1" t="s">
        <v>52</v>
      </c>
    </row>
    <row r="506" spans="1:52" ht="30" customHeight="1" x14ac:dyDescent="0.3">
      <c r="A506" s="19" t="s">
        <v>667</v>
      </c>
      <c r="B506" s="19" t="s">
        <v>668</v>
      </c>
      <c r="C506" s="19" t="s">
        <v>508</v>
      </c>
      <c r="D506" s="20">
        <v>1</v>
      </c>
      <c r="E506" s="22">
        <v>0</v>
      </c>
      <c r="F506" s="25">
        <f>TRUNC(E506*D506,1)</f>
        <v>0</v>
      </c>
      <c r="G506" s="22">
        <v>0</v>
      </c>
      <c r="H506" s="25">
        <f>TRUNC(G506*D506,1)</f>
        <v>0</v>
      </c>
      <c r="I506" s="22">
        <f>TRUNC(SUMIF(V504:V507, RIGHTB(O506, 1), H504:H507)*U506, 2)</f>
        <v>11860.2</v>
      </c>
      <c r="J506" s="25">
        <f>TRUNC(I506*D506,1)</f>
        <v>11860.2</v>
      </c>
      <c r="K506" s="22">
        <f t="shared" si="66"/>
        <v>11860.2</v>
      </c>
      <c r="L506" s="25">
        <f t="shared" si="66"/>
        <v>11860.2</v>
      </c>
      <c r="M506" s="19" t="s">
        <v>52</v>
      </c>
      <c r="N506" s="1" t="s">
        <v>639</v>
      </c>
      <c r="O506" s="1" t="s">
        <v>669</v>
      </c>
      <c r="P506" s="1" t="s">
        <v>64</v>
      </c>
      <c r="Q506" s="1" t="s">
        <v>64</v>
      </c>
      <c r="R506" s="1" t="s">
        <v>64</v>
      </c>
      <c r="S506">
        <v>1</v>
      </c>
      <c r="T506">
        <v>2</v>
      </c>
      <c r="U506">
        <v>0.02</v>
      </c>
      <c r="AV506" s="1" t="s">
        <v>52</v>
      </c>
      <c r="AW506" s="1" t="s">
        <v>1333</v>
      </c>
      <c r="AX506" s="1" t="s">
        <v>52</v>
      </c>
      <c r="AY506" s="1" t="s">
        <v>52</v>
      </c>
      <c r="AZ506" s="1" t="s">
        <v>52</v>
      </c>
    </row>
    <row r="507" spans="1:52" ht="30" customHeight="1" x14ac:dyDescent="0.3">
      <c r="A507" s="19" t="s">
        <v>1334</v>
      </c>
      <c r="B507" s="19" t="s">
        <v>1335</v>
      </c>
      <c r="C507" s="19" t="s">
        <v>175</v>
      </c>
      <c r="D507" s="20">
        <v>8</v>
      </c>
      <c r="E507" s="22">
        <f>단가대비표!O83</f>
        <v>1554</v>
      </c>
      <c r="F507" s="25">
        <f>TRUNC(E507*D507,1)</f>
        <v>12432</v>
      </c>
      <c r="G507" s="22">
        <v>0</v>
      </c>
      <c r="H507" s="25">
        <f>TRUNC(G507*D507,1)</f>
        <v>0</v>
      </c>
      <c r="I507" s="22">
        <f>단가대비표!V83</f>
        <v>0</v>
      </c>
      <c r="J507" s="25">
        <f>TRUNC(I507*D507,1)</f>
        <v>0</v>
      </c>
      <c r="K507" s="22">
        <f t="shared" si="66"/>
        <v>1554</v>
      </c>
      <c r="L507" s="25">
        <f t="shared" si="66"/>
        <v>12432</v>
      </c>
      <c r="M507" s="19" t="s">
        <v>52</v>
      </c>
      <c r="N507" s="1" t="s">
        <v>639</v>
      </c>
      <c r="O507" s="1" t="s">
        <v>1336</v>
      </c>
      <c r="P507" s="1" t="s">
        <v>64</v>
      </c>
      <c r="Q507" s="1" t="s">
        <v>64</v>
      </c>
      <c r="R507" s="1" t="s">
        <v>63</v>
      </c>
      <c r="AV507" s="1" t="s">
        <v>52</v>
      </c>
      <c r="AW507" s="1" t="s">
        <v>1337</v>
      </c>
      <c r="AX507" s="1" t="s">
        <v>52</v>
      </c>
      <c r="AY507" s="1" t="s">
        <v>52</v>
      </c>
      <c r="AZ507" s="1" t="s">
        <v>52</v>
      </c>
    </row>
    <row r="508" spans="1:52" ht="30" customHeight="1" x14ac:dyDescent="0.3">
      <c r="A508" s="19" t="s">
        <v>559</v>
      </c>
      <c r="B508" s="19" t="s">
        <v>52</v>
      </c>
      <c r="C508" s="19" t="s">
        <v>52</v>
      </c>
      <c r="D508" s="20"/>
      <c r="E508" s="22"/>
      <c r="F508" s="25">
        <f>TRUNC(SUMIF(N504:N507, N503, F504:F507),0)</f>
        <v>12432</v>
      </c>
      <c r="G508" s="22">
        <v>0</v>
      </c>
      <c r="H508" s="25">
        <f>TRUNC(SUMIF(N504:N507, N503, H504:H507),0)</f>
        <v>593010</v>
      </c>
      <c r="I508" s="22"/>
      <c r="J508" s="25">
        <f>TRUNC(SUMIF(N504:N507, N503, J504:J507),0)</f>
        <v>11860</v>
      </c>
      <c r="K508" s="22"/>
      <c r="L508" s="25">
        <f>F508+H508+J508</f>
        <v>617302</v>
      </c>
      <c r="M508" s="19" t="s">
        <v>52</v>
      </c>
      <c r="N508" s="1" t="s">
        <v>91</v>
      </c>
      <c r="O508" s="1" t="s">
        <v>91</v>
      </c>
      <c r="P508" s="1" t="s">
        <v>52</v>
      </c>
      <c r="Q508" s="1" t="s">
        <v>52</v>
      </c>
      <c r="R508" s="1" t="s">
        <v>52</v>
      </c>
      <c r="AV508" s="1" t="s">
        <v>52</v>
      </c>
      <c r="AW508" s="1" t="s">
        <v>52</v>
      </c>
      <c r="AX508" s="1" t="s">
        <v>52</v>
      </c>
      <c r="AY508" s="1" t="s">
        <v>52</v>
      </c>
      <c r="AZ508" s="1" t="s">
        <v>52</v>
      </c>
    </row>
    <row r="509" spans="1:52" ht="30" customHeight="1" x14ac:dyDescent="0.3">
      <c r="A509" s="20"/>
      <c r="B509" s="20"/>
      <c r="C509" s="20"/>
      <c r="D509" s="20"/>
      <c r="E509" s="22"/>
      <c r="F509" s="25"/>
      <c r="G509" s="22">
        <v>0</v>
      </c>
      <c r="H509" s="25"/>
      <c r="I509" s="22"/>
      <c r="J509" s="25"/>
      <c r="K509" s="22"/>
      <c r="L509" s="25"/>
      <c r="M509" s="20"/>
    </row>
    <row r="510" spans="1:52" ht="30" customHeight="1" x14ac:dyDescent="0.3">
      <c r="A510" s="16" t="s">
        <v>1338</v>
      </c>
      <c r="B510" s="17"/>
      <c r="C510" s="17"/>
      <c r="D510" s="17"/>
      <c r="E510" s="21"/>
      <c r="F510" s="24"/>
      <c r="G510" s="21">
        <v>0</v>
      </c>
      <c r="H510" s="24"/>
      <c r="I510" s="21"/>
      <c r="J510" s="24"/>
      <c r="K510" s="21"/>
      <c r="L510" s="24"/>
      <c r="M510" s="18"/>
      <c r="N510" s="1" t="s">
        <v>645</v>
      </c>
    </row>
    <row r="511" spans="1:52" ht="30" customHeight="1" x14ac:dyDescent="0.3">
      <c r="A511" s="19" t="s">
        <v>1340</v>
      </c>
      <c r="B511" s="19" t="s">
        <v>567</v>
      </c>
      <c r="C511" s="19" t="s">
        <v>568</v>
      </c>
      <c r="D511" s="20">
        <v>3</v>
      </c>
      <c r="E511" s="22">
        <f>단가대비표!O115</f>
        <v>0</v>
      </c>
      <c r="F511" s="25">
        <f t="shared" ref="F511:F517" si="67">TRUNC(E511*D511,1)</f>
        <v>0</v>
      </c>
      <c r="G511" s="22">
        <v>248921.4</v>
      </c>
      <c r="H511" s="25">
        <f t="shared" ref="H511:H517" si="68">TRUNC(G511*D511,1)</f>
        <v>746764.2</v>
      </c>
      <c r="I511" s="22">
        <f>단가대비표!V115</f>
        <v>0</v>
      </c>
      <c r="J511" s="25">
        <f t="shared" ref="J511:J517" si="69">TRUNC(I511*D511,1)</f>
        <v>0</v>
      </c>
      <c r="K511" s="22">
        <f t="shared" ref="K511:L517" si="70">TRUNC(E511+G511+I511,1)</f>
        <v>248921.4</v>
      </c>
      <c r="L511" s="25">
        <f t="shared" si="70"/>
        <v>746764.2</v>
      </c>
      <c r="M511" s="19" t="s">
        <v>52</v>
      </c>
      <c r="N511" s="1" t="s">
        <v>645</v>
      </c>
      <c r="O511" s="1" t="s">
        <v>1341</v>
      </c>
      <c r="P511" s="1" t="s">
        <v>64</v>
      </c>
      <c r="Q511" s="1" t="s">
        <v>64</v>
      </c>
      <c r="R511" s="1" t="s">
        <v>63</v>
      </c>
      <c r="V511">
        <v>1</v>
      </c>
      <c r="W511">
        <v>2</v>
      </c>
      <c r="AV511" s="1" t="s">
        <v>52</v>
      </c>
      <c r="AW511" s="1" t="s">
        <v>1342</v>
      </c>
      <c r="AX511" s="1" t="s">
        <v>52</v>
      </c>
      <c r="AY511" s="1" t="s">
        <v>52</v>
      </c>
      <c r="AZ511" s="1" t="s">
        <v>52</v>
      </c>
    </row>
    <row r="512" spans="1:52" ht="30" customHeight="1" x14ac:dyDescent="0.3">
      <c r="A512" s="19" t="s">
        <v>664</v>
      </c>
      <c r="B512" s="19" t="s">
        <v>567</v>
      </c>
      <c r="C512" s="19" t="s">
        <v>568</v>
      </c>
      <c r="D512" s="20">
        <v>1</v>
      </c>
      <c r="E512" s="22">
        <f>단가대비표!O108</f>
        <v>0</v>
      </c>
      <c r="F512" s="25">
        <f t="shared" si="67"/>
        <v>0</v>
      </c>
      <c r="G512" s="22">
        <v>205771.02000000002</v>
      </c>
      <c r="H512" s="25">
        <f t="shared" si="68"/>
        <v>205771</v>
      </c>
      <c r="I512" s="22">
        <f>단가대비표!V108</f>
        <v>0</v>
      </c>
      <c r="J512" s="25">
        <f t="shared" si="69"/>
        <v>0</v>
      </c>
      <c r="K512" s="22">
        <f t="shared" si="70"/>
        <v>205771</v>
      </c>
      <c r="L512" s="25">
        <f t="shared" si="70"/>
        <v>205771</v>
      </c>
      <c r="M512" s="19" t="s">
        <v>52</v>
      </c>
      <c r="N512" s="1" t="s">
        <v>645</v>
      </c>
      <c r="O512" s="1" t="s">
        <v>665</v>
      </c>
      <c r="P512" s="1" t="s">
        <v>64</v>
      </c>
      <c r="Q512" s="1" t="s">
        <v>64</v>
      </c>
      <c r="R512" s="1" t="s">
        <v>63</v>
      </c>
      <c r="V512">
        <v>1</v>
      </c>
      <c r="W512">
        <v>2</v>
      </c>
      <c r="AV512" s="1" t="s">
        <v>52</v>
      </c>
      <c r="AW512" s="1" t="s">
        <v>1343</v>
      </c>
      <c r="AX512" s="1" t="s">
        <v>52</v>
      </c>
      <c r="AY512" s="1" t="s">
        <v>52</v>
      </c>
      <c r="AZ512" s="1" t="s">
        <v>52</v>
      </c>
    </row>
    <row r="513" spans="1:52" ht="30" customHeight="1" x14ac:dyDescent="0.3">
      <c r="A513" s="19" t="s">
        <v>1317</v>
      </c>
      <c r="B513" s="19" t="s">
        <v>567</v>
      </c>
      <c r="C513" s="19" t="s">
        <v>568</v>
      </c>
      <c r="D513" s="20">
        <v>1</v>
      </c>
      <c r="E513" s="22">
        <f>단가대비표!O110</f>
        <v>0</v>
      </c>
      <c r="F513" s="25">
        <f t="shared" si="67"/>
        <v>0</v>
      </c>
      <c r="G513" s="22">
        <v>250968.9</v>
      </c>
      <c r="H513" s="25">
        <f t="shared" si="68"/>
        <v>250968.9</v>
      </c>
      <c r="I513" s="22">
        <f>단가대비표!V110</f>
        <v>0</v>
      </c>
      <c r="J513" s="25">
        <f t="shared" si="69"/>
        <v>0</v>
      </c>
      <c r="K513" s="22">
        <f t="shared" si="70"/>
        <v>250968.9</v>
      </c>
      <c r="L513" s="25">
        <f t="shared" si="70"/>
        <v>250968.9</v>
      </c>
      <c r="M513" s="19" t="s">
        <v>52</v>
      </c>
      <c r="N513" s="1" t="s">
        <v>645</v>
      </c>
      <c r="O513" s="1" t="s">
        <v>1318</v>
      </c>
      <c r="P513" s="1" t="s">
        <v>64</v>
      </c>
      <c r="Q513" s="1" t="s">
        <v>64</v>
      </c>
      <c r="R513" s="1" t="s">
        <v>63</v>
      </c>
      <c r="V513">
        <v>1</v>
      </c>
      <c r="W513">
        <v>2</v>
      </c>
      <c r="AV513" s="1" t="s">
        <v>52</v>
      </c>
      <c r="AW513" s="1" t="s">
        <v>1344</v>
      </c>
      <c r="AX513" s="1" t="s">
        <v>52</v>
      </c>
      <c r="AY513" s="1" t="s">
        <v>52</v>
      </c>
      <c r="AZ513" s="1" t="s">
        <v>52</v>
      </c>
    </row>
    <row r="514" spans="1:52" ht="30" customHeight="1" x14ac:dyDescent="0.3">
      <c r="A514" s="19" t="s">
        <v>571</v>
      </c>
      <c r="B514" s="19" t="s">
        <v>567</v>
      </c>
      <c r="C514" s="19" t="s">
        <v>568</v>
      </c>
      <c r="D514" s="20">
        <v>1</v>
      </c>
      <c r="E514" s="22">
        <f>단가대비표!O107</f>
        <v>0</v>
      </c>
      <c r="F514" s="25">
        <f t="shared" si="67"/>
        <v>0</v>
      </c>
      <c r="G514" s="22">
        <v>156581.88</v>
      </c>
      <c r="H514" s="25">
        <f t="shared" si="68"/>
        <v>156581.79999999999</v>
      </c>
      <c r="I514" s="22">
        <f>단가대비표!V107</f>
        <v>0</v>
      </c>
      <c r="J514" s="25">
        <f t="shared" si="69"/>
        <v>0</v>
      </c>
      <c r="K514" s="22">
        <f t="shared" si="70"/>
        <v>156581.79999999999</v>
      </c>
      <c r="L514" s="25">
        <f t="shared" si="70"/>
        <v>156581.79999999999</v>
      </c>
      <c r="M514" s="19" t="s">
        <v>52</v>
      </c>
      <c r="N514" s="1" t="s">
        <v>645</v>
      </c>
      <c r="O514" s="1" t="s">
        <v>572</v>
      </c>
      <c r="P514" s="1" t="s">
        <v>64</v>
      </c>
      <c r="Q514" s="1" t="s">
        <v>64</v>
      </c>
      <c r="R514" s="1" t="s">
        <v>63</v>
      </c>
      <c r="V514">
        <v>1</v>
      </c>
      <c r="W514">
        <v>2</v>
      </c>
      <c r="AV514" s="1" t="s">
        <v>52</v>
      </c>
      <c r="AW514" s="1" t="s">
        <v>1345</v>
      </c>
      <c r="AX514" s="1" t="s">
        <v>52</v>
      </c>
      <c r="AY514" s="1" t="s">
        <v>52</v>
      </c>
      <c r="AZ514" s="1" t="s">
        <v>52</v>
      </c>
    </row>
    <row r="515" spans="1:52" ht="30" customHeight="1" x14ac:dyDescent="0.3">
      <c r="A515" s="19" t="s">
        <v>667</v>
      </c>
      <c r="B515" s="19" t="s">
        <v>1346</v>
      </c>
      <c r="C515" s="19" t="s">
        <v>508</v>
      </c>
      <c r="D515" s="20">
        <v>1</v>
      </c>
      <c r="E515" s="22">
        <v>0</v>
      </c>
      <c r="F515" s="25">
        <f t="shared" si="67"/>
        <v>0</v>
      </c>
      <c r="G515" s="22">
        <v>0</v>
      </c>
      <c r="H515" s="25">
        <f t="shared" si="68"/>
        <v>0</v>
      </c>
      <c r="I515" s="22">
        <f>TRUNC(SUMIF(V511:V517, RIGHTB(O515, 1), H511:H517)*U515, 2)</f>
        <v>68004.289999999994</v>
      </c>
      <c r="J515" s="25">
        <f t="shared" si="69"/>
        <v>68004.2</v>
      </c>
      <c r="K515" s="22">
        <f t="shared" si="70"/>
        <v>68004.2</v>
      </c>
      <c r="L515" s="25">
        <f t="shared" si="70"/>
        <v>68004.2</v>
      </c>
      <c r="M515" s="19" t="s">
        <v>52</v>
      </c>
      <c r="N515" s="1" t="s">
        <v>645</v>
      </c>
      <c r="O515" s="1" t="s">
        <v>669</v>
      </c>
      <c r="P515" s="1" t="s">
        <v>64</v>
      </c>
      <c r="Q515" s="1" t="s">
        <v>64</v>
      </c>
      <c r="R515" s="1" t="s">
        <v>64</v>
      </c>
      <c r="S515">
        <v>1</v>
      </c>
      <c r="T515">
        <v>2</v>
      </c>
      <c r="U515">
        <v>0.05</v>
      </c>
      <c r="AV515" s="1" t="s">
        <v>52</v>
      </c>
      <c r="AW515" s="1" t="s">
        <v>1347</v>
      </c>
      <c r="AX515" s="1" t="s">
        <v>52</v>
      </c>
      <c r="AY515" s="1" t="s">
        <v>52</v>
      </c>
      <c r="AZ515" s="1" t="s">
        <v>52</v>
      </c>
    </row>
    <row r="516" spans="1:52" ht="30" customHeight="1" x14ac:dyDescent="0.3">
      <c r="A516" s="19" t="s">
        <v>1348</v>
      </c>
      <c r="B516" s="19" t="s">
        <v>1349</v>
      </c>
      <c r="C516" s="19" t="s">
        <v>597</v>
      </c>
      <c r="D516" s="20">
        <v>8</v>
      </c>
      <c r="E516" s="22">
        <f>일위대가목록!E88</f>
        <v>43553</v>
      </c>
      <c r="F516" s="25">
        <f t="shared" si="67"/>
        <v>348424</v>
      </c>
      <c r="G516" s="22">
        <v>53708.200000000004</v>
      </c>
      <c r="H516" s="25">
        <f t="shared" si="68"/>
        <v>429665.6</v>
      </c>
      <c r="I516" s="22">
        <f>일위대가목록!G88</f>
        <v>90024</v>
      </c>
      <c r="J516" s="25">
        <f t="shared" si="69"/>
        <v>720192</v>
      </c>
      <c r="K516" s="22">
        <f t="shared" si="70"/>
        <v>187285.2</v>
      </c>
      <c r="L516" s="25">
        <f t="shared" si="70"/>
        <v>1498281.6</v>
      </c>
      <c r="M516" s="19" t="s">
        <v>1350</v>
      </c>
      <c r="N516" s="1" t="s">
        <v>645</v>
      </c>
      <c r="O516" s="1" t="s">
        <v>1351</v>
      </c>
      <c r="P516" s="1" t="s">
        <v>63</v>
      </c>
      <c r="Q516" s="1" t="s">
        <v>64</v>
      </c>
      <c r="R516" s="1" t="s">
        <v>64</v>
      </c>
      <c r="AV516" s="1" t="s">
        <v>52</v>
      </c>
      <c r="AW516" s="1" t="s">
        <v>1352</v>
      </c>
      <c r="AX516" s="1" t="s">
        <v>52</v>
      </c>
      <c r="AY516" s="1" t="s">
        <v>52</v>
      </c>
      <c r="AZ516" s="1" t="s">
        <v>52</v>
      </c>
    </row>
    <row r="517" spans="1:52" ht="30" customHeight="1" x14ac:dyDescent="0.3">
      <c r="A517" s="19" t="s">
        <v>1353</v>
      </c>
      <c r="B517" s="19" t="s">
        <v>1346</v>
      </c>
      <c r="C517" s="19" t="s">
        <v>508</v>
      </c>
      <c r="D517" s="20">
        <v>1</v>
      </c>
      <c r="E517" s="22">
        <f>TRUNC(SUMIF(W511:W517, RIGHTB(O517, 1), H511:H517)*U517, 2)</f>
        <v>68004.289999999994</v>
      </c>
      <c r="F517" s="25">
        <f t="shared" si="67"/>
        <v>68004.2</v>
      </c>
      <c r="G517" s="22">
        <v>0</v>
      </c>
      <c r="H517" s="25">
        <f t="shared" si="68"/>
        <v>0</v>
      </c>
      <c r="I517" s="22">
        <v>0</v>
      </c>
      <c r="J517" s="25">
        <f t="shared" si="69"/>
        <v>0</v>
      </c>
      <c r="K517" s="22">
        <f t="shared" si="70"/>
        <v>68004.2</v>
      </c>
      <c r="L517" s="25">
        <f t="shared" si="70"/>
        <v>68004.2</v>
      </c>
      <c r="M517" s="19" t="s">
        <v>52</v>
      </c>
      <c r="N517" s="1" t="s">
        <v>645</v>
      </c>
      <c r="O517" s="1" t="s">
        <v>1161</v>
      </c>
      <c r="P517" s="1" t="s">
        <v>64</v>
      </c>
      <c r="Q517" s="1" t="s">
        <v>64</v>
      </c>
      <c r="R517" s="1" t="s">
        <v>64</v>
      </c>
      <c r="S517">
        <v>1</v>
      </c>
      <c r="T517">
        <v>0</v>
      </c>
      <c r="U517">
        <v>0.05</v>
      </c>
      <c r="AV517" s="1" t="s">
        <v>52</v>
      </c>
      <c r="AW517" s="1" t="s">
        <v>1354</v>
      </c>
      <c r="AX517" s="1" t="s">
        <v>52</v>
      </c>
      <c r="AY517" s="1" t="s">
        <v>52</v>
      </c>
      <c r="AZ517" s="1" t="s">
        <v>52</v>
      </c>
    </row>
    <row r="518" spans="1:52" ht="30" customHeight="1" x14ac:dyDescent="0.3">
      <c r="A518" s="19" t="s">
        <v>559</v>
      </c>
      <c r="B518" s="19" t="s">
        <v>52</v>
      </c>
      <c r="C518" s="19" t="s">
        <v>52</v>
      </c>
      <c r="D518" s="20"/>
      <c r="E518" s="22"/>
      <c r="F518" s="25">
        <f>TRUNC(SUMIF(N511:N517, N510, F511:F517),0)</f>
        <v>416428</v>
      </c>
      <c r="G518" s="22">
        <v>0</v>
      </c>
      <c r="H518" s="25">
        <f>TRUNC(SUMIF(N511:N517, N510, H511:H517),0)</f>
        <v>1789751</v>
      </c>
      <c r="I518" s="22"/>
      <c r="J518" s="25">
        <f>TRUNC(SUMIF(N511:N517, N510, J511:J517),0)</f>
        <v>788196</v>
      </c>
      <c r="K518" s="22"/>
      <c r="L518" s="25">
        <f>F518+H518+J518</f>
        <v>2994375</v>
      </c>
      <c r="M518" s="19" t="s">
        <v>52</v>
      </c>
      <c r="N518" s="1" t="s">
        <v>91</v>
      </c>
      <c r="O518" s="1" t="s">
        <v>91</v>
      </c>
      <c r="P518" s="1" t="s">
        <v>52</v>
      </c>
      <c r="Q518" s="1" t="s">
        <v>52</v>
      </c>
      <c r="R518" s="1" t="s">
        <v>52</v>
      </c>
      <c r="AV518" s="1" t="s">
        <v>52</v>
      </c>
      <c r="AW518" s="1" t="s">
        <v>52</v>
      </c>
      <c r="AX518" s="1" t="s">
        <v>52</v>
      </c>
      <c r="AY518" s="1" t="s">
        <v>52</v>
      </c>
      <c r="AZ518" s="1" t="s">
        <v>52</v>
      </c>
    </row>
    <row r="519" spans="1:52" ht="30" customHeight="1" x14ac:dyDescent="0.3">
      <c r="A519" s="20"/>
      <c r="B519" s="20"/>
      <c r="C519" s="20"/>
      <c r="D519" s="20"/>
      <c r="E519" s="22"/>
      <c r="F519" s="25"/>
      <c r="G519" s="22">
        <v>0</v>
      </c>
      <c r="H519" s="25"/>
      <c r="I519" s="22"/>
      <c r="J519" s="25"/>
      <c r="K519" s="22"/>
      <c r="L519" s="25"/>
      <c r="M519" s="20"/>
    </row>
    <row r="520" spans="1:52" ht="30" customHeight="1" x14ac:dyDescent="0.3">
      <c r="A520" s="16" t="s">
        <v>1355</v>
      </c>
      <c r="B520" s="17"/>
      <c r="C520" s="17"/>
      <c r="D520" s="17"/>
      <c r="E520" s="21"/>
      <c r="F520" s="24"/>
      <c r="G520" s="21">
        <v>0</v>
      </c>
      <c r="H520" s="24"/>
      <c r="I520" s="21"/>
      <c r="J520" s="24"/>
      <c r="K520" s="21"/>
      <c r="L520" s="24"/>
      <c r="M520" s="18"/>
      <c r="N520" s="1" t="s">
        <v>1351</v>
      </c>
    </row>
    <row r="521" spans="1:52" ht="30" customHeight="1" x14ac:dyDescent="0.3">
      <c r="A521" s="19" t="s">
        <v>1348</v>
      </c>
      <c r="B521" s="19" t="s">
        <v>1349</v>
      </c>
      <c r="C521" s="19" t="s">
        <v>60</v>
      </c>
      <c r="D521" s="20">
        <v>0.26400000000000001</v>
      </c>
      <c r="E521" s="22">
        <f>단가대비표!O18</f>
        <v>0</v>
      </c>
      <c r="F521" s="25">
        <f>TRUNC(E521*D521,1)</f>
        <v>0</v>
      </c>
      <c r="G521" s="22">
        <v>0</v>
      </c>
      <c r="H521" s="25">
        <f>TRUNC(G521*D521,1)</f>
        <v>0</v>
      </c>
      <c r="I521" s="22">
        <f>단가대비표!V18</f>
        <v>341000</v>
      </c>
      <c r="J521" s="25">
        <f>TRUNC(I521*D521,1)</f>
        <v>90024</v>
      </c>
      <c r="K521" s="22">
        <f t="shared" ref="K521:L524" si="71">TRUNC(E521+G521+I521,1)</f>
        <v>341000</v>
      </c>
      <c r="L521" s="25">
        <f t="shared" si="71"/>
        <v>90024</v>
      </c>
      <c r="M521" s="19" t="s">
        <v>1186</v>
      </c>
      <c r="N521" s="1" t="s">
        <v>1351</v>
      </c>
      <c r="O521" s="1" t="s">
        <v>1357</v>
      </c>
      <c r="P521" s="1" t="s">
        <v>64</v>
      </c>
      <c r="Q521" s="1" t="s">
        <v>64</v>
      </c>
      <c r="R521" s="1" t="s">
        <v>63</v>
      </c>
      <c r="AV521" s="1" t="s">
        <v>52</v>
      </c>
      <c r="AW521" s="1" t="s">
        <v>1358</v>
      </c>
      <c r="AX521" s="1" t="s">
        <v>52</v>
      </c>
      <c r="AY521" s="1" t="s">
        <v>52</v>
      </c>
      <c r="AZ521" s="1" t="s">
        <v>52</v>
      </c>
    </row>
    <row r="522" spans="1:52" ht="30" customHeight="1" x14ac:dyDescent="0.3">
      <c r="A522" s="19" t="s">
        <v>1189</v>
      </c>
      <c r="B522" s="19" t="s">
        <v>1190</v>
      </c>
      <c r="C522" s="19" t="s">
        <v>846</v>
      </c>
      <c r="D522" s="20">
        <v>17.7</v>
      </c>
      <c r="E522" s="22">
        <f>단가대비표!O25</f>
        <v>1822.72</v>
      </c>
      <c r="F522" s="25">
        <f>TRUNC(E522*D522,1)</f>
        <v>32262.1</v>
      </c>
      <c r="G522" s="22">
        <v>0</v>
      </c>
      <c r="H522" s="25">
        <f>TRUNC(G522*D522,1)</f>
        <v>0</v>
      </c>
      <c r="I522" s="22">
        <f>단가대비표!V25</f>
        <v>0</v>
      </c>
      <c r="J522" s="25">
        <f>TRUNC(I522*D522,1)</f>
        <v>0</v>
      </c>
      <c r="K522" s="22">
        <f t="shared" si="71"/>
        <v>1822.7</v>
      </c>
      <c r="L522" s="25">
        <f t="shared" si="71"/>
        <v>32262.1</v>
      </c>
      <c r="M522" s="19" t="s">
        <v>52</v>
      </c>
      <c r="N522" s="1" t="s">
        <v>1351</v>
      </c>
      <c r="O522" s="1" t="s">
        <v>1191</v>
      </c>
      <c r="P522" s="1" t="s">
        <v>64</v>
      </c>
      <c r="Q522" s="1" t="s">
        <v>64</v>
      </c>
      <c r="R522" s="1" t="s">
        <v>63</v>
      </c>
      <c r="V522">
        <v>1</v>
      </c>
      <c r="AV522" s="1" t="s">
        <v>52</v>
      </c>
      <c r="AW522" s="1" t="s">
        <v>1359</v>
      </c>
      <c r="AX522" s="1" t="s">
        <v>52</v>
      </c>
      <c r="AY522" s="1" t="s">
        <v>52</v>
      </c>
      <c r="AZ522" s="1" t="s">
        <v>52</v>
      </c>
    </row>
    <row r="523" spans="1:52" ht="30" customHeight="1" x14ac:dyDescent="0.3">
      <c r="A523" s="19" t="s">
        <v>797</v>
      </c>
      <c r="B523" s="19" t="s">
        <v>1360</v>
      </c>
      <c r="C523" s="19" t="s">
        <v>508</v>
      </c>
      <c r="D523" s="20">
        <v>1</v>
      </c>
      <c r="E523" s="22">
        <f>TRUNC(SUMIF(V521:V524, RIGHTB(O523, 1), F521:F524)*U523, 2)</f>
        <v>11291.73</v>
      </c>
      <c r="F523" s="25">
        <f>TRUNC(E523*D523,1)</f>
        <v>11291.7</v>
      </c>
      <c r="G523" s="22">
        <v>0</v>
      </c>
      <c r="H523" s="25">
        <f>TRUNC(G523*D523,1)</f>
        <v>0</v>
      </c>
      <c r="I523" s="22">
        <v>0</v>
      </c>
      <c r="J523" s="25">
        <f>TRUNC(I523*D523,1)</f>
        <v>0</v>
      </c>
      <c r="K523" s="22">
        <f t="shared" si="71"/>
        <v>11291.7</v>
      </c>
      <c r="L523" s="25">
        <f t="shared" si="71"/>
        <v>11291.7</v>
      </c>
      <c r="M523" s="19" t="s">
        <v>52</v>
      </c>
      <c r="N523" s="1" t="s">
        <v>1351</v>
      </c>
      <c r="O523" s="1" t="s">
        <v>669</v>
      </c>
      <c r="P523" s="1" t="s">
        <v>64</v>
      </c>
      <c r="Q523" s="1" t="s">
        <v>64</v>
      </c>
      <c r="R523" s="1" t="s">
        <v>64</v>
      </c>
      <c r="S523">
        <v>0</v>
      </c>
      <c r="T523">
        <v>0</v>
      </c>
      <c r="U523">
        <v>0.35</v>
      </c>
      <c r="AV523" s="1" t="s">
        <v>52</v>
      </c>
      <c r="AW523" s="1" t="s">
        <v>1361</v>
      </c>
      <c r="AX523" s="1" t="s">
        <v>52</v>
      </c>
      <c r="AY523" s="1" t="s">
        <v>52</v>
      </c>
      <c r="AZ523" s="1" t="s">
        <v>52</v>
      </c>
    </row>
    <row r="524" spans="1:52" ht="30" customHeight="1" x14ac:dyDescent="0.3">
      <c r="A524" s="19" t="s">
        <v>1195</v>
      </c>
      <c r="B524" s="19" t="s">
        <v>567</v>
      </c>
      <c r="C524" s="19" t="s">
        <v>568</v>
      </c>
      <c r="D524" s="20">
        <v>1</v>
      </c>
      <c r="E524" s="22">
        <f>TRUNC(단가대비표!O128*1/8*16/12*25/20, 1)</f>
        <v>0</v>
      </c>
      <c r="F524" s="25">
        <f>TRUNC(E524*D524,1)</f>
        <v>0</v>
      </c>
      <c r="G524" s="22">
        <v>53708.381999999998</v>
      </c>
      <c r="H524" s="25">
        <f>TRUNC(G524*D524,1)</f>
        <v>53708.3</v>
      </c>
      <c r="I524" s="22">
        <f>TRUNC(단가대비표!V128*1/8*16/12*25/20, 1)</f>
        <v>0</v>
      </c>
      <c r="J524" s="25">
        <f>TRUNC(I524*D524,1)</f>
        <v>0</v>
      </c>
      <c r="K524" s="22">
        <f t="shared" si="71"/>
        <v>53708.3</v>
      </c>
      <c r="L524" s="25">
        <f t="shared" si="71"/>
        <v>53708.3</v>
      </c>
      <c r="M524" s="19" t="s">
        <v>52</v>
      </c>
      <c r="N524" s="1" t="s">
        <v>1351</v>
      </c>
      <c r="O524" s="1" t="s">
        <v>1196</v>
      </c>
      <c r="P524" s="1" t="s">
        <v>64</v>
      </c>
      <c r="Q524" s="1" t="s">
        <v>64</v>
      </c>
      <c r="R524" s="1" t="s">
        <v>63</v>
      </c>
      <c r="AV524" s="1" t="s">
        <v>52</v>
      </c>
      <c r="AW524" s="1" t="s">
        <v>1362</v>
      </c>
      <c r="AX524" s="1" t="s">
        <v>63</v>
      </c>
      <c r="AY524" s="1" t="s">
        <v>52</v>
      </c>
      <c r="AZ524" s="1" t="s">
        <v>52</v>
      </c>
    </row>
    <row r="525" spans="1:52" ht="30" customHeight="1" x14ac:dyDescent="0.3">
      <c r="A525" s="19" t="s">
        <v>559</v>
      </c>
      <c r="B525" s="19" t="s">
        <v>52</v>
      </c>
      <c r="C525" s="19" t="s">
        <v>52</v>
      </c>
      <c r="D525" s="20"/>
      <c r="E525" s="22"/>
      <c r="F525" s="25">
        <f>TRUNC(SUMIF(N521:N524, N520, F521:F524),0)</f>
        <v>43553</v>
      </c>
      <c r="G525" s="22">
        <v>0</v>
      </c>
      <c r="H525" s="25">
        <f>TRUNC(SUMIF(N521:N524, N520, H521:H524),0)</f>
        <v>53708</v>
      </c>
      <c r="I525" s="22"/>
      <c r="J525" s="25">
        <f>TRUNC(SUMIF(N521:N524, N520, J521:J524),0)</f>
        <v>90024</v>
      </c>
      <c r="K525" s="22"/>
      <c r="L525" s="25">
        <f>F525+H525+J525</f>
        <v>187285</v>
      </c>
      <c r="M525" s="19" t="s">
        <v>52</v>
      </c>
      <c r="N525" s="1" t="s">
        <v>91</v>
      </c>
      <c r="O525" s="1" t="s">
        <v>91</v>
      </c>
      <c r="P525" s="1" t="s">
        <v>52</v>
      </c>
      <c r="Q525" s="1" t="s">
        <v>52</v>
      </c>
      <c r="R525" s="1" t="s">
        <v>52</v>
      </c>
      <c r="AV525" s="1" t="s">
        <v>52</v>
      </c>
      <c r="AW525" s="1" t="s">
        <v>52</v>
      </c>
      <c r="AX525" s="1" t="s">
        <v>52</v>
      </c>
      <c r="AY525" s="1" t="s">
        <v>52</v>
      </c>
      <c r="AZ525" s="1" t="s">
        <v>52</v>
      </c>
    </row>
    <row r="526" spans="1:52" ht="30" customHeight="1" x14ac:dyDescent="0.3">
      <c r="A526" s="20"/>
      <c r="B526" s="20"/>
      <c r="C526" s="20"/>
      <c r="D526" s="20"/>
      <c r="E526" s="22"/>
      <c r="F526" s="25"/>
      <c r="G526" s="22">
        <v>0</v>
      </c>
      <c r="H526" s="25"/>
      <c r="I526" s="22"/>
      <c r="J526" s="25"/>
      <c r="K526" s="22"/>
      <c r="L526" s="25"/>
      <c r="M526" s="20"/>
    </row>
    <row r="527" spans="1:52" ht="30" customHeight="1" x14ac:dyDescent="0.3">
      <c r="A527" s="16" t="s">
        <v>1363</v>
      </c>
      <c r="B527" s="17"/>
      <c r="C527" s="17"/>
      <c r="D527" s="17"/>
      <c r="E527" s="21"/>
      <c r="F527" s="24"/>
      <c r="G527" s="21">
        <v>0</v>
      </c>
      <c r="H527" s="24"/>
      <c r="I527" s="21"/>
      <c r="J527" s="24"/>
      <c r="K527" s="21"/>
      <c r="L527" s="24"/>
      <c r="M527" s="18"/>
      <c r="N527" s="1" t="s">
        <v>651</v>
      </c>
    </row>
    <row r="528" spans="1:52" ht="30" customHeight="1" x14ac:dyDescent="0.3">
      <c r="A528" s="19" t="s">
        <v>1340</v>
      </c>
      <c r="B528" s="19" t="s">
        <v>567</v>
      </c>
      <c r="C528" s="19" t="s">
        <v>568</v>
      </c>
      <c r="D528" s="20">
        <v>4</v>
      </c>
      <c r="E528" s="22">
        <f>단가대비표!O115</f>
        <v>0</v>
      </c>
      <c r="F528" s="25">
        <f t="shared" ref="F528:F534" si="72">TRUNC(E528*D528,1)</f>
        <v>0</v>
      </c>
      <c r="G528" s="22">
        <v>248921.4</v>
      </c>
      <c r="H528" s="25">
        <f t="shared" ref="H528:H534" si="73">TRUNC(G528*D528,1)</f>
        <v>995685.6</v>
      </c>
      <c r="I528" s="22">
        <f>단가대비표!V115</f>
        <v>0</v>
      </c>
      <c r="J528" s="25">
        <f t="shared" ref="J528:J534" si="74">TRUNC(I528*D528,1)</f>
        <v>0</v>
      </c>
      <c r="K528" s="22">
        <f t="shared" ref="K528:L534" si="75">TRUNC(E528+G528+I528,1)</f>
        <v>248921.4</v>
      </c>
      <c r="L528" s="25">
        <f t="shared" si="75"/>
        <v>995685.6</v>
      </c>
      <c r="M528" s="19" t="s">
        <v>52</v>
      </c>
      <c r="N528" s="1" t="s">
        <v>651</v>
      </c>
      <c r="O528" s="1" t="s">
        <v>1341</v>
      </c>
      <c r="P528" s="1" t="s">
        <v>64</v>
      </c>
      <c r="Q528" s="1" t="s">
        <v>64</v>
      </c>
      <c r="R528" s="1" t="s">
        <v>63</v>
      </c>
      <c r="V528">
        <v>1</v>
      </c>
      <c r="W528">
        <v>2</v>
      </c>
      <c r="AV528" s="1" t="s">
        <v>52</v>
      </c>
      <c r="AW528" s="1" t="s">
        <v>1364</v>
      </c>
      <c r="AX528" s="1" t="s">
        <v>52</v>
      </c>
      <c r="AY528" s="1" t="s">
        <v>52</v>
      </c>
      <c r="AZ528" s="1" t="s">
        <v>52</v>
      </c>
    </row>
    <row r="529" spans="1:52" ht="30" customHeight="1" x14ac:dyDescent="0.3">
      <c r="A529" s="19" t="s">
        <v>664</v>
      </c>
      <c r="B529" s="19" t="s">
        <v>567</v>
      </c>
      <c r="C529" s="19" t="s">
        <v>568</v>
      </c>
      <c r="D529" s="20">
        <v>1</v>
      </c>
      <c r="E529" s="22">
        <f>단가대비표!O108</f>
        <v>0</v>
      </c>
      <c r="F529" s="25">
        <f t="shared" si="72"/>
        <v>0</v>
      </c>
      <c r="G529" s="22">
        <v>205771.02000000002</v>
      </c>
      <c r="H529" s="25">
        <f t="shared" si="73"/>
        <v>205771</v>
      </c>
      <c r="I529" s="22">
        <f>단가대비표!V108</f>
        <v>0</v>
      </c>
      <c r="J529" s="25">
        <f t="shared" si="74"/>
        <v>0</v>
      </c>
      <c r="K529" s="22">
        <f t="shared" si="75"/>
        <v>205771</v>
      </c>
      <c r="L529" s="25">
        <f t="shared" si="75"/>
        <v>205771</v>
      </c>
      <c r="M529" s="19" t="s">
        <v>52</v>
      </c>
      <c r="N529" s="1" t="s">
        <v>651</v>
      </c>
      <c r="O529" s="1" t="s">
        <v>665</v>
      </c>
      <c r="P529" s="1" t="s">
        <v>64</v>
      </c>
      <c r="Q529" s="1" t="s">
        <v>64</v>
      </c>
      <c r="R529" s="1" t="s">
        <v>63</v>
      </c>
      <c r="V529">
        <v>1</v>
      </c>
      <c r="W529">
        <v>2</v>
      </c>
      <c r="AV529" s="1" t="s">
        <v>52</v>
      </c>
      <c r="AW529" s="1" t="s">
        <v>1365</v>
      </c>
      <c r="AX529" s="1" t="s">
        <v>52</v>
      </c>
      <c r="AY529" s="1" t="s">
        <v>52</v>
      </c>
      <c r="AZ529" s="1" t="s">
        <v>52</v>
      </c>
    </row>
    <row r="530" spans="1:52" ht="30" customHeight="1" x14ac:dyDescent="0.3">
      <c r="A530" s="19" t="s">
        <v>1317</v>
      </c>
      <c r="B530" s="19" t="s">
        <v>567</v>
      </c>
      <c r="C530" s="19" t="s">
        <v>568</v>
      </c>
      <c r="D530" s="20">
        <v>1</v>
      </c>
      <c r="E530" s="22">
        <f>단가대비표!O110</f>
        <v>0</v>
      </c>
      <c r="F530" s="25">
        <f t="shared" si="72"/>
        <v>0</v>
      </c>
      <c r="G530" s="22">
        <v>250968.9</v>
      </c>
      <c r="H530" s="25">
        <f t="shared" si="73"/>
        <v>250968.9</v>
      </c>
      <c r="I530" s="22">
        <f>단가대비표!V110</f>
        <v>0</v>
      </c>
      <c r="J530" s="25">
        <f t="shared" si="74"/>
        <v>0</v>
      </c>
      <c r="K530" s="22">
        <f t="shared" si="75"/>
        <v>250968.9</v>
      </c>
      <c r="L530" s="25">
        <f t="shared" si="75"/>
        <v>250968.9</v>
      </c>
      <c r="M530" s="19" t="s">
        <v>52</v>
      </c>
      <c r="N530" s="1" t="s">
        <v>651</v>
      </c>
      <c r="O530" s="1" t="s">
        <v>1318</v>
      </c>
      <c r="P530" s="1" t="s">
        <v>64</v>
      </c>
      <c r="Q530" s="1" t="s">
        <v>64</v>
      </c>
      <c r="R530" s="1" t="s">
        <v>63</v>
      </c>
      <c r="V530">
        <v>1</v>
      </c>
      <c r="W530">
        <v>2</v>
      </c>
      <c r="AV530" s="1" t="s">
        <v>52</v>
      </c>
      <c r="AW530" s="1" t="s">
        <v>1366</v>
      </c>
      <c r="AX530" s="1" t="s">
        <v>52</v>
      </c>
      <c r="AY530" s="1" t="s">
        <v>52</v>
      </c>
      <c r="AZ530" s="1" t="s">
        <v>52</v>
      </c>
    </row>
    <row r="531" spans="1:52" ht="30" customHeight="1" x14ac:dyDescent="0.3">
      <c r="A531" s="19" t="s">
        <v>571</v>
      </c>
      <c r="B531" s="19" t="s">
        <v>567</v>
      </c>
      <c r="C531" s="19" t="s">
        <v>568</v>
      </c>
      <c r="D531" s="20">
        <v>1</v>
      </c>
      <c r="E531" s="22">
        <f>단가대비표!O107</f>
        <v>0</v>
      </c>
      <c r="F531" s="25">
        <f t="shared" si="72"/>
        <v>0</v>
      </c>
      <c r="G531" s="22">
        <v>156581.88</v>
      </c>
      <c r="H531" s="25">
        <f t="shared" si="73"/>
        <v>156581.79999999999</v>
      </c>
      <c r="I531" s="22">
        <f>단가대비표!V107</f>
        <v>0</v>
      </c>
      <c r="J531" s="25">
        <f t="shared" si="74"/>
        <v>0</v>
      </c>
      <c r="K531" s="22">
        <f t="shared" si="75"/>
        <v>156581.79999999999</v>
      </c>
      <c r="L531" s="25">
        <f t="shared" si="75"/>
        <v>156581.79999999999</v>
      </c>
      <c r="M531" s="19" t="s">
        <v>52</v>
      </c>
      <c r="N531" s="1" t="s">
        <v>651</v>
      </c>
      <c r="O531" s="1" t="s">
        <v>572</v>
      </c>
      <c r="P531" s="1" t="s">
        <v>64</v>
      </c>
      <c r="Q531" s="1" t="s">
        <v>64</v>
      </c>
      <c r="R531" s="1" t="s">
        <v>63</v>
      </c>
      <c r="V531">
        <v>1</v>
      </c>
      <c r="W531">
        <v>2</v>
      </c>
      <c r="AV531" s="1" t="s">
        <v>52</v>
      </c>
      <c r="AW531" s="1" t="s">
        <v>1367</v>
      </c>
      <c r="AX531" s="1" t="s">
        <v>52</v>
      </c>
      <c r="AY531" s="1" t="s">
        <v>52</v>
      </c>
      <c r="AZ531" s="1" t="s">
        <v>52</v>
      </c>
    </row>
    <row r="532" spans="1:52" ht="30" customHeight="1" x14ac:dyDescent="0.3">
      <c r="A532" s="19" t="s">
        <v>667</v>
      </c>
      <c r="B532" s="19" t="s">
        <v>1346</v>
      </c>
      <c r="C532" s="19" t="s">
        <v>508</v>
      </c>
      <c r="D532" s="20">
        <v>1</v>
      </c>
      <c r="E532" s="22">
        <v>0</v>
      </c>
      <c r="F532" s="25">
        <f t="shared" si="72"/>
        <v>0</v>
      </c>
      <c r="G532" s="22">
        <v>0</v>
      </c>
      <c r="H532" s="25">
        <f t="shared" si="73"/>
        <v>0</v>
      </c>
      <c r="I532" s="22">
        <f>TRUNC(SUMIF(V528:V534, RIGHTB(O532, 1), H528:H534)*U532, 2)</f>
        <v>80450.36</v>
      </c>
      <c r="J532" s="25">
        <f t="shared" si="74"/>
        <v>80450.3</v>
      </c>
      <c r="K532" s="22">
        <f t="shared" si="75"/>
        <v>80450.3</v>
      </c>
      <c r="L532" s="25">
        <f t="shared" si="75"/>
        <v>80450.3</v>
      </c>
      <c r="M532" s="19" t="s">
        <v>52</v>
      </c>
      <c r="N532" s="1" t="s">
        <v>651</v>
      </c>
      <c r="O532" s="1" t="s">
        <v>669</v>
      </c>
      <c r="P532" s="1" t="s">
        <v>64</v>
      </c>
      <c r="Q532" s="1" t="s">
        <v>64</v>
      </c>
      <c r="R532" s="1" t="s">
        <v>64</v>
      </c>
      <c r="S532">
        <v>1</v>
      </c>
      <c r="T532">
        <v>2</v>
      </c>
      <c r="U532">
        <v>0.05</v>
      </c>
      <c r="AV532" s="1" t="s">
        <v>52</v>
      </c>
      <c r="AW532" s="1" t="s">
        <v>1368</v>
      </c>
      <c r="AX532" s="1" t="s">
        <v>52</v>
      </c>
      <c r="AY532" s="1" t="s">
        <v>52</v>
      </c>
      <c r="AZ532" s="1" t="s">
        <v>52</v>
      </c>
    </row>
    <row r="533" spans="1:52" ht="30" customHeight="1" x14ac:dyDescent="0.3">
      <c r="A533" s="19" t="s">
        <v>1348</v>
      </c>
      <c r="B533" s="19" t="s">
        <v>1349</v>
      </c>
      <c r="C533" s="19" t="s">
        <v>597</v>
      </c>
      <c r="D533" s="20">
        <v>8</v>
      </c>
      <c r="E533" s="22">
        <f>일위대가목록!E88</f>
        <v>43553</v>
      </c>
      <c r="F533" s="25">
        <f t="shared" si="72"/>
        <v>348424</v>
      </c>
      <c r="G533" s="22">
        <v>53708.200000000004</v>
      </c>
      <c r="H533" s="25">
        <f t="shared" si="73"/>
        <v>429665.6</v>
      </c>
      <c r="I533" s="22">
        <f>일위대가목록!G88</f>
        <v>90024</v>
      </c>
      <c r="J533" s="25">
        <f t="shared" si="74"/>
        <v>720192</v>
      </c>
      <c r="K533" s="22">
        <f t="shared" si="75"/>
        <v>187285.2</v>
      </c>
      <c r="L533" s="25">
        <f t="shared" si="75"/>
        <v>1498281.6</v>
      </c>
      <c r="M533" s="19" t="s">
        <v>1350</v>
      </c>
      <c r="N533" s="1" t="s">
        <v>651</v>
      </c>
      <c r="O533" s="1" t="s">
        <v>1351</v>
      </c>
      <c r="P533" s="1" t="s">
        <v>63</v>
      </c>
      <c r="Q533" s="1" t="s">
        <v>64</v>
      </c>
      <c r="R533" s="1" t="s">
        <v>64</v>
      </c>
      <c r="AV533" s="1" t="s">
        <v>52</v>
      </c>
      <c r="AW533" s="1" t="s">
        <v>1369</v>
      </c>
      <c r="AX533" s="1" t="s">
        <v>52</v>
      </c>
      <c r="AY533" s="1" t="s">
        <v>52</v>
      </c>
      <c r="AZ533" s="1" t="s">
        <v>52</v>
      </c>
    </row>
    <row r="534" spans="1:52" ht="30" customHeight="1" x14ac:dyDescent="0.3">
      <c r="A534" s="19" t="s">
        <v>1353</v>
      </c>
      <c r="B534" s="19" t="s">
        <v>1346</v>
      </c>
      <c r="C534" s="19" t="s">
        <v>508</v>
      </c>
      <c r="D534" s="20">
        <v>1</v>
      </c>
      <c r="E534" s="22">
        <f>TRUNC(SUMIF(W528:W534, RIGHTB(O534, 1), H528:H534)*U534, 2)</f>
        <v>80450.36</v>
      </c>
      <c r="F534" s="25">
        <f t="shared" si="72"/>
        <v>80450.3</v>
      </c>
      <c r="G534" s="22">
        <v>0</v>
      </c>
      <c r="H534" s="25">
        <f t="shared" si="73"/>
        <v>0</v>
      </c>
      <c r="I534" s="22">
        <v>0</v>
      </c>
      <c r="J534" s="25">
        <f t="shared" si="74"/>
        <v>0</v>
      </c>
      <c r="K534" s="22">
        <f t="shared" si="75"/>
        <v>80450.3</v>
      </c>
      <c r="L534" s="25">
        <f t="shared" si="75"/>
        <v>80450.3</v>
      </c>
      <c r="M534" s="19" t="s">
        <v>52</v>
      </c>
      <c r="N534" s="1" t="s">
        <v>651</v>
      </c>
      <c r="O534" s="1" t="s">
        <v>1161</v>
      </c>
      <c r="P534" s="1" t="s">
        <v>64</v>
      </c>
      <c r="Q534" s="1" t="s">
        <v>64</v>
      </c>
      <c r="R534" s="1" t="s">
        <v>64</v>
      </c>
      <c r="S534">
        <v>1</v>
      </c>
      <c r="T534">
        <v>0</v>
      </c>
      <c r="U534">
        <v>0.05</v>
      </c>
      <c r="AV534" s="1" t="s">
        <v>52</v>
      </c>
      <c r="AW534" s="1" t="s">
        <v>1370</v>
      </c>
      <c r="AX534" s="1" t="s">
        <v>52</v>
      </c>
      <c r="AY534" s="1" t="s">
        <v>52</v>
      </c>
      <c r="AZ534" s="1" t="s">
        <v>52</v>
      </c>
    </row>
    <row r="535" spans="1:52" ht="30" customHeight="1" x14ac:dyDescent="0.3">
      <c r="A535" s="19" t="s">
        <v>559</v>
      </c>
      <c r="B535" s="19" t="s">
        <v>52</v>
      </c>
      <c r="C535" s="19" t="s">
        <v>52</v>
      </c>
      <c r="D535" s="20"/>
      <c r="E535" s="22"/>
      <c r="F535" s="25">
        <f>TRUNC(SUMIF(N528:N534, N527, F528:F534),0)</f>
        <v>428874</v>
      </c>
      <c r="G535" s="22">
        <v>0</v>
      </c>
      <c r="H535" s="25">
        <f>TRUNC(SUMIF(N528:N534, N527, H528:H534),0)</f>
        <v>2038672</v>
      </c>
      <c r="I535" s="22"/>
      <c r="J535" s="25">
        <f>TRUNC(SUMIF(N528:N534, N527, J528:J534),0)</f>
        <v>800642</v>
      </c>
      <c r="K535" s="22"/>
      <c r="L535" s="25">
        <f>F535+H535+J535</f>
        <v>3268188</v>
      </c>
      <c r="M535" s="19" t="s">
        <v>52</v>
      </c>
      <c r="N535" s="1" t="s">
        <v>91</v>
      </c>
      <c r="O535" s="1" t="s">
        <v>91</v>
      </c>
      <c r="P535" s="1" t="s">
        <v>52</v>
      </c>
      <c r="Q535" s="1" t="s">
        <v>52</v>
      </c>
      <c r="R535" s="1" t="s">
        <v>52</v>
      </c>
      <c r="AV535" s="1" t="s">
        <v>52</v>
      </c>
      <c r="AW535" s="1" t="s">
        <v>52</v>
      </c>
      <c r="AX535" s="1" t="s">
        <v>52</v>
      </c>
      <c r="AY535" s="1" t="s">
        <v>52</v>
      </c>
      <c r="AZ535" s="1" t="s">
        <v>52</v>
      </c>
    </row>
    <row r="536" spans="1:52" ht="30" customHeight="1" x14ac:dyDescent="0.3">
      <c r="A536" s="20"/>
      <c r="B536" s="20"/>
      <c r="C536" s="20"/>
      <c r="D536" s="20"/>
      <c r="E536" s="22"/>
      <c r="F536" s="25"/>
      <c r="G536" s="22">
        <v>0</v>
      </c>
      <c r="H536" s="25"/>
      <c r="I536" s="22"/>
      <c r="J536" s="25"/>
      <c r="K536" s="22"/>
      <c r="L536" s="25"/>
      <c r="M536" s="20"/>
    </row>
    <row r="537" spans="1:52" ht="30" customHeight="1" x14ac:dyDescent="0.3">
      <c r="A537" s="16" t="s">
        <v>1371</v>
      </c>
      <c r="B537" s="17"/>
      <c r="C537" s="17"/>
      <c r="D537" s="17"/>
      <c r="E537" s="21"/>
      <c r="F537" s="24"/>
      <c r="G537" s="21">
        <v>0</v>
      </c>
      <c r="H537" s="24"/>
      <c r="I537" s="21"/>
      <c r="J537" s="24"/>
      <c r="K537" s="21"/>
      <c r="L537" s="24"/>
      <c r="M537" s="18"/>
      <c r="N537" s="1" t="s">
        <v>658</v>
      </c>
    </row>
    <row r="538" spans="1:52" ht="30" customHeight="1" x14ac:dyDescent="0.3">
      <c r="A538" s="19" t="s">
        <v>655</v>
      </c>
      <c r="B538" s="19" t="s">
        <v>656</v>
      </c>
      <c r="C538" s="19" t="s">
        <v>60</v>
      </c>
      <c r="D538" s="20">
        <v>0.25979999999999998</v>
      </c>
      <c r="E538" s="22">
        <f>단가대비표!O17</f>
        <v>0</v>
      </c>
      <c r="F538" s="25">
        <f>TRUNC(E538*D538,1)</f>
        <v>0</v>
      </c>
      <c r="G538" s="22">
        <v>0</v>
      </c>
      <c r="H538" s="25">
        <f>TRUNC(G538*D538,1)</f>
        <v>0</v>
      </c>
      <c r="I538" s="22">
        <f>단가대비표!V17</f>
        <v>120584</v>
      </c>
      <c r="J538" s="25">
        <f>TRUNC(I538*D538,1)</f>
        <v>31327.7</v>
      </c>
      <c r="K538" s="22">
        <f t="shared" ref="K538:L541" si="76">TRUNC(E538+G538+I538,1)</f>
        <v>120584</v>
      </c>
      <c r="L538" s="25">
        <f t="shared" si="76"/>
        <v>31327.7</v>
      </c>
      <c r="M538" s="19" t="s">
        <v>1186</v>
      </c>
      <c r="N538" s="1" t="s">
        <v>658</v>
      </c>
      <c r="O538" s="1" t="s">
        <v>1373</v>
      </c>
      <c r="P538" s="1" t="s">
        <v>64</v>
      </c>
      <c r="Q538" s="1" t="s">
        <v>64</v>
      </c>
      <c r="R538" s="1" t="s">
        <v>63</v>
      </c>
      <c r="AV538" s="1" t="s">
        <v>52</v>
      </c>
      <c r="AW538" s="1" t="s">
        <v>1374</v>
      </c>
      <c r="AX538" s="1" t="s">
        <v>52</v>
      </c>
      <c r="AY538" s="1" t="s">
        <v>52</v>
      </c>
      <c r="AZ538" s="1" t="s">
        <v>52</v>
      </c>
    </row>
    <row r="539" spans="1:52" ht="30" customHeight="1" x14ac:dyDescent="0.3">
      <c r="A539" s="19" t="s">
        <v>1189</v>
      </c>
      <c r="B539" s="19" t="s">
        <v>1190</v>
      </c>
      <c r="C539" s="19" t="s">
        <v>846</v>
      </c>
      <c r="D539" s="20">
        <v>11</v>
      </c>
      <c r="E539" s="22">
        <f>단가대비표!O25</f>
        <v>1822.72</v>
      </c>
      <c r="F539" s="25">
        <f>TRUNC(E539*D539,1)</f>
        <v>20049.900000000001</v>
      </c>
      <c r="G539" s="22">
        <v>0</v>
      </c>
      <c r="H539" s="25">
        <f>TRUNC(G539*D539,1)</f>
        <v>0</v>
      </c>
      <c r="I539" s="22">
        <f>단가대비표!V25</f>
        <v>0</v>
      </c>
      <c r="J539" s="25">
        <f>TRUNC(I539*D539,1)</f>
        <v>0</v>
      </c>
      <c r="K539" s="22">
        <f t="shared" si="76"/>
        <v>1822.7</v>
      </c>
      <c r="L539" s="25">
        <f t="shared" si="76"/>
        <v>20049.900000000001</v>
      </c>
      <c r="M539" s="19" t="s">
        <v>52</v>
      </c>
      <c r="N539" s="1" t="s">
        <v>658</v>
      </c>
      <c r="O539" s="1" t="s">
        <v>1191</v>
      </c>
      <c r="P539" s="1" t="s">
        <v>64</v>
      </c>
      <c r="Q539" s="1" t="s">
        <v>64</v>
      </c>
      <c r="R539" s="1" t="s">
        <v>63</v>
      </c>
      <c r="V539">
        <v>1</v>
      </c>
      <c r="AV539" s="1" t="s">
        <v>52</v>
      </c>
      <c r="AW539" s="1" t="s">
        <v>1375</v>
      </c>
      <c r="AX539" s="1" t="s">
        <v>52</v>
      </c>
      <c r="AY539" s="1" t="s">
        <v>52</v>
      </c>
      <c r="AZ539" s="1" t="s">
        <v>52</v>
      </c>
    </row>
    <row r="540" spans="1:52" ht="30" customHeight="1" x14ac:dyDescent="0.3">
      <c r="A540" s="19" t="s">
        <v>797</v>
      </c>
      <c r="B540" s="19" t="s">
        <v>1376</v>
      </c>
      <c r="C540" s="19" t="s">
        <v>508</v>
      </c>
      <c r="D540" s="20">
        <v>1</v>
      </c>
      <c r="E540" s="22">
        <f>TRUNC(SUMIF(V538:V541, RIGHTB(O540, 1), F538:F541)*U540, 2)</f>
        <v>4009.98</v>
      </c>
      <c r="F540" s="25">
        <f>TRUNC(E540*D540,1)</f>
        <v>4009.9</v>
      </c>
      <c r="G540" s="22">
        <v>0</v>
      </c>
      <c r="H540" s="25">
        <f>TRUNC(G540*D540,1)</f>
        <v>0</v>
      </c>
      <c r="I540" s="22">
        <v>0</v>
      </c>
      <c r="J540" s="25">
        <f>TRUNC(I540*D540,1)</f>
        <v>0</v>
      </c>
      <c r="K540" s="22">
        <f t="shared" si="76"/>
        <v>4009.9</v>
      </c>
      <c r="L540" s="25">
        <f t="shared" si="76"/>
        <v>4009.9</v>
      </c>
      <c r="M540" s="19" t="s">
        <v>52</v>
      </c>
      <c r="N540" s="1" t="s">
        <v>658</v>
      </c>
      <c r="O540" s="1" t="s">
        <v>669</v>
      </c>
      <c r="P540" s="1" t="s">
        <v>64</v>
      </c>
      <c r="Q540" s="1" t="s">
        <v>64</v>
      </c>
      <c r="R540" s="1" t="s">
        <v>64</v>
      </c>
      <c r="S540">
        <v>0</v>
      </c>
      <c r="T540">
        <v>0</v>
      </c>
      <c r="U540">
        <v>0.2</v>
      </c>
      <c r="AV540" s="1" t="s">
        <v>52</v>
      </c>
      <c r="AW540" s="1" t="s">
        <v>1377</v>
      </c>
      <c r="AX540" s="1" t="s">
        <v>52</v>
      </c>
      <c r="AY540" s="1" t="s">
        <v>52</v>
      </c>
      <c r="AZ540" s="1" t="s">
        <v>52</v>
      </c>
    </row>
    <row r="541" spans="1:52" ht="30" customHeight="1" x14ac:dyDescent="0.3">
      <c r="A541" s="19" t="s">
        <v>1289</v>
      </c>
      <c r="B541" s="19" t="s">
        <v>567</v>
      </c>
      <c r="C541" s="19" t="s">
        <v>568</v>
      </c>
      <c r="D541" s="20">
        <v>1</v>
      </c>
      <c r="E541" s="22">
        <f>TRUNC(단가대비표!O129*1/8*16/12*25/20, 1)</f>
        <v>0</v>
      </c>
      <c r="F541" s="25">
        <f>TRUNC(E541*D541,1)</f>
        <v>0</v>
      </c>
      <c r="G541" s="22">
        <v>45298.253000000004</v>
      </c>
      <c r="H541" s="25">
        <f>TRUNC(G541*D541,1)</f>
        <v>45298.2</v>
      </c>
      <c r="I541" s="22">
        <f>TRUNC(단가대비표!V129*1/8*16/12*25/20, 1)</f>
        <v>0</v>
      </c>
      <c r="J541" s="25">
        <f>TRUNC(I541*D541,1)</f>
        <v>0</v>
      </c>
      <c r="K541" s="22">
        <f t="shared" si="76"/>
        <v>45298.2</v>
      </c>
      <c r="L541" s="25">
        <f t="shared" si="76"/>
        <v>45298.2</v>
      </c>
      <c r="M541" s="19" t="s">
        <v>52</v>
      </c>
      <c r="N541" s="1" t="s">
        <v>658</v>
      </c>
      <c r="O541" s="1" t="s">
        <v>1290</v>
      </c>
      <c r="P541" s="1" t="s">
        <v>64</v>
      </c>
      <c r="Q541" s="1" t="s">
        <v>64</v>
      </c>
      <c r="R541" s="1" t="s">
        <v>63</v>
      </c>
      <c r="AV541" s="1" t="s">
        <v>52</v>
      </c>
      <c r="AW541" s="1" t="s">
        <v>1378</v>
      </c>
      <c r="AX541" s="1" t="s">
        <v>63</v>
      </c>
      <c r="AY541" s="1" t="s">
        <v>52</v>
      </c>
      <c r="AZ541" s="1" t="s">
        <v>52</v>
      </c>
    </row>
    <row r="542" spans="1:52" ht="30" customHeight="1" x14ac:dyDescent="0.3">
      <c r="A542" s="19" t="s">
        <v>559</v>
      </c>
      <c r="B542" s="19" t="s">
        <v>52</v>
      </c>
      <c r="C542" s="19" t="s">
        <v>52</v>
      </c>
      <c r="D542" s="20"/>
      <c r="E542" s="22"/>
      <c r="F542" s="25">
        <f>TRUNC(SUMIF(N538:N541, N537, F538:F541),0)</f>
        <v>24059</v>
      </c>
      <c r="G542" s="22">
        <v>0</v>
      </c>
      <c r="H542" s="25">
        <f>TRUNC(SUMIF(N538:N541, N537, H538:H541),0)</f>
        <v>45298</v>
      </c>
      <c r="I542" s="22"/>
      <c r="J542" s="25">
        <f>TRUNC(SUMIF(N538:N541, N537, J538:J541),0)</f>
        <v>31327</v>
      </c>
      <c r="K542" s="22"/>
      <c r="L542" s="25">
        <f>F542+H542+J542</f>
        <v>100684</v>
      </c>
      <c r="M542" s="19" t="s">
        <v>52</v>
      </c>
      <c r="N542" s="1" t="s">
        <v>91</v>
      </c>
      <c r="O542" s="1" t="s">
        <v>91</v>
      </c>
      <c r="P542" s="1" t="s">
        <v>52</v>
      </c>
      <c r="Q542" s="1" t="s">
        <v>52</v>
      </c>
      <c r="R542" s="1" t="s">
        <v>52</v>
      </c>
      <c r="AV542" s="1" t="s">
        <v>52</v>
      </c>
      <c r="AW542" s="1" t="s">
        <v>52</v>
      </c>
      <c r="AX542" s="1" t="s">
        <v>52</v>
      </c>
      <c r="AY542" s="1" t="s">
        <v>52</v>
      </c>
      <c r="AZ542" s="1" t="s">
        <v>52</v>
      </c>
    </row>
    <row r="543" spans="1:52" ht="30" customHeight="1" x14ac:dyDescent="0.3">
      <c r="A543" s="20"/>
      <c r="B543" s="20"/>
      <c r="C543" s="20"/>
      <c r="D543" s="20"/>
      <c r="E543" s="22"/>
      <c r="F543" s="25"/>
      <c r="G543" s="22">
        <v>0</v>
      </c>
      <c r="H543" s="25"/>
      <c r="I543" s="22"/>
      <c r="J543" s="25"/>
      <c r="K543" s="22"/>
      <c r="L543" s="25"/>
      <c r="M543" s="20"/>
    </row>
    <row r="544" spans="1:52" ht="30" customHeight="1" x14ac:dyDescent="0.3">
      <c r="A544" s="16" t="s">
        <v>1379</v>
      </c>
      <c r="B544" s="17"/>
      <c r="C544" s="17"/>
      <c r="D544" s="17"/>
      <c r="E544" s="21"/>
      <c r="F544" s="24"/>
      <c r="G544" s="21">
        <v>0</v>
      </c>
      <c r="H544" s="24"/>
      <c r="I544" s="21"/>
      <c r="J544" s="24"/>
      <c r="K544" s="21"/>
      <c r="L544" s="24"/>
      <c r="M544" s="18"/>
      <c r="N544" s="1" t="s">
        <v>680</v>
      </c>
    </row>
    <row r="545" spans="1:52" ht="30" customHeight="1" x14ac:dyDescent="0.3">
      <c r="A545" s="19" t="s">
        <v>1381</v>
      </c>
      <c r="B545" s="19" t="s">
        <v>1382</v>
      </c>
      <c r="C545" s="19" t="s">
        <v>96</v>
      </c>
      <c r="D545" s="20">
        <v>3.5</v>
      </c>
      <c r="E545" s="22">
        <f>단가대비표!O22</f>
        <v>3333.33</v>
      </c>
      <c r="F545" s="25">
        <f>TRUNC(E545*D545,1)</f>
        <v>11666.6</v>
      </c>
      <c r="G545" s="22">
        <v>0</v>
      </c>
      <c r="H545" s="25">
        <f>TRUNC(G545*D545,1)</f>
        <v>0</v>
      </c>
      <c r="I545" s="22">
        <f>단가대비표!V22</f>
        <v>0</v>
      </c>
      <c r="J545" s="25">
        <f>TRUNC(I545*D545,1)</f>
        <v>0</v>
      </c>
      <c r="K545" s="22">
        <f t="shared" ref="K545:L548" si="77">TRUNC(E545+G545+I545,1)</f>
        <v>3333.3</v>
      </c>
      <c r="L545" s="25">
        <f t="shared" si="77"/>
        <v>11666.6</v>
      </c>
      <c r="M545" s="19" t="s">
        <v>1383</v>
      </c>
      <c r="N545" s="1" t="s">
        <v>680</v>
      </c>
      <c r="O545" s="1" t="s">
        <v>1384</v>
      </c>
      <c r="P545" s="1" t="s">
        <v>64</v>
      </c>
      <c r="Q545" s="1" t="s">
        <v>64</v>
      </c>
      <c r="R545" s="1" t="s">
        <v>63</v>
      </c>
      <c r="AV545" s="1" t="s">
        <v>52</v>
      </c>
      <c r="AW545" s="1" t="s">
        <v>1385</v>
      </c>
      <c r="AX545" s="1" t="s">
        <v>52</v>
      </c>
      <c r="AY545" s="1" t="s">
        <v>52</v>
      </c>
      <c r="AZ545" s="1" t="s">
        <v>52</v>
      </c>
    </row>
    <row r="546" spans="1:52" ht="30" customHeight="1" x14ac:dyDescent="0.3">
      <c r="A546" s="19" t="s">
        <v>1386</v>
      </c>
      <c r="B546" s="19" t="s">
        <v>1387</v>
      </c>
      <c r="C546" s="19" t="s">
        <v>175</v>
      </c>
      <c r="D546" s="20">
        <v>1.4</v>
      </c>
      <c r="E546" s="22">
        <f>단가대비표!O27</f>
        <v>2076</v>
      </c>
      <c r="F546" s="25">
        <f>TRUNC(E546*D546,1)</f>
        <v>2906.4</v>
      </c>
      <c r="G546" s="22">
        <v>0</v>
      </c>
      <c r="H546" s="25">
        <f>TRUNC(G546*D546,1)</f>
        <v>0</v>
      </c>
      <c r="I546" s="22">
        <f>단가대비표!V27</f>
        <v>0</v>
      </c>
      <c r="J546" s="25">
        <f>TRUNC(I546*D546,1)</f>
        <v>0</v>
      </c>
      <c r="K546" s="22">
        <f t="shared" si="77"/>
        <v>2076</v>
      </c>
      <c r="L546" s="25">
        <f t="shared" si="77"/>
        <v>2906.4</v>
      </c>
      <c r="M546" s="19" t="s">
        <v>52</v>
      </c>
      <c r="N546" s="1" t="s">
        <v>680</v>
      </c>
      <c r="O546" s="1" t="s">
        <v>1388</v>
      </c>
      <c r="P546" s="1" t="s">
        <v>64</v>
      </c>
      <c r="Q546" s="1" t="s">
        <v>64</v>
      </c>
      <c r="R546" s="1" t="s">
        <v>63</v>
      </c>
      <c r="AV546" s="1" t="s">
        <v>52</v>
      </c>
      <c r="AW546" s="1" t="s">
        <v>1389</v>
      </c>
      <c r="AX546" s="1" t="s">
        <v>52</v>
      </c>
      <c r="AY546" s="1" t="s">
        <v>52</v>
      </c>
      <c r="AZ546" s="1" t="s">
        <v>52</v>
      </c>
    </row>
    <row r="547" spans="1:52" ht="30" customHeight="1" x14ac:dyDescent="0.3">
      <c r="A547" s="19" t="s">
        <v>1390</v>
      </c>
      <c r="B547" s="19" t="s">
        <v>1391</v>
      </c>
      <c r="C547" s="19" t="s">
        <v>223</v>
      </c>
      <c r="D547" s="20">
        <v>1</v>
      </c>
      <c r="E547" s="22">
        <f>단가대비표!O86</f>
        <v>755</v>
      </c>
      <c r="F547" s="25">
        <f>TRUNC(E547*D547,1)</f>
        <v>755</v>
      </c>
      <c r="G547" s="22">
        <v>0</v>
      </c>
      <c r="H547" s="25">
        <f>TRUNC(G547*D547,1)</f>
        <v>0</v>
      </c>
      <c r="I547" s="22">
        <f>단가대비표!V86</f>
        <v>0</v>
      </c>
      <c r="J547" s="25">
        <f>TRUNC(I547*D547,1)</f>
        <v>0</v>
      </c>
      <c r="K547" s="22">
        <f t="shared" si="77"/>
        <v>755</v>
      </c>
      <c r="L547" s="25">
        <f t="shared" si="77"/>
        <v>755</v>
      </c>
      <c r="M547" s="19" t="s">
        <v>52</v>
      </c>
      <c r="N547" s="1" t="s">
        <v>680</v>
      </c>
      <c r="O547" s="1" t="s">
        <v>1392</v>
      </c>
      <c r="P547" s="1" t="s">
        <v>64</v>
      </c>
      <c r="Q547" s="1" t="s">
        <v>64</v>
      </c>
      <c r="R547" s="1" t="s">
        <v>63</v>
      </c>
      <c r="AV547" s="1" t="s">
        <v>52</v>
      </c>
      <c r="AW547" s="1" t="s">
        <v>1393</v>
      </c>
      <c r="AX547" s="1" t="s">
        <v>52</v>
      </c>
      <c r="AY547" s="1" t="s">
        <v>52</v>
      </c>
      <c r="AZ547" s="1" t="s">
        <v>52</v>
      </c>
    </row>
    <row r="548" spans="1:52" ht="30" customHeight="1" x14ac:dyDescent="0.3">
      <c r="A548" s="19" t="s">
        <v>1394</v>
      </c>
      <c r="B548" s="19" t="s">
        <v>1395</v>
      </c>
      <c r="C548" s="19" t="s">
        <v>175</v>
      </c>
      <c r="D548" s="20">
        <v>2</v>
      </c>
      <c r="E548" s="22">
        <f>단가대비표!O31</f>
        <v>1080</v>
      </c>
      <c r="F548" s="25">
        <f>TRUNC(E548*D548,1)</f>
        <v>2160</v>
      </c>
      <c r="G548" s="22">
        <v>0</v>
      </c>
      <c r="H548" s="25">
        <f>TRUNC(G548*D548,1)</f>
        <v>0</v>
      </c>
      <c r="I548" s="22">
        <f>단가대비표!V31</f>
        <v>0</v>
      </c>
      <c r="J548" s="25">
        <f>TRUNC(I548*D548,1)</f>
        <v>0</v>
      </c>
      <c r="K548" s="22">
        <f t="shared" si="77"/>
        <v>1080</v>
      </c>
      <c r="L548" s="25">
        <f t="shared" si="77"/>
        <v>2160</v>
      </c>
      <c r="M548" s="19" t="s">
        <v>52</v>
      </c>
      <c r="N548" s="1" t="s">
        <v>680</v>
      </c>
      <c r="O548" s="1" t="s">
        <v>1396</v>
      </c>
      <c r="P548" s="1" t="s">
        <v>64</v>
      </c>
      <c r="Q548" s="1" t="s">
        <v>64</v>
      </c>
      <c r="R548" s="1" t="s">
        <v>63</v>
      </c>
      <c r="AV548" s="1" t="s">
        <v>52</v>
      </c>
      <c r="AW548" s="1" t="s">
        <v>1397</v>
      </c>
      <c r="AX548" s="1" t="s">
        <v>52</v>
      </c>
      <c r="AY548" s="1" t="s">
        <v>52</v>
      </c>
      <c r="AZ548" s="1" t="s">
        <v>52</v>
      </c>
    </row>
    <row r="549" spans="1:52" ht="30" customHeight="1" x14ac:dyDescent="0.3">
      <c r="A549" s="19" t="s">
        <v>559</v>
      </c>
      <c r="B549" s="19" t="s">
        <v>52</v>
      </c>
      <c r="C549" s="19" t="s">
        <v>52</v>
      </c>
      <c r="D549" s="20"/>
      <c r="E549" s="22"/>
      <c r="F549" s="25">
        <f>TRUNC(SUMIF(N545:N548, N544, F545:F548),0)</f>
        <v>17488</v>
      </c>
      <c r="G549" s="22">
        <v>0</v>
      </c>
      <c r="H549" s="25">
        <f>TRUNC(SUMIF(N545:N548, N544, H545:H548),0)</f>
        <v>0</v>
      </c>
      <c r="I549" s="22"/>
      <c r="J549" s="25">
        <f>TRUNC(SUMIF(N545:N548, N544, J545:J548),0)</f>
        <v>0</v>
      </c>
      <c r="K549" s="22"/>
      <c r="L549" s="25">
        <f>F549+H549+J549</f>
        <v>17488</v>
      </c>
      <c r="M549" s="19" t="s">
        <v>52</v>
      </c>
      <c r="N549" s="1" t="s">
        <v>91</v>
      </c>
      <c r="O549" s="1" t="s">
        <v>91</v>
      </c>
      <c r="P549" s="1" t="s">
        <v>52</v>
      </c>
      <c r="Q549" s="1" t="s">
        <v>52</v>
      </c>
      <c r="R549" s="1" t="s">
        <v>52</v>
      </c>
      <c r="AV549" s="1" t="s">
        <v>52</v>
      </c>
      <c r="AW549" s="1" t="s">
        <v>52</v>
      </c>
      <c r="AX549" s="1" t="s">
        <v>52</v>
      </c>
      <c r="AY549" s="1" t="s">
        <v>52</v>
      </c>
      <c r="AZ549" s="1" t="s">
        <v>52</v>
      </c>
    </row>
    <row r="550" spans="1:52" ht="30" customHeight="1" x14ac:dyDescent="0.3">
      <c r="A550" s="20"/>
      <c r="B550" s="20"/>
      <c r="C550" s="20"/>
      <c r="D550" s="20"/>
      <c r="E550" s="22"/>
      <c r="F550" s="25"/>
      <c r="G550" s="22">
        <v>0</v>
      </c>
      <c r="H550" s="25"/>
      <c r="I550" s="22"/>
      <c r="J550" s="25"/>
      <c r="K550" s="22"/>
      <c r="L550" s="25"/>
      <c r="M550" s="20"/>
    </row>
    <row r="551" spans="1:52" ht="30" customHeight="1" x14ac:dyDescent="0.3">
      <c r="A551" s="16" t="s">
        <v>1398</v>
      </c>
      <c r="B551" s="17"/>
      <c r="C551" s="17"/>
      <c r="D551" s="17"/>
      <c r="E551" s="21"/>
      <c r="F551" s="24"/>
      <c r="G551" s="21">
        <v>0</v>
      </c>
      <c r="H551" s="24"/>
      <c r="I551" s="21"/>
      <c r="J551" s="24"/>
      <c r="K551" s="21"/>
      <c r="L551" s="24"/>
      <c r="M551" s="18"/>
      <c r="N551" s="1" t="s">
        <v>693</v>
      </c>
    </row>
    <row r="552" spans="1:52" ht="30" customHeight="1" x14ac:dyDescent="0.3">
      <c r="A552" s="19" t="s">
        <v>690</v>
      </c>
      <c r="B552" s="19" t="s">
        <v>691</v>
      </c>
      <c r="C552" s="19" t="s">
        <v>60</v>
      </c>
      <c r="D552" s="20">
        <v>0.17369999999999999</v>
      </c>
      <c r="E552" s="22">
        <f>단가대비표!O16</f>
        <v>0</v>
      </c>
      <c r="F552" s="25">
        <f>TRUNC(E552*D552,1)</f>
        <v>0</v>
      </c>
      <c r="G552" s="22">
        <v>0</v>
      </c>
      <c r="H552" s="25">
        <f>TRUNC(G552*D552,1)</f>
        <v>0</v>
      </c>
      <c r="I552" s="22">
        <f>단가대비표!V16</f>
        <v>520694</v>
      </c>
      <c r="J552" s="25">
        <f>TRUNC(I552*D552,1)</f>
        <v>90444.5</v>
      </c>
      <c r="K552" s="22">
        <f t="shared" ref="K552:L555" si="78">TRUNC(E552+G552+I552,1)</f>
        <v>520694</v>
      </c>
      <c r="L552" s="25">
        <f t="shared" si="78"/>
        <v>90444.5</v>
      </c>
      <c r="M552" s="19" t="s">
        <v>1186</v>
      </c>
      <c r="N552" s="1" t="s">
        <v>693</v>
      </c>
      <c r="O552" s="1" t="s">
        <v>1400</v>
      </c>
      <c r="P552" s="1" t="s">
        <v>64</v>
      </c>
      <c r="Q552" s="1" t="s">
        <v>64</v>
      </c>
      <c r="R552" s="1" t="s">
        <v>63</v>
      </c>
      <c r="AV552" s="1" t="s">
        <v>52</v>
      </c>
      <c r="AW552" s="1" t="s">
        <v>1401</v>
      </c>
      <c r="AX552" s="1" t="s">
        <v>52</v>
      </c>
      <c r="AY552" s="1" t="s">
        <v>52</v>
      </c>
      <c r="AZ552" s="1" t="s">
        <v>52</v>
      </c>
    </row>
    <row r="553" spans="1:52" ht="30" customHeight="1" x14ac:dyDescent="0.3">
      <c r="A553" s="19" t="s">
        <v>1189</v>
      </c>
      <c r="B553" s="19" t="s">
        <v>1190</v>
      </c>
      <c r="C553" s="19" t="s">
        <v>846</v>
      </c>
      <c r="D553" s="20">
        <v>10</v>
      </c>
      <c r="E553" s="22">
        <f>단가대비표!O25</f>
        <v>1822.72</v>
      </c>
      <c r="F553" s="25">
        <f>TRUNC(E553*D553,1)</f>
        <v>18227.2</v>
      </c>
      <c r="G553" s="22">
        <v>0</v>
      </c>
      <c r="H553" s="25">
        <f>TRUNC(G553*D553,1)</f>
        <v>0</v>
      </c>
      <c r="I553" s="22">
        <f>단가대비표!V25</f>
        <v>0</v>
      </c>
      <c r="J553" s="25">
        <f>TRUNC(I553*D553,1)</f>
        <v>0</v>
      </c>
      <c r="K553" s="22">
        <f t="shared" si="78"/>
        <v>1822.7</v>
      </c>
      <c r="L553" s="25">
        <f t="shared" si="78"/>
        <v>18227.2</v>
      </c>
      <c r="M553" s="19" t="s">
        <v>52</v>
      </c>
      <c r="N553" s="1" t="s">
        <v>693</v>
      </c>
      <c r="O553" s="1" t="s">
        <v>1191</v>
      </c>
      <c r="P553" s="1" t="s">
        <v>64</v>
      </c>
      <c r="Q553" s="1" t="s">
        <v>64</v>
      </c>
      <c r="R553" s="1" t="s">
        <v>63</v>
      </c>
      <c r="V553">
        <v>1</v>
      </c>
      <c r="AV553" s="1" t="s">
        <v>52</v>
      </c>
      <c r="AW553" s="1" t="s">
        <v>1402</v>
      </c>
      <c r="AX553" s="1" t="s">
        <v>52</v>
      </c>
      <c r="AY553" s="1" t="s">
        <v>52</v>
      </c>
      <c r="AZ553" s="1" t="s">
        <v>52</v>
      </c>
    </row>
    <row r="554" spans="1:52" ht="30" customHeight="1" x14ac:dyDescent="0.3">
      <c r="A554" s="19" t="s">
        <v>797</v>
      </c>
      <c r="B554" s="19" t="s">
        <v>1403</v>
      </c>
      <c r="C554" s="19" t="s">
        <v>508</v>
      </c>
      <c r="D554" s="20">
        <v>1</v>
      </c>
      <c r="E554" s="22">
        <f>TRUNC(SUMIF(V552:V555, RIGHTB(O554, 1), F552:F555)*U554, 2)</f>
        <v>10389.5</v>
      </c>
      <c r="F554" s="25">
        <f>TRUNC(E554*D554,1)</f>
        <v>10389.5</v>
      </c>
      <c r="G554" s="22">
        <v>0</v>
      </c>
      <c r="H554" s="25">
        <f>TRUNC(G554*D554,1)</f>
        <v>0</v>
      </c>
      <c r="I554" s="22">
        <v>0</v>
      </c>
      <c r="J554" s="25">
        <f>TRUNC(I554*D554,1)</f>
        <v>0</v>
      </c>
      <c r="K554" s="22">
        <f t="shared" si="78"/>
        <v>10389.5</v>
      </c>
      <c r="L554" s="25">
        <f t="shared" si="78"/>
        <v>10389.5</v>
      </c>
      <c r="M554" s="19" t="s">
        <v>52</v>
      </c>
      <c r="N554" s="1" t="s">
        <v>693</v>
      </c>
      <c r="O554" s="1" t="s">
        <v>669</v>
      </c>
      <c r="P554" s="1" t="s">
        <v>64</v>
      </c>
      <c r="Q554" s="1" t="s">
        <v>64</v>
      </c>
      <c r="R554" s="1" t="s">
        <v>64</v>
      </c>
      <c r="S554">
        <v>0</v>
      </c>
      <c r="T554">
        <v>0</v>
      </c>
      <c r="U554">
        <v>0.56999999999999995</v>
      </c>
      <c r="AV554" s="1" t="s">
        <v>52</v>
      </c>
      <c r="AW554" s="1" t="s">
        <v>1404</v>
      </c>
      <c r="AX554" s="1" t="s">
        <v>52</v>
      </c>
      <c r="AY554" s="1" t="s">
        <v>52</v>
      </c>
      <c r="AZ554" s="1" t="s">
        <v>52</v>
      </c>
    </row>
    <row r="555" spans="1:52" ht="30" customHeight="1" x14ac:dyDescent="0.3">
      <c r="A555" s="19" t="s">
        <v>1195</v>
      </c>
      <c r="B555" s="19" t="s">
        <v>567</v>
      </c>
      <c r="C555" s="19" t="s">
        <v>568</v>
      </c>
      <c r="D555" s="20">
        <v>1</v>
      </c>
      <c r="E555" s="22">
        <f>TRUNC(단가대비표!O128*1/8*16/12*25/20, 1)</f>
        <v>0</v>
      </c>
      <c r="F555" s="25">
        <f>TRUNC(E555*D555,1)</f>
        <v>0</v>
      </c>
      <c r="G555" s="22">
        <v>53708.381999999998</v>
      </c>
      <c r="H555" s="25">
        <f>TRUNC(G555*D555,1)</f>
        <v>53708.3</v>
      </c>
      <c r="I555" s="22">
        <f>TRUNC(단가대비표!V128*1/8*16/12*25/20, 1)</f>
        <v>0</v>
      </c>
      <c r="J555" s="25">
        <f>TRUNC(I555*D555,1)</f>
        <v>0</v>
      </c>
      <c r="K555" s="22">
        <f t="shared" si="78"/>
        <v>53708.3</v>
      </c>
      <c r="L555" s="25">
        <f t="shared" si="78"/>
        <v>53708.3</v>
      </c>
      <c r="M555" s="19" t="s">
        <v>52</v>
      </c>
      <c r="N555" s="1" t="s">
        <v>693</v>
      </c>
      <c r="O555" s="1" t="s">
        <v>1196</v>
      </c>
      <c r="P555" s="1" t="s">
        <v>64</v>
      </c>
      <c r="Q555" s="1" t="s">
        <v>64</v>
      </c>
      <c r="R555" s="1" t="s">
        <v>63</v>
      </c>
      <c r="AV555" s="1" t="s">
        <v>52</v>
      </c>
      <c r="AW555" s="1" t="s">
        <v>1405</v>
      </c>
      <c r="AX555" s="1" t="s">
        <v>63</v>
      </c>
      <c r="AY555" s="1" t="s">
        <v>52</v>
      </c>
      <c r="AZ555" s="1" t="s">
        <v>52</v>
      </c>
    </row>
    <row r="556" spans="1:52" ht="30" customHeight="1" x14ac:dyDescent="0.3">
      <c r="A556" s="19" t="s">
        <v>559</v>
      </c>
      <c r="B556" s="19" t="s">
        <v>52</v>
      </c>
      <c r="C556" s="19" t="s">
        <v>52</v>
      </c>
      <c r="D556" s="20"/>
      <c r="E556" s="22"/>
      <c r="F556" s="25">
        <f>TRUNC(SUMIF(N552:N555, N551, F552:F555),0)</f>
        <v>28616</v>
      </c>
      <c r="G556" s="22">
        <v>0</v>
      </c>
      <c r="H556" s="25">
        <f>TRUNC(SUMIF(N552:N555, N551, H552:H555),0)</f>
        <v>53708</v>
      </c>
      <c r="I556" s="22"/>
      <c r="J556" s="25">
        <f>TRUNC(SUMIF(N552:N555, N551, J552:J555),0)</f>
        <v>90444</v>
      </c>
      <c r="K556" s="22"/>
      <c r="L556" s="25">
        <f>F556+H556+J556</f>
        <v>172768</v>
      </c>
      <c r="M556" s="19" t="s">
        <v>52</v>
      </c>
      <c r="N556" s="1" t="s">
        <v>91</v>
      </c>
      <c r="O556" s="1" t="s">
        <v>91</v>
      </c>
      <c r="P556" s="1" t="s">
        <v>52</v>
      </c>
      <c r="Q556" s="1" t="s">
        <v>52</v>
      </c>
      <c r="R556" s="1" t="s">
        <v>52</v>
      </c>
      <c r="AV556" s="1" t="s">
        <v>52</v>
      </c>
      <c r="AW556" s="1" t="s">
        <v>52</v>
      </c>
      <c r="AX556" s="1" t="s">
        <v>52</v>
      </c>
      <c r="AY556" s="1" t="s">
        <v>52</v>
      </c>
      <c r="AZ556" s="1" t="s">
        <v>52</v>
      </c>
    </row>
    <row r="557" spans="1:52" ht="30" customHeight="1" x14ac:dyDescent="0.3">
      <c r="A557" s="20"/>
      <c r="B557" s="20"/>
      <c r="C557" s="20"/>
      <c r="D557" s="20"/>
      <c r="E557" s="22"/>
      <c r="F557" s="25"/>
      <c r="G557" s="22">
        <v>0</v>
      </c>
      <c r="H557" s="25"/>
      <c r="I557" s="22"/>
      <c r="J557" s="25"/>
      <c r="K557" s="22"/>
      <c r="L557" s="25"/>
      <c r="M557" s="20"/>
    </row>
    <row r="558" spans="1:52" ht="30" customHeight="1" x14ac:dyDescent="0.3">
      <c r="A558" s="16" t="s">
        <v>1406</v>
      </c>
      <c r="B558" s="17"/>
      <c r="C558" s="17"/>
      <c r="D558" s="17"/>
      <c r="E558" s="21"/>
      <c r="F558" s="24"/>
      <c r="G558" s="21">
        <v>0</v>
      </c>
      <c r="H558" s="24"/>
      <c r="I558" s="21"/>
      <c r="J558" s="24"/>
      <c r="K558" s="21"/>
      <c r="L558" s="24"/>
      <c r="M558" s="18"/>
      <c r="N558" s="1" t="s">
        <v>712</v>
      </c>
    </row>
    <row r="559" spans="1:52" ht="30" customHeight="1" x14ac:dyDescent="0.3">
      <c r="A559" s="19" t="s">
        <v>1407</v>
      </c>
      <c r="B559" s="19" t="s">
        <v>1408</v>
      </c>
      <c r="C559" s="19" t="s">
        <v>175</v>
      </c>
      <c r="D559" s="20">
        <v>1.71</v>
      </c>
      <c r="E559" s="22">
        <f>단가대비표!O94</f>
        <v>2005</v>
      </c>
      <c r="F559" s="25">
        <f>TRUNC(E559*D559,1)</f>
        <v>3428.5</v>
      </c>
      <c r="G559" s="22">
        <v>0</v>
      </c>
      <c r="H559" s="25">
        <f>TRUNC(G559*D559,1)</f>
        <v>0</v>
      </c>
      <c r="I559" s="22">
        <f>단가대비표!V94</f>
        <v>0</v>
      </c>
      <c r="J559" s="25">
        <f>TRUNC(I559*D559,1)</f>
        <v>0</v>
      </c>
      <c r="K559" s="22">
        <f>TRUNC(E559+G559+I559,1)</f>
        <v>2005</v>
      </c>
      <c r="L559" s="25">
        <f>TRUNC(F559+H559+J559,1)</f>
        <v>3428.5</v>
      </c>
      <c r="M559" s="19" t="s">
        <v>52</v>
      </c>
      <c r="N559" s="1" t="s">
        <v>712</v>
      </c>
      <c r="O559" s="1" t="s">
        <v>1409</v>
      </c>
      <c r="P559" s="1" t="s">
        <v>64</v>
      </c>
      <c r="Q559" s="1" t="s">
        <v>64</v>
      </c>
      <c r="R559" s="1" t="s">
        <v>63</v>
      </c>
      <c r="AV559" s="1" t="s">
        <v>52</v>
      </c>
      <c r="AW559" s="1" t="s">
        <v>1410</v>
      </c>
      <c r="AX559" s="1" t="s">
        <v>52</v>
      </c>
      <c r="AY559" s="1" t="s">
        <v>52</v>
      </c>
      <c r="AZ559" s="1" t="s">
        <v>52</v>
      </c>
    </row>
    <row r="560" spans="1:52" ht="30" customHeight="1" x14ac:dyDescent="0.3">
      <c r="A560" s="19" t="s">
        <v>1411</v>
      </c>
      <c r="B560" s="19" t="s">
        <v>1412</v>
      </c>
      <c r="C560" s="19" t="s">
        <v>175</v>
      </c>
      <c r="D560" s="20">
        <v>1.48</v>
      </c>
      <c r="E560" s="22">
        <f>단가대비표!O46</f>
        <v>375</v>
      </c>
      <c r="F560" s="25">
        <f>TRUNC(E560*D560,1)</f>
        <v>555</v>
      </c>
      <c r="G560" s="22">
        <v>0</v>
      </c>
      <c r="H560" s="25">
        <f>TRUNC(G560*D560,1)</f>
        <v>0</v>
      </c>
      <c r="I560" s="22">
        <f>단가대비표!V46</f>
        <v>0</v>
      </c>
      <c r="J560" s="25">
        <f>TRUNC(I560*D560,1)</f>
        <v>0</v>
      </c>
      <c r="K560" s="22">
        <f>TRUNC(E560+G560+I560,1)</f>
        <v>375</v>
      </c>
      <c r="L560" s="25">
        <f>TRUNC(F560+H560+J560,1)</f>
        <v>555</v>
      </c>
      <c r="M560" s="19" t="s">
        <v>52</v>
      </c>
      <c r="N560" s="1" t="s">
        <v>712</v>
      </c>
      <c r="O560" s="1" t="s">
        <v>1413</v>
      </c>
      <c r="P560" s="1" t="s">
        <v>64</v>
      </c>
      <c r="Q560" s="1" t="s">
        <v>64</v>
      </c>
      <c r="R560" s="1" t="s">
        <v>63</v>
      </c>
      <c r="AV560" s="1" t="s">
        <v>52</v>
      </c>
      <c r="AW560" s="1" t="s">
        <v>1414</v>
      </c>
      <c r="AX560" s="1" t="s">
        <v>52</v>
      </c>
      <c r="AY560" s="1" t="s">
        <v>52</v>
      </c>
      <c r="AZ560" s="1" t="s">
        <v>52</v>
      </c>
    </row>
    <row r="561" spans="1:52" ht="30" customHeight="1" x14ac:dyDescent="0.3">
      <c r="A561" s="19" t="s">
        <v>559</v>
      </c>
      <c r="B561" s="19" t="s">
        <v>52</v>
      </c>
      <c r="C561" s="19" t="s">
        <v>52</v>
      </c>
      <c r="D561" s="20"/>
      <c r="E561" s="22"/>
      <c r="F561" s="25">
        <f>TRUNC(SUMIF(N559:N560, N558, F559:F560),0)</f>
        <v>3983</v>
      </c>
      <c r="G561" s="22">
        <v>0</v>
      </c>
      <c r="H561" s="25">
        <f>TRUNC(SUMIF(N559:N560, N558, H559:H560),0)</f>
        <v>0</v>
      </c>
      <c r="I561" s="22"/>
      <c r="J561" s="25">
        <f>TRUNC(SUMIF(N559:N560, N558, J559:J560),0)</f>
        <v>0</v>
      </c>
      <c r="K561" s="22"/>
      <c r="L561" s="25">
        <f>F561+H561+J561</f>
        <v>3983</v>
      </c>
      <c r="M561" s="19" t="s">
        <v>52</v>
      </c>
      <c r="N561" s="1" t="s">
        <v>91</v>
      </c>
      <c r="O561" s="1" t="s">
        <v>91</v>
      </c>
      <c r="P561" s="1" t="s">
        <v>52</v>
      </c>
      <c r="Q561" s="1" t="s">
        <v>52</v>
      </c>
      <c r="R561" s="1" t="s">
        <v>52</v>
      </c>
      <c r="AV561" s="1" t="s">
        <v>52</v>
      </c>
      <c r="AW561" s="1" t="s">
        <v>52</v>
      </c>
      <c r="AX561" s="1" t="s">
        <v>52</v>
      </c>
      <c r="AY561" s="1" t="s">
        <v>52</v>
      </c>
      <c r="AZ561" s="1" t="s">
        <v>52</v>
      </c>
    </row>
    <row r="562" spans="1:52" ht="30" customHeight="1" x14ac:dyDescent="0.3">
      <c r="A562" s="20"/>
      <c r="B562" s="20"/>
      <c r="C562" s="20"/>
      <c r="D562" s="20"/>
      <c r="E562" s="22"/>
      <c r="F562" s="25"/>
      <c r="G562" s="22">
        <v>0</v>
      </c>
      <c r="H562" s="25"/>
      <c r="I562" s="22"/>
      <c r="J562" s="25"/>
      <c r="K562" s="22"/>
      <c r="L562" s="25"/>
      <c r="M562" s="20"/>
    </row>
    <row r="563" spans="1:52" ht="30" customHeight="1" x14ac:dyDescent="0.3">
      <c r="A563" s="16" t="s">
        <v>1415</v>
      </c>
      <c r="B563" s="17"/>
      <c r="C563" s="17"/>
      <c r="D563" s="17"/>
      <c r="E563" s="21"/>
      <c r="F563" s="24"/>
      <c r="G563" s="21">
        <v>0</v>
      </c>
      <c r="H563" s="24"/>
      <c r="I563" s="21"/>
      <c r="J563" s="24"/>
      <c r="K563" s="21"/>
      <c r="L563" s="24"/>
      <c r="M563" s="18"/>
      <c r="N563" s="1" t="s">
        <v>717</v>
      </c>
    </row>
    <row r="564" spans="1:52" ht="30" customHeight="1" x14ac:dyDescent="0.3">
      <c r="A564" s="19" t="s">
        <v>1417</v>
      </c>
      <c r="B564" s="19" t="s">
        <v>567</v>
      </c>
      <c r="C564" s="19" t="s">
        <v>568</v>
      </c>
      <c r="D564" s="20">
        <v>0.08</v>
      </c>
      <c r="E564" s="22">
        <f>단가대비표!O121</f>
        <v>0</v>
      </c>
      <c r="F564" s="25">
        <f>TRUNC(E564*D564,1)</f>
        <v>0</v>
      </c>
      <c r="G564" s="22">
        <v>264754.49</v>
      </c>
      <c r="H564" s="25">
        <f>TRUNC(G564*D564,1)</f>
        <v>21180.3</v>
      </c>
      <c r="I564" s="22">
        <f>단가대비표!V121</f>
        <v>0</v>
      </c>
      <c r="J564" s="25">
        <f>TRUNC(I564*D564,1)</f>
        <v>0</v>
      </c>
      <c r="K564" s="22">
        <f t="shared" ref="K564:L566" si="79">TRUNC(E564+G564+I564,1)</f>
        <v>264754.40000000002</v>
      </c>
      <c r="L564" s="25">
        <f t="shared" si="79"/>
        <v>21180.3</v>
      </c>
      <c r="M564" s="19" t="s">
        <v>52</v>
      </c>
      <c r="N564" s="1" t="s">
        <v>717</v>
      </c>
      <c r="O564" s="1" t="s">
        <v>1418</v>
      </c>
      <c r="P564" s="1" t="s">
        <v>64</v>
      </c>
      <c r="Q564" s="1" t="s">
        <v>64</v>
      </c>
      <c r="R564" s="1" t="s">
        <v>63</v>
      </c>
      <c r="V564">
        <v>1</v>
      </c>
      <c r="AV564" s="1" t="s">
        <v>52</v>
      </c>
      <c r="AW564" s="1" t="s">
        <v>1419</v>
      </c>
      <c r="AX564" s="1" t="s">
        <v>52</v>
      </c>
      <c r="AY564" s="1" t="s">
        <v>52</v>
      </c>
      <c r="AZ564" s="1" t="s">
        <v>52</v>
      </c>
    </row>
    <row r="565" spans="1:52" ht="30" customHeight="1" x14ac:dyDescent="0.3">
      <c r="A565" s="19" t="s">
        <v>571</v>
      </c>
      <c r="B565" s="19" t="s">
        <v>567</v>
      </c>
      <c r="C565" s="19" t="s">
        <v>568</v>
      </c>
      <c r="D565" s="20">
        <v>0.04</v>
      </c>
      <c r="E565" s="22">
        <f>단가대비표!O107</f>
        <v>0</v>
      </c>
      <c r="F565" s="25">
        <f>TRUNC(E565*D565,1)</f>
        <v>0</v>
      </c>
      <c r="G565" s="22">
        <v>156581.88</v>
      </c>
      <c r="H565" s="25">
        <f>TRUNC(G565*D565,1)</f>
        <v>6263.2</v>
      </c>
      <c r="I565" s="22">
        <f>단가대비표!V107</f>
        <v>0</v>
      </c>
      <c r="J565" s="25">
        <f>TRUNC(I565*D565,1)</f>
        <v>0</v>
      </c>
      <c r="K565" s="22">
        <f t="shared" si="79"/>
        <v>156581.79999999999</v>
      </c>
      <c r="L565" s="25">
        <f t="shared" si="79"/>
        <v>6263.2</v>
      </c>
      <c r="M565" s="19" t="s">
        <v>52</v>
      </c>
      <c r="N565" s="1" t="s">
        <v>717</v>
      </c>
      <c r="O565" s="1" t="s">
        <v>572</v>
      </c>
      <c r="P565" s="1" t="s">
        <v>64</v>
      </c>
      <c r="Q565" s="1" t="s">
        <v>64</v>
      </c>
      <c r="R565" s="1" t="s">
        <v>63</v>
      </c>
      <c r="V565">
        <v>1</v>
      </c>
      <c r="AV565" s="1" t="s">
        <v>52</v>
      </c>
      <c r="AW565" s="1" t="s">
        <v>1420</v>
      </c>
      <c r="AX565" s="1" t="s">
        <v>52</v>
      </c>
      <c r="AY565" s="1" t="s">
        <v>52</v>
      </c>
      <c r="AZ565" s="1" t="s">
        <v>52</v>
      </c>
    </row>
    <row r="566" spans="1:52" ht="30" customHeight="1" x14ac:dyDescent="0.3">
      <c r="A566" s="19" t="s">
        <v>667</v>
      </c>
      <c r="B566" s="19" t="s">
        <v>706</v>
      </c>
      <c r="C566" s="19" t="s">
        <v>508</v>
      </c>
      <c r="D566" s="20">
        <v>1</v>
      </c>
      <c r="E566" s="22">
        <v>0</v>
      </c>
      <c r="F566" s="25">
        <f>TRUNC(E566*D566,1)</f>
        <v>0</v>
      </c>
      <c r="G566" s="22">
        <v>0</v>
      </c>
      <c r="H566" s="25">
        <f>TRUNC(G566*D566,1)</f>
        <v>0</v>
      </c>
      <c r="I566" s="22">
        <f>TRUNC(SUMIF(V564:V566, RIGHTB(O566, 1), H564:H566)*U566, 2)</f>
        <v>823.3</v>
      </c>
      <c r="J566" s="25">
        <f>TRUNC(I566*D566,1)</f>
        <v>823.3</v>
      </c>
      <c r="K566" s="22">
        <f t="shared" si="79"/>
        <v>823.3</v>
      </c>
      <c r="L566" s="25">
        <f t="shared" si="79"/>
        <v>823.3</v>
      </c>
      <c r="M566" s="19" t="s">
        <v>52</v>
      </c>
      <c r="N566" s="1" t="s">
        <v>717</v>
      </c>
      <c r="O566" s="1" t="s">
        <v>669</v>
      </c>
      <c r="P566" s="1" t="s">
        <v>64</v>
      </c>
      <c r="Q566" s="1" t="s">
        <v>64</v>
      </c>
      <c r="R566" s="1" t="s">
        <v>64</v>
      </c>
      <c r="S566">
        <v>1</v>
      </c>
      <c r="T566">
        <v>2</v>
      </c>
      <c r="U566">
        <v>0.03</v>
      </c>
      <c r="AV566" s="1" t="s">
        <v>52</v>
      </c>
      <c r="AW566" s="1" t="s">
        <v>1421</v>
      </c>
      <c r="AX566" s="1" t="s">
        <v>52</v>
      </c>
      <c r="AY566" s="1" t="s">
        <v>52</v>
      </c>
      <c r="AZ566" s="1" t="s">
        <v>52</v>
      </c>
    </row>
    <row r="567" spans="1:52" ht="30" customHeight="1" x14ac:dyDescent="0.3">
      <c r="A567" s="19" t="s">
        <v>559</v>
      </c>
      <c r="B567" s="19" t="s">
        <v>52</v>
      </c>
      <c r="C567" s="19" t="s">
        <v>52</v>
      </c>
      <c r="D567" s="20"/>
      <c r="E567" s="22"/>
      <c r="F567" s="25">
        <f>TRUNC(SUMIF(N564:N566, N563, F564:F566),0)</f>
        <v>0</v>
      </c>
      <c r="G567" s="22">
        <v>0</v>
      </c>
      <c r="H567" s="25">
        <f>TRUNC(SUMIF(N564:N566, N563, H564:H566),0)</f>
        <v>27443</v>
      </c>
      <c r="I567" s="22"/>
      <c r="J567" s="25">
        <f>TRUNC(SUMIF(N564:N566, N563, J564:J566),0)</f>
        <v>823</v>
      </c>
      <c r="K567" s="22"/>
      <c r="L567" s="25">
        <f>F567+H567+J567</f>
        <v>28266</v>
      </c>
      <c r="M567" s="19" t="s">
        <v>52</v>
      </c>
      <c r="N567" s="1" t="s">
        <v>91</v>
      </c>
      <c r="O567" s="1" t="s">
        <v>91</v>
      </c>
      <c r="P567" s="1" t="s">
        <v>52</v>
      </c>
      <c r="Q567" s="1" t="s">
        <v>52</v>
      </c>
      <c r="R567" s="1" t="s">
        <v>52</v>
      </c>
      <c r="AV567" s="1" t="s">
        <v>52</v>
      </c>
      <c r="AW567" s="1" t="s">
        <v>52</v>
      </c>
      <c r="AX567" s="1" t="s">
        <v>52</v>
      </c>
      <c r="AY567" s="1" t="s">
        <v>52</v>
      </c>
      <c r="AZ567" s="1" t="s">
        <v>52</v>
      </c>
    </row>
    <row r="568" spans="1:52" ht="30" customHeight="1" x14ac:dyDescent="0.3">
      <c r="A568" s="20"/>
      <c r="B568" s="20"/>
      <c r="C568" s="20"/>
      <c r="D568" s="20"/>
      <c r="E568" s="22"/>
      <c r="F568" s="25"/>
      <c r="G568" s="22">
        <v>0</v>
      </c>
      <c r="H568" s="25"/>
      <c r="I568" s="22"/>
      <c r="J568" s="25"/>
      <c r="K568" s="22"/>
      <c r="L568" s="25"/>
      <c r="M568" s="20"/>
    </row>
    <row r="569" spans="1:52" ht="30" customHeight="1" x14ac:dyDescent="0.3">
      <c r="A569" s="16" t="s">
        <v>1422</v>
      </c>
      <c r="B569" s="17"/>
      <c r="C569" s="17"/>
      <c r="D569" s="17"/>
      <c r="E569" s="21"/>
      <c r="F569" s="24"/>
      <c r="G569" s="21">
        <v>0</v>
      </c>
      <c r="H569" s="24"/>
      <c r="I569" s="21"/>
      <c r="J569" s="24"/>
      <c r="K569" s="21"/>
      <c r="L569" s="24"/>
      <c r="M569" s="18"/>
      <c r="N569" s="1" t="s">
        <v>722</v>
      </c>
    </row>
    <row r="570" spans="1:52" ht="30" customHeight="1" x14ac:dyDescent="0.3">
      <c r="A570" s="19" t="s">
        <v>1424</v>
      </c>
      <c r="B570" s="19" t="s">
        <v>567</v>
      </c>
      <c r="C570" s="19" t="s">
        <v>568</v>
      </c>
      <c r="D570" s="20">
        <v>0.02</v>
      </c>
      <c r="E570" s="22">
        <f>단가대비표!O125</f>
        <v>0</v>
      </c>
      <c r="F570" s="25">
        <f>TRUNC(E570*D570,1)</f>
        <v>0</v>
      </c>
      <c r="G570" s="22">
        <v>192604.23</v>
      </c>
      <c r="H570" s="25">
        <f>TRUNC(G570*D570,1)</f>
        <v>3852</v>
      </c>
      <c r="I570" s="22">
        <f>단가대비표!V125</f>
        <v>0</v>
      </c>
      <c r="J570" s="25">
        <f>TRUNC(I570*D570,1)</f>
        <v>0</v>
      </c>
      <c r="K570" s="22">
        <f>TRUNC(E570+G570+I570,1)</f>
        <v>192604.2</v>
      </c>
      <c r="L570" s="25">
        <f>TRUNC(F570+H570+J570,1)</f>
        <v>3852</v>
      </c>
      <c r="M570" s="19" t="s">
        <v>52</v>
      </c>
      <c r="N570" s="1" t="s">
        <v>722</v>
      </c>
      <c r="O570" s="1" t="s">
        <v>1425</v>
      </c>
      <c r="P570" s="1" t="s">
        <v>64</v>
      </c>
      <c r="Q570" s="1" t="s">
        <v>64</v>
      </c>
      <c r="R570" s="1" t="s">
        <v>63</v>
      </c>
      <c r="AV570" s="1" t="s">
        <v>52</v>
      </c>
      <c r="AW570" s="1" t="s">
        <v>1426</v>
      </c>
      <c r="AX570" s="1" t="s">
        <v>52</v>
      </c>
      <c r="AY570" s="1" t="s">
        <v>52</v>
      </c>
      <c r="AZ570" s="1" t="s">
        <v>52</v>
      </c>
    </row>
    <row r="571" spans="1:52" ht="30" customHeight="1" x14ac:dyDescent="0.3">
      <c r="A571" s="19" t="s">
        <v>559</v>
      </c>
      <c r="B571" s="19" t="s">
        <v>52</v>
      </c>
      <c r="C571" s="19" t="s">
        <v>52</v>
      </c>
      <c r="D571" s="20"/>
      <c r="E571" s="22"/>
      <c r="F571" s="25">
        <f>TRUNC(SUMIF(N570:N570, N569, F570:F570),0)</f>
        <v>0</v>
      </c>
      <c r="G571" s="22">
        <v>0</v>
      </c>
      <c r="H571" s="25">
        <f>TRUNC(SUMIF(N570:N570, N569, H570:H570),0)</f>
        <v>3852</v>
      </c>
      <c r="I571" s="22"/>
      <c r="J571" s="25">
        <f>TRUNC(SUMIF(N570:N570, N569, J570:J570),0)</f>
        <v>0</v>
      </c>
      <c r="K571" s="22"/>
      <c r="L571" s="25">
        <f>F571+H571+J571</f>
        <v>3852</v>
      </c>
      <c r="M571" s="19" t="s">
        <v>52</v>
      </c>
      <c r="N571" s="1" t="s">
        <v>91</v>
      </c>
      <c r="O571" s="1" t="s">
        <v>91</v>
      </c>
      <c r="P571" s="1" t="s">
        <v>52</v>
      </c>
      <c r="Q571" s="1" t="s">
        <v>52</v>
      </c>
      <c r="R571" s="1" t="s">
        <v>52</v>
      </c>
      <c r="AV571" s="1" t="s">
        <v>52</v>
      </c>
      <c r="AW571" s="1" t="s">
        <v>52</v>
      </c>
      <c r="AX571" s="1" t="s">
        <v>52</v>
      </c>
      <c r="AY571" s="1" t="s">
        <v>52</v>
      </c>
      <c r="AZ571" s="1" t="s">
        <v>52</v>
      </c>
    </row>
    <row r="572" spans="1:52" ht="30" customHeight="1" x14ac:dyDescent="0.3">
      <c r="A572" s="20"/>
      <c r="B572" s="20"/>
      <c r="C572" s="20"/>
      <c r="D572" s="20"/>
      <c r="E572" s="22"/>
      <c r="F572" s="25"/>
      <c r="G572" s="22">
        <v>0</v>
      </c>
      <c r="H572" s="25"/>
      <c r="I572" s="22"/>
      <c r="J572" s="25"/>
      <c r="K572" s="22"/>
      <c r="L572" s="25"/>
      <c r="M572" s="20"/>
    </row>
    <row r="573" spans="1:52" ht="30" customHeight="1" x14ac:dyDescent="0.3">
      <c r="A573" s="16" t="s">
        <v>1427</v>
      </c>
      <c r="B573" s="17"/>
      <c r="C573" s="17"/>
      <c r="D573" s="17"/>
      <c r="E573" s="21"/>
      <c r="F573" s="24"/>
      <c r="G573" s="21">
        <v>0</v>
      </c>
      <c r="H573" s="24"/>
      <c r="I573" s="21"/>
      <c r="J573" s="24"/>
      <c r="K573" s="21"/>
      <c r="L573" s="24"/>
      <c r="M573" s="18"/>
      <c r="N573" s="1" t="s">
        <v>732</v>
      </c>
    </row>
    <row r="574" spans="1:52" ht="30" customHeight="1" x14ac:dyDescent="0.3">
      <c r="A574" s="19" t="s">
        <v>855</v>
      </c>
      <c r="B574" s="19" t="s">
        <v>855</v>
      </c>
      <c r="C574" s="19" t="s">
        <v>175</v>
      </c>
      <c r="D574" s="20">
        <v>510</v>
      </c>
      <c r="E574" s="22">
        <f>단가대비표!O45</f>
        <v>166</v>
      </c>
      <c r="F574" s="25">
        <f>TRUNC(E574*D574,1)</f>
        <v>84660</v>
      </c>
      <c r="G574" s="22">
        <v>0</v>
      </c>
      <c r="H574" s="25">
        <f>TRUNC(G574*D574,1)</f>
        <v>0</v>
      </c>
      <c r="I574" s="22">
        <f>단가대비표!V45</f>
        <v>0</v>
      </c>
      <c r="J574" s="25">
        <f>TRUNC(I574*D574,1)</f>
        <v>0</v>
      </c>
      <c r="K574" s="22">
        <f t="shared" ref="K574:L576" si="80">TRUNC(E574+G574+I574,1)</f>
        <v>166</v>
      </c>
      <c r="L574" s="25">
        <f t="shared" si="80"/>
        <v>84660</v>
      </c>
      <c r="M574" s="19" t="s">
        <v>52</v>
      </c>
      <c r="N574" s="1" t="s">
        <v>732</v>
      </c>
      <c r="O574" s="1" t="s">
        <v>856</v>
      </c>
      <c r="P574" s="1" t="s">
        <v>64</v>
      </c>
      <c r="Q574" s="1" t="s">
        <v>64</v>
      </c>
      <c r="R574" s="1" t="s">
        <v>63</v>
      </c>
      <c r="AV574" s="1" t="s">
        <v>52</v>
      </c>
      <c r="AW574" s="1" t="s">
        <v>1429</v>
      </c>
      <c r="AX574" s="1" t="s">
        <v>52</v>
      </c>
      <c r="AY574" s="1" t="s">
        <v>52</v>
      </c>
      <c r="AZ574" s="1" t="s">
        <v>52</v>
      </c>
    </row>
    <row r="575" spans="1:52" ht="30" customHeight="1" x14ac:dyDescent="0.3">
      <c r="A575" s="19" t="s">
        <v>858</v>
      </c>
      <c r="B575" s="19" t="s">
        <v>52</v>
      </c>
      <c r="C575" s="19" t="s">
        <v>96</v>
      </c>
      <c r="D575" s="20">
        <v>1.1000000000000001</v>
      </c>
      <c r="E575" s="22">
        <f>단가대비표!O20</f>
        <v>65000</v>
      </c>
      <c r="F575" s="25">
        <f>TRUNC(E575*D575,1)</f>
        <v>71500</v>
      </c>
      <c r="G575" s="22">
        <v>0</v>
      </c>
      <c r="H575" s="25">
        <f>TRUNC(G575*D575,1)</f>
        <v>0</v>
      </c>
      <c r="I575" s="22">
        <f>단가대비표!V20</f>
        <v>0</v>
      </c>
      <c r="J575" s="25">
        <f>TRUNC(I575*D575,1)</f>
        <v>0</v>
      </c>
      <c r="K575" s="22">
        <f t="shared" si="80"/>
        <v>65000</v>
      </c>
      <c r="L575" s="25">
        <f t="shared" si="80"/>
        <v>71500</v>
      </c>
      <c r="M575" s="19" t="s">
        <v>52</v>
      </c>
      <c r="N575" s="1" t="s">
        <v>732</v>
      </c>
      <c r="O575" s="1" t="s">
        <v>859</v>
      </c>
      <c r="P575" s="1" t="s">
        <v>64</v>
      </c>
      <c r="Q575" s="1" t="s">
        <v>64</v>
      </c>
      <c r="R575" s="1" t="s">
        <v>63</v>
      </c>
      <c r="AV575" s="1" t="s">
        <v>52</v>
      </c>
      <c r="AW575" s="1" t="s">
        <v>1430</v>
      </c>
      <c r="AX575" s="1" t="s">
        <v>52</v>
      </c>
      <c r="AY575" s="1" t="s">
        <v>52</v>
      </c>
      <c r="AZ575" s="1" t="s">
        <v>52</v>
      </c>
    </row>
    <row r="576" spans="1:52" ht="30" customHeight="1" x14ac:dyDescent="0.3">
      <c r="A576" s="19" t="s">
        <v>571</v>
      </c>
      <c r="B576" s="19" t="s">
        <v>567</v>
      </c>
      <c r="C576" s="19" t="s">
        <v>568</v>
      </c>
      <c r="D576" s="20">
        <v>0.66</v>
      </c>
      <c r="E576" s="22">
        <f>단가대비표!O107</f>
        <v>0</v>
      </c>
      <c r="F576" s="25">
        <f>TRUNC(E576*D576,1)</f>
        <v>0</v>
      </c>
      <c r="G576" s="22">
        <v>156581.88</v>
      </c>
      <c r="H576" s="25">
        <f>TRUNC(G576*D576,1)</f>
        <v>103344</v>
      </c>
      <c r="I576" s="22">
        <f>단가대비표!V107</f>
        <v>0</v>
      </c>
      <c r="J576" s="25">
        <f>TRUNC(I576*D576,1)</f>
        <v>0</v>
      </c>
      <c r="K576" s="22">
        <f t="shared" si="80"/>
        <v>156581.79999999999</v>
      </c>
      <c r="L576" s="25">
        <f t="shared" si="80"/>
        <v>103344</v>
      </c>
      <c r="M576" s="19" t="s">
        <v>52</v>
      </c>
      <c r="N576" s="1" t="s">
        <v>732</v>
      </c>
      <c r="O576" s="1" t="s">
        <v>572</v>
      </c>
      <c r="P576" s="1" t="s">
        <v>64</v>
      </c>
      <c r="Q576" s="1" t="s">
        <v>64</v>
      </c>
      <c r="R576" s="1" t="s">
        <v>63</v>
      </c>
      <c r="AV576" s="1" t="s">
        <v>52</v>
      </c>
      <c r="AW576" s="1" t="s">
        <v>1431</v>
      </c>
      <c r="AX576" s="1" t="s">
        <v>52</v>
      </c>
      <c r="AY576" s="1" t="s">
        <v>52</v>
      </c>
      <c r="AZ576" s="1" t="s">
        <v>52</v>
      </c>
    </row>
    <row r="577" spans="1:52" ht="30" customHeight="1" x14ac:dyDescent="0.3">
      <c r="A577" s="19" t="s">
        <v>559</v>
      </c>
      <c r="B577" s="19" t="s">
        <v>52</v>
      </c>
      <c r="C577" s="19" t="s">
        <v>52</v>
      </c>
      <c r="D577" s="20"/>
      <c r="E577" s="22"/>
      <c r="F577" s="25">
        <f>TRUNC(SUMIF(N574:N576, N573, F574:F576),0)</f>
        <v>156160</v>
      </c>
      <c r="G577" s="22">
        <v>0</v>
      </c>
      <c r="H577" s="25">
        <f>TRUNC(SUMIF(N574:N576, N573, H574:H576),0)</f>
        <v>103344</v>
      </c>
      <c r="I577" s="22"/>
      <c r="J577" s="25">
        <f>TRUNC(SUMIF(N574:N576, N573, J574:J576),0)</f>
        <v>0</v>
      </c>
      <c r="K577" s="22"/>
      <c r="L577" s="25">
        <f>F577+H577+J577</f>
        <v>259504</v>
      </c>
      <c r="M577" s="19" t="s">
        <v>52</v>
      </c>
      <c r="N577" s="1" t="s">
        <v>91</v>
      </c>
      <c r="O577" s="1" t="s">
        <v>91</v>
      </c>
      <c r="P577" s="1" t="s">
        <v>52</v>
      </c>
      <c r="Q577" s="1" t="s">
        <v>52</v>
      </c>
      <c r="R577" s="1" t="s">
        <v>52</v>
      </c>
      <c r="AV577" s="1" t="s">
        <v>52</v>
      </c>
      <c r="AW577" s="1" t="s">
        <v>52</v>
      </c>
      <c r="AX577" s="1" t="s">
        <v>52</v>
      </c>
      <c r="AY577" s="1" t="s">
        <v>52</v>
      </c>
      <c r="AZ577" s="1" t="s">
        <v>52</v>
      </c>
    </row>
    <row r="578" spans="1:52" ht="30" customHeight="1" x14ac:dyDescent="0.3">
      <c r="A578" s="20"/>
      <c r="B578" s="20"/>
      <c r="C578" s="20"/>
      <c r="D578" s="20"/>
      <c r="E578" s="22"/>
      <c r="F578" s="25"/>
      <c r="G578" s="22">
        <v>0</v>
      </c>
      <c r="H578" s="25"/>
      <c r="I578" s="22"/>
      <c r="J578" s="25"/>
      <c r="K578" s="22"/>
      <c r="L578" s="25"/>
      <c r="M578" s="20"/>
    </row>
    <row r="579" spans="1:52" ht="30" customHeight="1" x14ac:dyDescent="0.3">
      <c r="A579" s="16" t="s">
        <v>1432</v>
      </c>
      <c r="B579" s="17"/>
      <c r="C579" s="17"/>
      <c r="D579" s="17"/>
      <c r="E579" s="21"/>
      <c r="F579" s="24"/>
      <c r="G579" s="21">
        <v>0</v>
      </c>
      <c r="H579" s="24"/>
      <c r="I579" s="21"/>
      <c r="J579" s="24"/>
      <c r="K579" s="21"/>
      <c r="L579" s="24"/>
      <c r="M579" s="18"/>
      <c r="N579" s="1" t="s">
        <v>737</v>
      </c>
    </row>
    <row r="580" spans="1:52" ht="30" customHeight="1" x14ac:dyDescent="0.3">
      <c r="A580" s="19" t="s">
        <v>974</v>
      </c>
      <c r="B580" s="19" t="s">
        <v>567</v>
      </c>
      <c r="C580" s="19" t="s">
        <v>568</v>
      </c>
      <c r="D580" s="20">
        <v>2</v>
      </c>
      <c r="E580" s="22">
        <f>단가대비표!O120</f>
        <v>0</v>
      </c>
      <c r="F580" s="25">
        <f>TRUNC(E580*D580,1)</f>
        <v>0</v>
      </c>
      <c r="G580" s="22">
        <v>252321.16</v>
      </c>
      <c r="H580" s="25">
        <f>TRUNC(G580*D580,1)</f>
        <v>504642.3</v>
      </c>
      <c r="I580" s="22">
        <f>단가대비표!V120</f>
        <v>0</v>
      </c>
      <c r="J580" s="25">
        <f>TRUNC(I580*D580,1)</f>
        <v>0</v>
      </c>
      <c r="K580" s="22">
        <f t="shared" ref="K580:L582" si="81">TRUNC(E580+G580+I580,1)</f>
        <v>252321.1</v>
      </c>
      <c r="L580" s="25">
        <f t="shared" si="81"/>
        <v>504642.3</v>
      </c>
      <c r="M580" s="19" t="s">
        <v>52</v>
      </c>
      <c r="N580" s="1" t="s">
        <v>737</v>
      </c>
      <c r="O580" s="1" t="s">
        <v>975</v>
      </c>
      <c r="P580" s="1" t="s">
        <v>64</v>
      </c>
      <c r="Q580" s="1" t="s">
        <v>64</v>
      </c>
      <c r="R580" s="1" t="s">
        <v>63</v>
      </c>
      <c r="V580">
        <v>1</v>
      </c>
      <c r="AV580" s="1" t="s">
        <v>52</v>
      </c>
      <c r="AW580" s="1" t="s">
        <v>1434</v>
      </c>
      <c r="AX580" s="1" t="s">
        <v>52</v>
      </c>
      <c r="AY580" s="1" t="s">
        <v>52</v>
      </c>
      <c r="AZ580" s="1" t="s">
        <v>52</v>
      </c>
    </row>
    <row r="581" spans="1:52" ht="30" customHeight="1" x14ac:dyDescent="0.3">
      <c r="A581" s="19" t="s">
        <v>571</v>
      </c>
      <c r="B581" s="19" t="s">
        <v>567</v>
      </c>
      <c r="C581" s="19" t="s">
        <v>568</v>
      </c>
      <c r="D581" s="20">
        <v>1</v>
      </c>
      <c r="E581" s="22">
        <f>단가대비표!O107</f>
        <v>0</v>
      </c>
      <c r="F581" s="25">
        <f>TRUNC(E581*D581,1)</f>
        <v>0</v>
      </c>
      <c r="G581" s="22">
        <v>156581.88</v>
      </c>
      <c r="H581" s="25">
        <f>TRUNC(G581*D581,1)</f>
        <v>156581.79999999999</v>
      </c>
      <c r="I581" s="22">
        <f>단가대비표!V107</f>
        <v>0</v>
      </c>
      <c r="J581" s="25">
        <f>TRUNC(I581*D581,1)</f>
        <v>0</v>
      </c>
      <c r="K581" s="22">
        <f t="shared" si="81"/>
        <v>156581.79999999999</v>
      </c>
      <c r="L581" s="25">
        <f t="shared" si="81"/>
        <v>156581.79999999999</v>
      </c>
      <c r="M581" s="19" t="s">
        <v>52</v>
      </c>
      <c r="N581" s="1" t="s">
        <v>737</v>
      </c>
      <c r="O581" s="1" t="s">
        <v>572</v>
      </c>
      <c r="P581" s="1" t="s">
        <v>64</v>
      </c>
      <c r="Q581" s="1" t="s">
        <v>64</v>
      </c>
      <c r="R581" s="1" t="s">
        <v>63</v>
      </c>
      <c r="V581">
        <v>1</v>
      </c>
      <c r="AV581" s="1" t="s">
        <v>52</v>
      </c>
      <c r="AW581" s="1" t="s">
        <v>1435</v>
      </c>
      <c r="AX581" s="1" t="s">
        <v>52</v>
      </c>
      <c r="AY581" s="1" t="s">
        <v>52</v>
      </c>
      <c r="AZ581" s="1" t="s">
        <v>52</v>
      </c>
    </row>
    <row r="582" spans="1:52" ht="30" customHeight="1" x14ac:dyDescent="0.3">
      <c r="A582" s="19" t="s">
        <v>667</v>
      </c>
      <c r="B582" s="19" t="s">
        <v>668</v>
      </c>
      <c r="C582" s="19" t="s">
        <v>508</v>
      </c>
      <c r="D582" s="20">
        <v>1</v>
      </c>
      <c r="E582" s="22">
        <v>0</v>
      </c>
      <c r="F582" s="25">
        <f>TRUNC(E582*D582,1)</f>
        <v>0</v>
      </c>
      <c r="G582" s="22">
        <v>0</v>
      </c>
      <c r="H582" s="25">
        <f>TRUNC(G582*D582,1)</f>
        <v>0</v>
      </c>
      <c r="I582" s="22">
        <f>TRUNC(SUMIF(V580:V582, RIGHTB(O582, 1), H580:H582)*U582, 2)</f>
        <v>13224.48</v>
      </c>
      <c r="J582" s="25">
        <f>TRUNC(I582*D582,1)</f>
        <v>13224.4</v>
      </c>
      <c r="K582" s="22">
        <f t="shared" si="81"/>
        <v>13224.4</v>
      </c>
      <c r="L582" s="25">
        <f t="shared" si="81"/>
        <v>13224.4</v>
      </c>
      <c r="M582" s="19" t="s">
        <v>52</v>
      </c>
      <c r="N582" s="1" t="s">
        <v>737</v>
      </c>
      <c r="O582" s="1" t="s">
        <v>669</v>
      </c>
      <c r="P582" s="1" t="s">
        <v>64</v>
      </c>
      <c r="Q582" s="1" t="s">
        <v>64</v>
      </c>
      <c r="R582" s="1" t="s">
        <v>64</v>
      </c>
      <c r="S582">
        <v>1</v>
      </c>
      <c r="T582">
        <v>2</v>
      </c>
      <c r="U582">
        <v>0.02</v>
      </c>
      <c r="AV582" s="1" t="s">
        <v>52</v>
      </c>
      <c r="AW582" s="1" t="s">
        <v>1436</v>
      </c>
      <c r="AX582" s="1" t="s">
        <v>52</v>
      </c>
      <c r="AY582" s="1" t="s">
        <v>52</v>
      </c>
      <c r="AZ582" s="1" t="s">
        <v>52</v>
      </c>
    </row>
    <row r="583" spans="1:52" ht="30" customHeight="1" x14ac:dyDescent="0.3">
      <c r="A583" s="19" t="s">
        <v>559</v>
      </c>
      <c r="B583" s="19" t="s">
        <v>52</v>
      </c>
      <c r="C583" s="19" t="s">
        <v>52</v>
      </c>
      <c r="D583" s="20"/>
      <c r="E583" s="22"/>
      <c r="F583" s="25">
        <f>TRUNC(SUMIF(N580:N582, N579, F580:F582),0)</f>
        <v>0</v>
      </c>
      <c r="G583" s="22">
        <v>0</v>
      </c>
      <c r="H583" s="25">
        <f>TRUNC(SUMIF(N580:N582, N579, H580:H582),0)</f>
        <v>661224</v>
      </c>
      <c r="I583" s="22"/>
      <c r="J583" s="25">
        <f>TRUNC(SUMIF(N580:N582, N579, J580:J582),0)</f>
        <v>13224</v>
      </c>
      <c r="K583" s="22"/>
      <c r="L583" s="25">
        <f>F583+H583+J583</f>
        <v>674448</v>
      </c>
      <c r="M583" s="19" t="s">
        <v>52</v>
      </c>
      <c r="N583" s="1" t="s">
        <v>91</v>
      </c>
      <c r="O583" s="1" t="s">
        <v>91</v>
      </c>
      <c r="P583" s="1" t="s">
        <v>52</v>
      </c>
      <c r="Q583" s="1" t="s">
        <v>52</v>
      </c>
      <c r="R583" s="1" t="s">
        <v>52</v>
      </c>
      <c r="AV583" s="1" t="s">
        <v>52</v>
      </c>
      <c r="AW583" s="1" t="s">
        <v>52</v>
      </c>
      <c r="AX583" s="1" t="s">
        <v>52</v>
      </c>
      <c r="AY583" s="1" t="s">
        <v>52</v>
      </c>
      <c r="AZ583" s="1" t="s">
        <v>52</v>
      </c>
    </row>
    <row r="584" spans="1:52" ht="30" customHeight="1" x14ac:dyDescent="0.3">
      <c r="A584" s="20"/>
      <c r="B584" s="20"/>
      <c r="C584" s="20"/>
      <c r="D584" s="20"/>
      <c r="E584" s="22"/>
      <c r="F584" s="25"/>
      <c r="G584" s="22">
        <v>0</v>
      </c>
      <c r="H584" s="25"/>
      <c r="I584" s="22"/>
      <c r="J584" s="25"/>
      <c r="K584" s="22"/>
      <c r="L584" s="25"/>
      <c r="M584" s="20"/>
    </row>
    <row r="585" spans="1:52" ht="30" customHeight="1" x14ac:dyDescent="0.3">
      <c r="A585" s="16" t="s">
        <v>1437</v>
      </c>
      <c r="B585" s="17"/>
      <c r="C585" s="17"/>
      <c r="D585" s="17"/>
      <c r="E585" s="21"/>
      <c r="F585" s="24"/>
      <c r="G585" s="21">
        <v>0</v>
      </c>
      <c r="H585" s="24"/>
      <c r="I585" s="21"/>
      <c r="J585" s="24"/>
      <c r="K585" s="21"/>
      <c r="L585" s="24"/>
      <c r="M585" s="18"/>
      <c r="N585" s="1" t="s">
        <v>742</v>
      </c>
    </row>
    <row r="586" spans="1:52" ht="30" customHeight="1" x14ac:dyDescent="0.3">
      <c r="A586" s="19" t="s">
        <v>1439</v>
      </c>
      <c r="B586" s="19" t="s">
        <v>1440</v>
      </c>
      <c r="C586" s="19" t="s">
        <v>175</v>
      </c>
      <c r="D586" s="20">
        <v>6.8</v>
      </c>
      <c r="E586" s="22">
        <f>단가대비표!O47</f>
        <v>240</v>
      </c>
      <c r="F586" s="25">
        <f>TRUNC(E586*D586,1)</f>
        <v>1632</v>
      </c>
      <c r="G586" s="22">
        <v>0</v>
      </c>
      <c r="H586" s="25">
        <f>TRUNC(G586*D586,1)</f>
        <v>0</v>
      </c>
      <c r="I586" s="22">
        <f>단가대비표!V47</f>
        <v>0</v>
      </c>
      <c r="J586" s="25">
        <f>TRUNC(I586*D586,1)</f>
        <v>0</v>
      </c>
      <c r="K586" s="22">
        <f t="shared" ref="K586:L589" si="82">TRUNC(E586+G586+I586,1)</f>
        <v>240</v>
      </c>
      <c r="L586" s="25">
        <f t="shared" si="82"/>
        <v>1632</v>
      </c>
      <c r="M586" s="19" t="s">
        <v>52</v>
      </c>
      <c r="N586" s="1" t="s">
        <v>742</v>
      </c>
      <c r="O586" s="1" t="s">
        <v>1441</v>
      </c>
      <c r="P586" s="1" t="s">
        <v>64</v>
      </c>
      <c r="Q586" s="1" t="s">
        <v>64</v>
      </c>
      <c r="R586" s="1" t="s">
        <v>63</v>
      </c>
      <c r="AV586" s="1" t="s">
        <v>52</v>
      </c>
      <c r="AW586" s="1" t="s">
        <v>1442</v>
      </c>
      <c r="AX586" s="1" t="s">
        <v>52</v>
      </c>
      <c r="AY586" s="1" t="s">
        <v>52</v>
      </c>
      <c r="AZ586" s="1" t="s">
        <v>52</v>
      </c>
    </row>
    <row r="587" spans="1:52" ht="30" customHeight="1" x14ac:dyDescent="0.3">
      <c r="A587" s="19" t="s">
        <v>1439</v>
      </c>
      <c r="B587" s="19" t="s">
        <v>1443</v>
      </c>
      <c r="C587" s="19" t="s">
        <v>175</v>
      </c>
      <c r="D587" s="20">
        <v>1.36</v>
      </c>
      <c r="E587" s="22">
        <f>단가대비표!O48</f>
        <v>228</v>
      </c>
      <c r="F587" s="25">
        <f>TRUNC(E587*D587,1)</f>
        <v>310</v>
      </c>
      <c r="G587" s="22">
        <v>0</v>
      </c>
      <c r="H587" s="25">
        <f>TRUNC(G587*D587,1)</f>
        <v>0</v>
      </c>
      <c r="I587" s="22">
        <f>단가대비표!V48</f>
        <v>0</v>
      </c>
      <c r="J587" s="25">
        <f>TRUNC(I587*D587,1)</f>
        <v>0</v>
      </c>
      <c r="K587" s="22">
        <f t="shared" si="82"/>
        <v>228</v>
      </c>
      <c r="L587" s="25">
        <f t="shared" si="82"/>
        <v>310</v>
      </c>
      <c r="M587" s="19" t="s">
        <v>52</v>
      </c>
      <c r="N587" s="1" t="s">
        <v>742</v>
      </c>
      <c r="O587" s="1" t="s">
        <v>1444</v>
      </c>
      <c r="P587" s="1" t="s">
        <v>64</v>
      </c>
      <c r="Q587" s="1" t="s">
        <v>64</v>
      </c>
      <c r="R587" s="1" t="s">
        <v>63</v>
      </c>
      <c r="AV587" s="1" t="s">
        <v>52</v>
      </c>
      <c r="AW587" s="1" t="s">
        <v>1445</v>
      </c>
      <c r="AX587" s="1" t="s">
        <v>52</v>
      </c>
      <c r="AY587" s="1" t="s">
        <v>52</v>
      </c>
      <c r="AZ587" s="1" t="s">
        <v>52</v>
      </c>
    </row>
    <row r="588" spans="1:52" ht="30" customHeight="1" x14ac:dyDescent="0.3">
      <c r="A588" s="19" t="s">
        <v>1446</v>
      </c>
      <c r="B588" s="19" t="s">
        <v>1447</v>
      </c>
      <c r="C588" s="19" t="s">
        <v>77</v>
      </c>
      <c r="D588" s="20">
        <v>1</v>
      </c>
      <c r="E588" s="22">
        <f>일위대가목록!E99</f>
        <v>0</v>
      </c>
      <c r="F588" s="25">
        <f>TRUNC(E588*D588,1)</f>
        <v>0</v>
      </c>
      <c r="G588" s="22">
        <v>38156.300000000003</v>
      </c>
      <c r="H588" s="25">
        <f>TRUNC(G588*D588,1)</f>
        <v>38156.300000000003</v>
      </c>
      <c r="I588" s="22">
        <f>일위대가목록!G99</f>
        <v>1144</v>
      </c>
      <c r="J588" s="25">
        <f>TRUNC(I588*D588,1)</f>
        <v>1144</v>
      </c>
      <c r="K588" s="22">
        <f t="shared" si="82"/>
        <v>39300.300000000003</v>
      </c>
      <c r="L588" s="25">
        <f t="shared" si="82"/>
        <v>39300.300000000003</v>
      </c>
      <c r="M588" s="19" t="s">
        <v>1448</v>
      </c>
      <c r="N588" s="1" t="s">
        <v>742</v>
      </c>
      <c r="O588" s="1" t="s">
        <v>1449</v>
      </c>
      <c r="P588" s="1" t="s">
        <v>63</v>
      </c>
      <c r="Q588" s="1" t="s">
        <v>64</v>
      </c>
      <c r="R588" s="1" t="s">
        <v>64</v>
      </c>
      <c r="AV588" s="1" t="s">
        <v>52</v>
      </c>
      <c r="AW588" s="1" t="s">
        <v>1450</v>
      </c>
      <c r="AX588" s="1" t="s">
        <v>52</v>
      </c>
      <c r="AY588" s="1" t="s">
        <v>52</v>
      </c>
      <c r="AZ588" s="1" t="s">
        <v>52</v>
      </c>
    </row>
    <row r="589" spans="1:52" ht="30" customHeight="1" x14ac:dyDescent="0.3">
      <c r="A589" s="19" t="s">
        <v>1451</v>
      </c>
      <c r="B589" s="19" t="s">
        <v>1452</v>
      </c>
      <c r="C589" s="19" t="s">
        <v>77</v>
      </c>
      <c r="D589" s="20">
        <v>1</v>
      </c>
      <c r="E589" s="22">
        <f>일위대가목록!E100</f>
        <v>0</v>
      </c>
      <c r="F589" s="25">
        <f>TRUNC(E589*D589,1)</f>
        <v>0</v>
      </c>
      <c r="G589" s="22">
        <v>3081.26</v>
      </c>
      <c r="H589" s="25">
        <f>TRUNC(G589*D589,1)</f>
        <v>3081.2</v>
      </c>
      <c r="I589" s="22">
        <f>일위대가목록!G100</f>
        <v>0</v>
      </c>
      <c r="J589" s="25">
        <f>TRUNC(I589*D589,1)</f>
        <v>0</v>
      </c>
      <c r="K589" s="22">
        <f t="shared" si="82"/>
        <v>3081.2</v>
      </c>
      <c r="L589" s="25">
        <f t="shared" si="82"/>
        <v>3081.2</v>
      </c>
      <c r="M589" s="19" t="s">
        <v>1453</v>
      </c>
      <c r="N589" s="1" t="s">
        <v>742</v>
      </c>
      <c r="O589" s="1" t="s">
        <v>1454</v>
      </c>
      <c r="P589" s="1" t="s">
        <v>63</v>
      </c>
      <c r="Q589" s="1" t="s">
        <v>64</v>
      </c>
      <c r="R589" s="1" t="s">
        <v>64</v>
      </c>
      <c r="AV589" s="1" t="s">
        <v>52</v>
      </c>
      <c r="AW589" s="1" t="s">
        <v>1455</v>
      </c>
      <c r="AX589" s="1" t="s">
        <v>52</v>
      </c>
      <c r="AY589" s="1" t="s">
        <v>52</v>
      </c>
      <c r="AZ589" s="1" t="s">
        <v>52</v>
      </c>
    </row>
    <row r="590" spans="1:52" ht="30" customHeight="1" x14ac:dyDescent="0.3">
      <c r="A590" s="19" t="s">
        <v>559</v>
      </c>
      <c r="B590" s="19" t="s">
        <v>52</v>
      </c>
      <c r="C590" s="19" t="s">
        <v>52</v>
      </c>
      <c r="D590" s="20"/>
      <c r="E590" s="22"/>
      <c r="F590" s="25">
        <f>TRUNC(SUMIF(N586:N589, N585, F586:F589),0)</f>
        <v>1942</v>
      </c>
      <c r="G590" s="22">
        <v>0</v>
      </c>
      <c r="H590" s="25">
        <f>TRUNC(SUMIF(N586:N589, N585, H586:H589),0)</f>
        <v>41237</v>
      </c>
      <c r="I590" s="22"/>
      <c r="J590" s="25">
        <f>TRUNC(SUMIF(N586:N589, N585, J586:J589),0)</f>
        <v>1144</v>
      </c>
      <c r="K590" s="22"/>
      <c r="L590" s="25">
        <f>F590+H590+J590</f>
        <v>44323</v>
      </c>
      <c r="M590" s="19" t="s">
        <v>52</v>
      </c>
      <c r="N590" s="1" t="s">
        <v>91</v>
      </c>
      <c r="O590" s="1" t="s">
        <v>91</v>
      </c>
      <c r="P590" s="1" t="s">
        <v>52</v>
      </c>
      <c r="Q590" s="1" t="s">
        <v>52</v>
      </c>
      <c r="R590" s="1" t="s">
        <v>52</v>
      </c>
      <c r="AV590" s="1" t="s">
        <v>52</v>
      </c>
      <c r="AW590" s="1" t="s">
        <v>52</v>
      </c>
      <c r="AX590" s="1" t="s">
        <v>52</v>
      </c>
      <c r="AY590" s="1" t="s">
        <v>52</v>
      </c>
      <c r="AZ590" s="1" t="s">
        <v>52</v>
      </c>
    </row>
    <row r="591" spans="1:52" ht="30" customHeight="1" x14ac:dyDescent="0.3">
      <c r="A591" s="20"/>
      <c r="B591" s="20"/>
      <c r="C591" s="20"/>
      <c r="D591" s="20"/>
      <c r="E591" s="22"/>
      <c r="F591" s="25"/>
      <c r="G591" s="22">
        <v>0</v>
      </c>
      <c r="H591" s="25"/>
      <c r="I591" s="22"/>
      <c r="J591" s="25"/>
      <c r="K591" s="22"/>
      <c r="L591" s="25"/>
      <c r="M591" s="20"/>
    </row>
    <row r="592" spans="1:52" ht="30" customHeight="1" x14ac:dyDescent="0.3">
      <c r="A592" s="16" t="s">
        <v>1456</v>
      </c>
      <c r="B592" s="17"/>
      <c r="C592" s="17"/>
      <c r="D592" s="17"/>
      <c r="E592" s="21"/>
      <c r="F592" s="24"/>
      <c r="G592" s="21">
        <v>0</v>
      </c>
      <c r="H592" s="24"/>
      <c r="I592" s="21"/>
      <c r="J592" s="24"/>
      <c r="K592" s="21"/>
      <c r="L592" s="24"/>
      <c r="M592" s="18"/>
      <c r="N592" s="1" t="s">
        <v>1449</v>
      </c>
    </row>
    <row r="593" spans="1:52" ht="30" customHeight="1" x14ac:dyDescent="0.3">
      <c r="A593" s="19" t="s">
        <v>1417</v>
      </c>
      <c r="B593" s="19" t="s">
        <v>567</v>
      </c>
      <c r="C593" s="19" t="s">
        <v>568</v>
      </c>
      <c r="D593" s="20">
        <v>0.111</v>
      </c>
      <c r="E593" s="22">
        <f>단가대비표!O121</f>
        <v>0</v>
      </c>
      <c r="F593" s="25">
        <f>TRUNC(E593*D593,1)</f>
        <v>0</v>
      </c>
      <c r="G593" s="22">
        <v>264754.49</v>
      </c>
      <c r="H593" s="25">
        <f>TRUNC(G593*D593,1)</f>
        <v>29387.7</v>
      </c>
      <c r="I593" s="22">
        <f>단가대비표!V121</f>
        <v>0</v>
      </c>
      <c r="J593" s="25">
        <f>TRUNC(I593*D593,1)</f>
        <v>0</v>
      </c>
      <c r="K593" s="22">
        <f t="shared" ref="K593:L595" si="83">TRUNC(E593+G593+I593,1)</f>
        <v>264754.40000000002</v>
      </c>
      <c r="L593" s="25">
        <f t="shared" si="83"/>
        <v>29387.7</v>
      </c>
      <c r="M593" s="19" t="s">
        <v>52</v>
      </c>
      <c r="N593" s="1" t="s">
        <v>1449</v>
      </c>
      <c r="O593" s="1" t="s">
        <v>1418</v>
      </c>
      <c r="P593" s="1" t="s">
        <v>64</v>
      </c>
      <c r="Q593" s="1" t="s">
        <v>64</v>
      </c>
      <c r="R593" s="1" t="s">
        <v>63</v>
      </c>
      <c r="V593">
        <v>1</v>
      </c>
      <c r="AV593" s="1" t="s">
        <v>52</v>
      </c>
      <c r="AW593" s="1" t="s">
        <v>1458</v>
      </c>
      <c r="AX593" s="1" t="s">
        <v>52</v>
      </c>
      <c r="AY593" s="1" t="s">
        <v>52</v>
      </c>
      <c r="AZ593" s="1" t="s">
        <v>52</v>
      </c>
    </row>
    <row r="594" spans="1:52" ht="30" customHeight="1" x14ac:dyDescent="0.3">
      <c r="A594" s="19" t="s">
        <v>571</v>
      </c>
      <c r="B594" s="19" t="s">
        <v>567</v>
      </c>
      <c r="C594" s="19" t="s">
        <v>568</v>
      </c>
      <c r="D594" s="20">
        <v>5.6000000000000001E-2</v>
      </c>
      <c r="E594" s="22">
        <f>단가대비표!O107</f>
        <v>0</v>
      </c>
      <c r="F594" s="25">
        <f>TRUNC(E594*D594,1)</f>
        <v>0</v>
      </c>
      <c r="G594" s="22">
        <v>156581.88</v>
      </c>
      <c r="H594" s="25">
        <f>TRUNC(G594*D594,1)</f>
        <v>8768.5</v>
      </c>
      <c r="I594" s="22">
        <f>단가대비표!V107</f>
        <v>0</v>
      </c>
      <c r="J594" s="25">
        <f>TRUNC(I594*D594,1)</f>
        <v>0</v>
      </c>
      <c r="K594" s="22">
        <f t="shared" si="83"/>
        <v>156581.79999999999</v>
      </c>
      <c r="L594" s="25">
        <f t="shared" si="83"/>
        <v>8768.5</v>
      </c>
      <c r="M594" s="19" t="s">
        <v>52</v>
      </c>
      <c r="N594" s="1" t="s">
        <v>1449</v>
      </c>
      <c r="O594" s="1" t="s">
        <v>572</v>
      </c>
      <c r="P594" s="1" t="s">
        <v>64</v>
      </c>
      <c r="Q594" s="1" t="s">
        <v>64</v>
      </c>
      <c r="R594" s="1" t="s">
        <v>63</v>
      </c>
      <c r="V594">
        <v>1</v>
      </c>
      <c r="AV594" s="1" t="s">
        <v>52</v>
      </c>
      <c r="AW594" s="1" t="s">
        <v>1459</v>
      </c>
      <c r="AX594" s="1" t="s">
        <v>52</v>
      </c>
      <c r="AY594" s="1" t="s">
        <v>52</v>
      </c>
      <c r="AZ594" s="1" t="s">
        <v>52</v>
      </c>
    </row>
    <row r="595" spans="1:52" ht="30" customHeight="1" x14ac:dyDescent="0.3">
      <c r="A595" s="19" t="s">
        <v>667</v>
      </c>
      <c r="B595" s="19" t="s">
        <v>706</v>
      </c>
      <c r="C595" s="19" t="s">
        <v>508</v>
      </c>
      <c r="D595" s="20">
        <v>1</v>
      </c>
      <c r="E595" s="22">
        <v>0</v>
      </c>
      <c r="F595" s="25">
        <f>TRUNC(E595*D595,1)</f>
        <v>0</v>
      </c>
      <c r="G595" s="22">
        <v>0</v>
      </c>
      <c r="H595" s="25">
        <f>TRUNC(G595*D595,1)</f>
        <v>0</v>
      </c>
      <c r="I595" s="22">
        <f>TRUNC(SUMIF(V593:V595, RIGHTB(O595, 1), H593:H595)*U595, 2)</f>
        <v>1144.68</v>
      </c>
      <c r="J595" s="25">
        <f>TRUNC(I595*D595,1)</f>
        <v>1144.5999999999999</v>
      </c>
      <c r="K595" s="22">
        <f t="shared" si="83"/>
        <v>1144.5999999999999</v>
      </c>
      <c r="L595" s="25">
        <f t="shared" si="83"/>
        <v>1144.5999999999999</v>
      </c>
      <c r="M595" s="19" t="s">
        <v>52</v>
      </c>
      <c r="N595" s="1" t="s">
        <v>1449</v>
      </c>
      <c r="O595" s="1" t="s">
        <v>669</v>
      </c>
      <c r="P595" s="1" t="s">
        <v>64</v>
      </c>
      <c r="Q595" s="1" t="s">
        <v>64</v>
      </c>
      <c r="R595" s="1" t="s">
        <v>64</v>
      </c>
      <c r="S595">
        <v>1</v>
      </c>
      <c r="T595">
        <v>2</v>
      </c>
      <c r="U595">
        <v>0.03</v>
      </c>
      <c r="AV595" s="1" t="s">
        <v>52</v>
      </c>
      <c r="AW595" s="1" t="s">
        <v>1460</v>
      </c>
      <c r="AX595" s="1" t="s">
        <v>52</v>
      </c>
      <c r="AY595" s="1" t="s">
        <v>52</v>
      </c>
      <c r="AZ595" s="1" t="s">
        <v>52</v>
      </c>
    </row>
    <row r="596" spans="1:52" ht="30" customHeight="1" x14ac:dyDescent="0.3">
      <c r="A596" s="19" t="s">
        <v>559</v>
      </c>
      <c r="B596" s="19" t="s">
        <v>52</v>
      </c>
      <c r="C596" s="19" t="s">
        <v>52</v>
      </c>
      <c r="D596" s="20"/>
      <c r="E596" s="22"/>
      <c r="F596" s="25">
        <f>TRUNC(SUMIF(N593:N595, N592, F593:F595),0)</f>
        <v>0</v>
      </c>
      <c r="G596" s="22">
        <v>0</v>
      </c>
      <c r="H596" s="25">
        <f>TRUNC(SUMIF(N593:N595, N592, H593:H595),0)</f>
        <v>38156</v>
      </c>
      <c r="I596" s="22"/>
      <c r="J596" s="25">
        <f>TRUNC(SUMIF(N593:N595, N592, J593:J595),0)</f>
        <v>1144</v>
      </c>
      <c r="K596" s="22"/>
      <c r="L596" s="25">
        <f>F596+H596+J596</f>
        <v>39300</v>
      </c>
      <c r="M596" s="19" t="s">
        <v>52</v>
      </c>
      <c r="N596" s="1" t="s">
        <v>91</v>
      </c>
      <c r="O596" s="1" t="s">
        <v>91</v>
      </c>
      <c r="P596" s="1" t="s">
        <v>52</v>
      </c>
      <c r="Q596" s="1" t="s">
        <v>52</v>
      </c>
      <c r="R596" s="1" t="s">
        <v>52</v>
      </c>
      <c r="AV596" s="1" t="s">
        <v>52</v>
      </c>
      <c r="AW596" s="1" t="s">
        <v>52</v>
      </c>
      <c r="AX596" s="1" t="s">
        <v>52</v>
      </c>
      <c r="AY596" s="1" t="s">
        <v>52</v>
      </c>
      <c r="AZ596" s="1" t="s">
        <v>52</v>
      </c>
    </row>
    <row r="597" spans="1:52" ht="30" customHeight="1" x14ac:dyDescent="0.3">
      <c r="A597" s="20"/>
      <c r="B597" s="20"/>
      <c r="C597" s="20"/>
      <c r="D597" s="20"/>
      <c r="E597" s="22"/>
      <c r="F597" s="25"/>
      <c r="G597" s="22">
        <v>0</v>
      </c>
      <c r="H597" s="25"/>
      <c r="I597" s="22"/>
      <c r="J597" s="25"/>
      <c r="K597" s="22"/>
      <c r="L597" s="25"/>
      <c r="M597" s="20"/>
    </row>
    <row r="598" spans="1:52" ht="30" customHeight="1" x14ac:dyDescent="0.3">
      <c r="A598" s="16" t="s">
        <v>1461</v>
      </c>
      <c r="B598" s="17"/>
      <c r="C598" s="17"/>
      <c r="D598" s="17"/>
      <c r="E598" s="21"/>
      <c r="F598" s="24"/>
      <c r="G598" s="21">
        <v>0</v>
      </c>
      <c r="H598" s="24"/>
      <c r="I598" s="21"/>
      <c r="J598" s="24"/>
      <c r="K598" s="21"/>
      <c r="L598" s="24"/>
      <c r="M598" s="18"/>
      <c r="N598" s="1" t="s">
        <v>1454</v>
      </c>
    </row>
    <row r="599" spans="1:52" ht="30" customHeight="1" x14ac:dyDescent="0.3">
      <c r="A599" s="19" t="s">
        <v>1424</v>
      </c>
      <c r="B599" s="19" t="s">
        <v>567</v>
      </c>
      <c r="C599" s="19" t="s">
        <v>568</v>
      </c>
      <c r="D599" s="20">
        <v>1.6E-2</v>
      </c>
      <c r="E599" s="22">
        <f>단가대비표!O125</f>
        <v>0</v>
      </c>
      <c r="F599" s="25">
        <f>TRUNC(E599*D599,1)</f>
        <v>0</v>
      </c>
      <c r="G599" s="22">
        <v>192604.23</v>
      </c>
      <c r="H599" s="25">
        <f>TRUNC(G599*D599,1)</f>
        <v>3081.6</v>
      </c>
      <c r="I599" s="22">
        <f>단가대비표!V125</f>
        <v>0</v>
      </c>
      <c r="J599" s="25">
        <f>TRUNC(I599*D599,1)</f>
        <v>0</v>
      </c>
      <c r="K599" s="22">
        <f>TRUNC(E599+G599+I599,1)</f>
        <v>192604.2</v>
      </c>
      <c r="L599" s="25">
        <f>TRUNC(F599+H599+J599,1)</f>
        <v>3081.6</v>
      </c>
      <c r="M599" s="19" t="s">
        <v>52</v>
      </c>
      <c r="N599" s="1" t="s">
        <v>1454</v>
      </c>
      <c r="O599" s="1" t="s">
        <v>1425</v>
      </c>
      <c r="P599" s="1" t="s">
        <v>64</v>
      </c>
      <c r="Q599" s="1" t="s">
        <v>64</v>
      </c>
      <c r="R599" s="1" t="s">
        <v>63</v>
      </c>
      <c r="AV599" s="1" t="s">
        <v>52</v>
      </c>
      <c r="AW599" s="1" t="s">
        <v>1462</v>
      </c>
      <c r="AX599" s="1" t="s">
        <v>52</v>
      </c>
      <c r="AY599" s="1" t="s">
        <v>52</v>
      </c>
      <c r="AZ599" s="1" t="s">
        <v>52</v>
      </c>
    </row>
    <row r="600" spans="1:52" ht="30" customHeight="1" x14ac:dyDescent="0.3">
      <c r="A600" s="19" t="s">
        <v>559</v>
      </c>
      <c r="B600" s="19" t="s">
        <v>52</v>
      </c>
      <c r="C600" s="19" t="s">
        <v>52</v>
      </c>
      <c r="D600" s="20"/>
      <c r="E600" s="22"/>
      <c r="F600" s="25">
        <f>TRUNC(SUMIF(N599:N599, N598, F599:F599),0)</f>
        <v>0</v>
      </c>
      <c r="G600" s="22">
        <v>0</v>
      </c>
      <c r="H600" s="25">
        <f>TRUNC(SUMIF(N599:N599, N598, H599:H599),0)</f>
        <v>3081</v>
      </c>
      <c r="I600" s="22"/>
      <c r="J600" s="25">
        <f>TRUNC(SUMIF(N599:N599, N598, J599:J599),0)</f>
        <v>0</v>
      </c>
      <c r="K600" s="22"/>
      <c r="L600" s="25">
        <f>F600+H600+J600</f>
        <v>3081</v>
      </c>
      <c r="M600" s="19" t="s">
        <v>52</v>
      </c>
      <c r="N600" s="1" t="s">
        <v>91</v>
      </c>
      <c r="O600" s="1" t="s">
        <v>91</v>
      </c>
      <c r="P600" s="1" t="s">
        <v>52</v>
      </c>
      <c r="Q600" s="1" t="s">
        <v>52</v>
      </c>
      <c r="R600" s="1" t="s">
        <v>52</v>
      </c>
      <c r="AV600" s="1" t="s">
        <v>52</v>
      </c>
      <c r="AW600" s="1" t="s">
        <v>52</v>
      </c>
      <c r="AX600" s="1" t="s">
        <v>52</v>
      </c>
      <c r="AY600" s="1" t="s">
        <v>52</v>
      </c>
      <c r="AZ600" s="1" t="s">
        <v>52</v>
      </c>
    </row>
    <row r="601" spans="1:52" ht="30" customHeight="1" x14ac:dyDescent="0.3">
      <c r="A601" s="20"/>
      <c r="B601" s="20"/>
      <c r="C601" s="20"/>
      <c r="D601" s="20"/>
      <c r="E601" s="22"/>
      <c r="F601" s="25"/>
      <c r="G601" s="22">
        <v>0</v>
      </c>
      <c r="H601" s="25"/>
      <c r="I601" s="22"/>
      <c r="J601" s="25"/>
      <c r="K601" s="22"/>
      <c r="L601" s="25"/>
      <c r="M601" s="20"/>
    </row>
    <row r="602" spans="1:52" ht="30" customHeight="1" x14ac:dyDescent="0.3">
      <c r="A602" s="16" t="s">
        <v>1463</v>
      </c>
      <c r="B602" s="17"/>
      <c r="C602" s="17"/>
      <c r="D602" s="17"/>
      <c r="E602" s="21"/>
      <c r="F602" s="24"/>
      <c r="G602" s="21">
        <v>0</v>
      </c>
      <c r="H602" s="24"/>
      <c r="I602" s="21"/>
      <c r="J602" s="24"/>
      <c r="K602" s="21"/>
      <c r="L602" s="24"/>
      <c r="M602" s="18"/>
      <c r="N602" s="1" t="s">
        <v>759</v>
      </c>
    </row>
    <row r="603" spans="1:52" ht="30" customHeight="1" x14ac:dyDescent="0.3">
      <c r="A603" s="19" t="s">
        <v>778</v>
      </c>
      <c r="B603" s="19" t="s">
        <v>567</v>
      </c>
      <c r="C603" s="19" t="s">
        <v>568</v>
      </c>
      <c r="D603" s="20">
        <v>0.01</v>
      </c>
      <c r="E603" s="22">
        <f>단가대비표!O123</f>
        <v>0</v>
      </c>
      <c r="F603" s="25">
        <f>TRUNC(E603*D603,1)</f>
        <v>0</v>
      </c>
      <c r="G603" s="22">
        <v>233763.53</v>
      </c>
      <c r="H603" s="25">
        <f>TRUNC(G603*D603,1)</f>
        <v>2337.6</v>
      </c>
      <c r="I603" s="22">
        <f>단가대비표!V123</f>
        <v>0</v>
      </c>
      <c r="J603" s="25">
        <f>TRUNC(I603*D603,1)</f>
        <v>0</v>
      </c>
      <c r="K603" s="22">
        <f t="shared" ref="K603:L605" si="84">TRUNC(E603+G603+I603,1)</f>
        <v>233763.5</v>
      </c>
      <c r="L603" s="25">
        <f t="shared" si="84"/>
        <v>2337.6</v>
      </c>
      <c r="M603" s="19" t="s">
        <v>52</v>
      </c>
      <c r="N603" s="1" t="s">
        <v>759</v>
      </c>
      <c r="O603" s="1" t="s">
        <v>779</v>
      </c>
      <c r="P603" s="1" t="s">
        <v>64</v>
      </c>
      <c r="Q603" s="1" t="s">
        <v>64</v>
      </c>
      <c r="R603" s="1" t="s">
        <v>63</v>
      </c>
      <c r="V603">
        <v>1</v>
      </c>
      <c r="AV603" s="1" t="s">
        <v>52</v>
      </c>
      <c r="AW603" s="1" t="s">
        <v>1465</v>
      </c>
      <c r="AX603" s="1" t="s">
        <v>52</v>
      </c>
      <c r="AY603" s="1" t="s">
        <v>52</v>
      </c>
      <c r="AZ603" s="1" t="s">
        <v>52</v>
      </c>
    </row>
    <row r="604" spans="1:52" ht="30" customHeight="1" x14ac:dyDescent="0.3">
      <c r="A604" s="19" t="s">
        <v>571</v>
      </c>
      <c r="B604" s="19" t="s">
        <v>567</v>
      </c>
      <c r="C604" s="19" t="s">
        <v>568</v>
      </c>
      <c r="D604" s="20">
        <v>5.0000000000000001E-3</v>
      </c>
      <c r="E604" s="22">
        <f>단가대비표!O107</f>
        <v>0</v>
      </c>
      <c r="F604" s="25">
        <f>TRUNC(E604*D604,1)</f>
        <v>0</v>
      </c>
      <c r="G604" s="22">
        <v>156581.88</v>
      </c>
      <c r="H604" s="25">
        <f>TRUNC(G604*D604,1)</f>
        <v>782.9</v>
      </c>
      <c r="I604" s="22">
        <f>단가대비표!V107</f>
        <v>0</v>
      </c>
      <c r="J604" s="25">
        <f>TRUNC(I604*D604,1)</f>
        <v>0</v>
      </c>
      <c r="K604" s="22">
        <f t="shared" si="84"/>
        <v>156581.79999999999</v>
      </c>
      <c r="L604" s="25">
        <f t="shared" si="84"/>
        <v>782.9</v>
      </c>
      <c r="M604" s="19" t="s">
        <v>52</v>
      </c>
      <c r="N604" s="1" t="s">
        <v>759</v>
      </c>
      <c r="O604" s="1" t="s">
        <v>572</v>
      </c>
      <c r="P604" s="1" t="s">
        <v>64</v>
      </c>
      <c r="Q604" s="1" t="s">
        <v>64</v>
      </c>
      <c r="R604" s="1" t="s">
        <v>63</v>
      </c>
      <c r="V604">
        <v>1</v>
      </c>
      <c r="AV604" s="1" t="s">
        <v>52</v>
      </c>
      <c r="AW604" s="1" t="s">
        <v>1466</v>
      </c>
      <c r="AX604" s="1" t="s">
        <v>52</v>
      </c>
      <c r="AY604" s="1" t="s">
        <v>52</v>
      </c>
      <c r="AZ604" s="1" t="s">
        <v>52</v>
      </c>
    </row>
    <row r="605" spans="1:52" ht="30" customHeight="1" x14ac:dyDescent="0.3">
      <c r="A605" s="19" t="s">
        <v>667</v>
      </c>
      <c r="B605" s="19" t="s">
        <v>668</v>
      </c>
      <c r="C605" s="19" t="s">
        <v>508</v>
      </c>
      <c r="D605" s="20">
        <v>1</v>
      </c>
      <c r="E605" s="22">
        <v>0</v>
      </c>
      <c r="F605" s="25">
        <f>TRUNC(E605*D605,1)</f>
        <v>0</v>
      </c>
      <c r="G605" s="22">
        <v>0</v>
      </c>
      <c r="H605" s="25">
        <f>TRUNC(G605*D605,1)</f>
        <v>0</v>
      </c>
      <c r="I605" s="22">
        <f>TRUNC(SUMIF(V603:V605, RIGHTB(O605, 1), H603:H605)*U605, 2)</f>
        <v>62.41</v>
      </c>
      <c r="J605" s="25">
        <f>TRUNC(I605*D605,1)</f>
        <v>62.4</v>
      </c>
      <c r="K605" s="22">
        <f t="shared" si="84"/>
        <v>62.4</v>
      </c>
      <c r="L605" s="25">
        <f t="shared" si="84"/>
        <v>62.4</v>
      </c>
      <c r="M605" s="19" t="s">
        <v>52</v>
      </c>
      <c r="N605" s="1" t="s">
        <v>759</v>
      </c>
      <c r="O605" s="1" t="s">
        <v>669</v>
      </c>
      <c r="P605" s="1" t="s">
        <v>64</v>
      </c>
      <c r="Q605" s="1" t="s">
        <v>64</v>
      </c>
      <c r="R605" s="1" t="s">
        <v>64</v>
      </c>
      <c r="S605">
        <v>1</v>
      </c>
      <c r="T605">
        <v>2</v>
      </c>
      <c r="U605">
        <v>0.02</v>
      </c>
      <c r="AV605" s="1" t="s">
        <v>52</v>
      </c>
      <c r="AW605" s="1" t="s">
        <v>1467</v>
      </c>
      <c r="AX605" s="1" t="s">
        <v>52</v>
      </c>
      <c r="AY605" s="1" t="s">
        <v>52</v>
      </c>
      <c r="AZ605" s="1" t="s">
        <v>52</v>
      </c>
    </row>
    <row r="606" spans="1:52" ht="30" customHeight="1" x14ac:dyDescent="0.3">
      <c r="A606" s="19" t="s">
        <v>559</v>
      </c>
      <c r="B606" s="19" t="s">
        <v>52</v>
      </c>
      <c r="C606" s="19" t="s">
        <v>52</v>
      </c>
      <c r="D606" s="20"/>
      <c r="E606" s="22"/>
      <c r="F606" s="25">
        <f>TRUNC(SUMIF(N603:N605, N602, F603:F605),0)</f>
        <v>0</v>
      </c>
      <c r="G606" s="22">
        <v>0</v>
      </c>
      <c r="H606" s="25">
        <f>TRUNC(SUMIF(N603:N605, N602, H603:H605),0)</f>
        <v>3120</v>
      </c>
      <c r="I606" s="22"/>
      <c r="J606" s="25">
        <f>TRUNC(SUMIF(N603:N605, N602, J603:J605),0)</f>
        <v>62</v>
      </c>
      <c r="K606" s="22"/>
      <c r="L606" s="25">
        <f>F606+H606+J606</f>
        <v>3182</v>
      </c>
      <c r="M606" s="19" t="s">
        <v>52</v>
      </c>
      <c r="N606" s="1" t="s">
        <v>91</v>
      </c>
      <c r="O606" s="1" t="s">
        <v>91</v>
      </c>
      <c r="P606" s="1" t="s">
        <v>52</v>
      </c>
      <c r="Q606" s="1" t="s">
        <v>52</v>
      </c>
      <c r="R606" s="1" t="s">
        <v>52</v>
      </c>
      <c r="AV606" s="1" t="s">
        <v>52</v>
      </c>
      <c r="AW606" s="1" t="s">
        <v>52</v>
      </c>
      <c r="AX606" s="1" t="s">
        <v>52</v>
      </c>
      <c r="AY606" s="1" t="s">
        <v>52</v>
      </c>
      <c r="AZ606" s="1" t="s">
        <v>52</v>
      </c>
    </row>
    <row r="607" spans="1:52" ht="30" customHeight="1" x14ac:dyDescent="0.3">
      <c r="A607" s="20"/>
      <c r="B607" s="20"/>
      <c r="C607" s="20"/>
      <c r="D607" s="20"/>
      <c r="E607" s="22"/>
      <c r="F607" s="25"/>
      <c r="G607" s="22">
        <v>0</v>
      </c>
      <c r="H607" s="25"/>
      <c r="I607" s="22"/>
      <c r="J607" s="25"/>
      <c r="K607" s="22"/>
      <c r="L607" s="25"/>
      <c r="M607" s="20"/>
    </row>
    <row r="608" spans="1:52" ht="30" customHeight="1" x14ac:dyDescent="0.3">
      <c r="A608" s="16" t="s">
        <v>1468</v>
      </c>
      <c r="B608" s="17"/>
      <c r="C608" s="17"/>
      <c r="D608" s="17"/>
      <c r="E608" s="21"/>
      <c r="F608" s="24"/>
      <c r="G608" s="21">
        <v>0</v>
      </c>
      <c r="H608" s="24"/>
      <c r="I608" s="21"/>
      <c r="J608" s="24"/>
      <c r="K608" s="21"/>
      <c r="L608" s="24"/>
      <c r="M608" s="18"/>
      <c r="N608" s="1" t="s">
        <v>764</v>
      </c>
    </row>
    <row r="609" spans="1:52" ht="30" customHeight="1" x14ac:dyDescent="0.3">
      <c r="A609" s="19" t="s">
        <v>1470</v>
      </c>
      <c r="B609" s="19" t="s">
        <v>1471</v>
      </c>
      <c r="C609" s="19" t="s">
        <v>77</v>
      </c>
      <c r="D609" s="20">
        <v>0.8</v>
      </c>
      <c r="E609" s="22">
        <f>단가대비표!O56</f>
        <v>242</v>
      </c>
      <c r="F609" s="25">
        <f>TRUNC(E609*D609,1)</f>
        <v>193.6</v>
      </c>
      <c r="G609" s="22">
        <v>0</v>
      </c>
      <c r="H609" s="25">
        <f>TRUNC(G609*D609,1)</f>
        <v>0</v>
      </c>
      <c r="I609" s="22">
        <f>단가대비표!V56</f>
        <v>0</v>
      </c>
      <c r="J609" s="25">
        <f>TRUNC(I609*D609,1)</f>
        <v>0</v>
      </c>
      <c r="K609" s="22">
        <f t="shared" ref="K609:L611" si="85">TRUNC(E609+G609+I609,1)</f>
        <v>242</v>
      </c>
      <c r="L609" s="25">
        <f t="shared" si="85"/>
        <v>193.6</v>
      </c>
      <c r="M609" s="19" t="s">
        <v>52</v>
      </c>
      <c r="N609" s="1" t="s">
        <v>764</v>
      </c>
      <c r="O609" s="1" t="s">
        <v>1472</v>
      </c>
      <c r="P609" s="1" t="s">
        <v>64</v>
      </c>
      <c r="Q609" s="1" t="s">
        <v>64</v>
      </c>
      <c r="R609" s="1" t="s">
        <v>63</v>
      </c>
      <c r="AV609" s="1" t="s">
        <v>52</v>
      </c>
      <c r="AW609" s="1" t="s">
        <v>1473</v>
      </c>
      <c r="AX609" s="1" t="s">
        <v>52</v>
      </c>
      <c r="AY609" s="1" t="s">
        <v>52</v>
      </c>
      <c r="AZ609" s="1" t="s">
        <v>52</v>
      </c>
    </row>
    <row r="610" spans="1:52" ht="30" customHeight="1" x14ac:dyDescent="0.3">
      <c r="A610" s="19" t="s">
        <v>1474</v>
      </c>
      <c r="B610" s="19" t="s">
        <v>1474</v>
      </c>
      <c r="C610" s="19" t="s">
        <v>77</v>
      </c>
      <c r="D610" s="20">
        <v>1.2</v>
      </c>
      <c r="E610" s="22">
        <f>단가대비표!O57</f>
        <v>5500</v>
      </c>
      <c r="F610" s="25">
        <f>TRUNC(E610*D610,1)</f>
        <v>6600</v>
      </c>
      <c r="G610" s="22">
        <v>0</v>
      </c>
      <c r="H610" s="25">
        <f>TRUNC(G610*D610,1)</f>
        <v>0</v>
      </c>
      <c r="I610" s="22">
        <f>단가대비표!V57</f>
        <v>0</v>
      </c>
      <c r="J610" s="25">
        <f>TRUNC(I610*D610,1)</f>
        <v>0</v>
      </c>
      <c r="K610" s="22">
        <f t="shared" si="85"/>
        <v>5500</v>
      </c>
      <c r="L610" s="25">
        <f t="shared" si="85"/>
        <v>6600</v>
      </c>
      <c r="M610" s="19" t="s">
        <v>52</v>
      </c>
      <c r="N610" s="1" t="s">
        <v>764</v>
      </c>
      <c r="O610" s="1" t="s">
        <v>1475</v>
      </c>
      <c r="P610" s="1" t="s">
        <v>64</v>
      </c>
      <c r="Q610" s="1" t="s">
        <v>64</v>
      </c>
      <c r="R610" s="1" t="s">
        <v>63</v>
      </c>
      <c r="AV610" s="1" t="s">
        <v>52</v>
      </c>
      <c r="AW610" s="1" t="s">
        <v>1476</v>
      </c>
      <c r="AX610" s="1" t="s">
        <v>52</v>
      </c>
      <c r="AY610" s="1" t="s">
        <v>52</v>
      </c>
      <c r="AZ610" s="1" t="s">
        <v>52</v>
      </c>
    </row>
    <row r="611" spans="1:52" ht="30" customHeight="1" x14ac:dyDescent="0.3">
      <c r="A611" s="19" t="s">
        <v>1477</v>
      </c>
      <c r="B611" s="19" t="s">
        <v>1478</v>
      </c>
      <c r="C611" s="19" t="s">
        <v>175</v>
      </c>
      <c r="D611" s="20">
        <v>0.3</v>
      </c>
      <c r="E611" s="22">
        <f>단가대비표!O91</f>
        <v>1352</v>
      </c>
      <c r="F611" s="25">
        <f>TRUNC(E611*D611,1)</f>
        <v>405.6</v>
      </c>
      <c r="G611" s="22">
        <v>0</v>
      </c>
      <c r="H611" s="25">
        <f>TRUNC(G611*D611,1)</f>
        <v>0</v>
      </c>
      <c r="I611" s="22">
        <f>단가대비표!V91</f>
        <v>0</v>
      </c>
      <c r="J611" s="25">
        <f>TRUNC(I611*D611,1)</f>
        <v>0</v>
      </c>
      <c r="K611" s="22">
        <f t="shared" si="85"/>
        <v>1352</v>
      </c>
      <c r="L611" s="25">
        <f t="shared" si="85"/>
        <v>405.6</v>
      </c>
      <c r="M611" s="19" t="s">
        <v>52</v>
      </c>
      <c r="N611" s="1" t="s">
        <v>764</v>
      </c>
      <c r="O611" s="1" t="s">
        <v>1479</v>
      </c>
      <c r="P611" s="1" t="s">
        <v>64</v>
      </c>
      <c r="Q611" s="1" t="s">
        <v>64</v>
      </c>
      <c r="R611" s="1" t="s">
        <v>63</v>
      </c>
      <c r="AV611" s="1" t="s">
        <v>52</v>
      </c>
      <c r="AW611" s="1" t="s">
        <v>1480</v>
      </c>
      <c r="AX611" s="1" t="s">
        <v>52</v>
      </c>
      <c r="AY611" s="1" t="s">
        <v>52</v>
      </c>
      <c r="AZ611" s="1" t="s">
        <v>52</v>
      </c>
    </row>
    <row r="612" spans="1:52" ht="30" customHeight="1" x14ac:dyDescent="0.3">
      <c r="A612" s="19" t="s">
        <v>559</v>
      </c>
      <c r="B612" s="19" t="s">
        <v>52</v>
      </c>
      <c r="C612" s="19" t="s">
        <v>52</v>
      </c>
      <c r="D612" s="20"/>
      <c r="E612" s="22"/>
      <c r="F612" s="25">
        <f>TRUNC(SUMIF(N609:N611, N608, F609:F611),0)</f>
        <v>7199</v>
      </c>
      <c r="G612" s="22">
        <v>0</v>
      </c>
      <c r="H612" s="25">
        <f>TRUNC(SUMIF(N609:N611, N608, H609:H611),0)</f>
        <v>0</v>
      </c>
      <c r="I612" s="22"/>
      <c r="J612" s="25">
        <f>TRUNC(SUMIF(N609:N611, N608, J609:J611),0)</f>
        <v>0</v>
      </c>
      <c r="K612" s="22"/>
      <c r="L612" s="25">
        <f>F612+H612+J612</f>
        <v>7199</v>
      </c>
      <c r="M612" s="19" t="s">
        <v>52</v>
      </c>
      <c r="N612" s="1" t="s">
        <v>91</v>
      </c>
      <c r="O612" s="1" t="s">
        <v>91</v>
      </c>
      <c r="P612" s="1" t="s">
        <v>52</v>
      </c>
      <c r="Q612" s="1" t="s">
        <v>52</v>
      </c>
      <c r="R612" s="1" t="s">
        <v>52</v>
      </c>
      <c r="AV612" s="1" t="s">
        <v>52</v>
      </c>
      <c r="AW612" s="1" t="s">
        <v>52</v>
      </c>
      <c r="AX612" s="1" t="s">
        <v>52</v>
      </c>
      <c r="AY612" s="1" t="s">
        <v>52</v>
      </c>
      <c r="AZ612" s="1" t="s">
        <v>52</v>
      </c>
    </row>
    <row r="613" spans="1:52" ht="30" customHeight="1" x14ac:dyDescent="0.3">
      <c r="A613" s="20"/>
      <c r="B613" s="20"/>
      <c r="C613" s="20"/>
      <c r="D613" s="20"/>
      <c r="E613" s="22"/>
      <c r="F613" s="25"/>
      <c r="G613" s="22">
        <v>0</v>
      </c>
      <c r="H613" s="25"/>
      <c r="I613" s="22"/>
      <c r="J613" s="25"/>
      <c r="K613" s="22"/>
      <c r="L613" s="25"/>
      <c r="M613" s="20"/>
    </row>
    <row r="614" spans="1:52" ht="30" customHeight="1" x14ac:dyDescent="0.3">
      <c r="A614" s="16" t="s">
        <v>1481</v>
      </c>
      <c r="B614" s="17"/>
      <c r="C614" s="17"/>
      <c r="D614" s="17"/>
      <c r="E614" s="21"/>
      <c r="F614" s="24"/>
      <c r="G614" s="21">
        <v>0</v>
      </c>
      <c r="H614" s="24"/>
      <c r="I614" s="21"/>
      <c r="J614" s="24"/>
      <c r="K614" s="21"/>
      <c r="L614" s="24"/>
      <c r="M614" s="18"/>
      <c r="N614" s="1" t="s">
        <v>769</v>
      </c>
    </row>
    <row r="615" spans="1:52" ht="30" customHeight="1" x14ac:dyDescent="0.3">
      <c r="A615" s="19" t="s">
        <v>1482</v>
      </c>
      <c r="B615" s="19" t="s">
        <v>567</v>
      </c>
      <c r="C615" s="19" t="s">
        <v>568</v>
      </c>
      <c r="D615" s="20">
        <v>2</v>
      </c>
      <c r="E615" s="22">
        <f>단가대비표!O124</f>
        <v>0</v>
      </c>
      <c r="F615" s="25">
        <f>TRUNC(E615*D615,1)</f>
        <v>0</v>
      </c>
      <c r="G615" s="22">
        <v>207128.74000000002</v>
      </c>
      <c r="H615" s="25">
        <f>TRUNC(G615*D615,1)</f>
        <v>414257.4</v>
      </c>
      <c r="I615" s="22">
        <f>단가대비표!V124</f>
        <v>0</v>
      </c>
      <c r="J615" s="25">
        <f>TRUNC(I615*D615,1)</f>
        <v>0</v>
      </c>
      <c r="K615" s="22">
        <f>TRUNC(E615+G615+I615,1)</f>
        <v>207128.7</v>
      </c>
      <c r="L615" s="25">
        <f>TRUNC(F615+H615+J615,1)</f>
        <v>414257.4</v>
      </c>
      <c r="M615" s="19" t="s">
        <v>52</v>
      </c>
      <c r="N615" s="1" t="s">
        <v>769</v>
      </c>
      <c r="O615" s="1" t="s">
        <v>1483</v>
      </c>
      <c r="P615" s="1" t="s">
        <v>64</v>
      </c>
      <c r="Q615" s="1" t="s">
        <v>64</v>
      </c>
      <c r="R615" s="1" t="s">
        <v>63</v>
      </c>
      <c r="AV615" s="1" t="s">
        <v>52</v>
      </c>
      <c r="AW615" s="1" t="s">
        <v>1484</v>
      </c>
      <c r="AX615" s="1" t="s">
        <v>52</v>
      </c>
      <c r="AY615" s="1" t="s">
        <v>52</v>
      </c>
      <c r="AZ615" s="1" t="s">
        <v>52</v>
      </c>
    </row>
    <row r="616" spans="1:52" ht="30" customHeight="1" x14ac:dyDescent="0.3">
      <c r="A616" s="19" t="s">
        <v>571</v>
      </c>
      <c r="B616" s="19" t="s">
        <v>567</v>
      </c>
      <c r="C616" s="19" t="s">
        <v>568</v>
      </c>
      <c r="D616" s="20">
        <v>1</v>
      </c>
      <c r="E616" s="22">
        <f>단가대비표!O107</f>
        <v>0</v>
      </c>
      <c r="F616" s="25">
        <f>TRUNC(E616*D616,1)</f>
        <v>0</v>
      </c>
      <c r="G616" s="22">
        <v>156581.88</v>
      </c>
      <c r="H616" s="25">
        <f>TRUNC(G616*D616,1)</f>
        <v>156581.79999999999</v>
      </c>
      <c r="I616" s="22">
        <f>단가대비표!V107</f>
        <v>0</v>
      </c>
      <c r="J616" s="25">
        <f>TRUNC(I616*D616,1)</f>
        <v>0</v>
      </c>
      <c r="K616" s="22">
        <f>TRUNC(E616+G616+I616,1)</f>
        <v>156581.79999999999</v>
      </c>
      <c r="L616" s="25">
        <f>TRUNC(F616+H616+J616,1)</f>
        <v>156581.79999999999</v>
      </c>
      <c r="M616" s="19" t="s">
        <v>52</v>
      </c>
      <c r="N616" s="1" t="s">
        <v>769</v>
      </c>
      <c r="O616" s="1" t="s">
        <v>572</v>
      </c>
      <c r="P616" s="1" t="s">
        <v>64</v>
      </c>
      <c r="Q616" s="1" t="s">
        <v>64</v>
      </c>
      <c r="R616" s="1" t="s">
        <v>63</v>
      </c>
      <c r="AV616" s="1" t="s">
        <v>52</v>
      </c>
      <c r="AW616" s="1" t="s">
        <v>1485</v>
      </c>
      <c r="AX616" s="1" t="s">
        <v>52</v>
      </c>
      <c r="AY616" s="1" t="s">
        <v>52</v>
      </c>
      <c r="AZ616" s="1" t="s">
        <v>52</v>
      </c>
    </row>
    <row r="617" spans="1:52" ht="30" customHeight="1" x14ac:dyDescent="0.3">
      <c r="A617" s="19" t="s">
        <v>559</v>
      </c>
      <c r="B617" s="19" t="s">
        <v>52</v>
      </c>
      <c r="C617" s="19" t="s">
        <v>52</v>
      </c>
      <c r="D617" s="20"/>
      <c r="E617" s="22"/>
      <c r="F617" s="25">
        <f>TRUNC(SUMIF(N615:N616, N614, F615:F616),0)</f>
        <v>0</v>
      </c>
      <c r="G617" s="22">
        <v>0</v>
      </c>
      <c r="H617" s="25">
        <f>TRUNC(SUMIF(N615:N616, N614, H615:H616),0)</f>
        <v>570839</v>
      </c>
      <c r="I617" s="22"/>
      <c r="J617" s="25">
        <f>TRUNC(SUMIF(N615:N616, N614, J615:J616),0)</f>
        <v>0</v>
      </c>
      <c r="K617" s="22"/>
      <c r="L617" s="25">
        <f>F617+H617+J617</f>
        <v>570839</v>
      </c>
      <c r="M617" s="19" t="s">
        <v>52</v>
      </c>
      <c r="N617" s="1" t="s">
        <v>91</v>
      </c>
      <c r="O617" s="1" t="s">
        <v>91</v>
      </c>
      <c r="P617" s="1" t="s">
        <v>52</v>
      </c>
      <c r="Q617" s="1" t="s">
        <v>52</v>
      </c>
      <c r="R617" s="1" t="s">
        <v>52</v>
      </c>
      <c r="AV617" s="1" t="s">
        <v>52</v>
      </c>
      <c r="AW617" s="1" t="s">
        <v>52</v>
      </c>
      <c r="AX617" s="1" t="s">
        <v>52</v>
      </c>
      <c r="AY617" s="1" t="s">
        <v>52</v>
      </c>
      <c r="AZ617" s="1" t="s">
        <v>52</v>
      </c>
    </row>
    <row r="618" spans="1:52" ht="30" customHeight="1" x14ac:dyDescent="0.3">
      <c r="A618" s="20"/>
      <c r="B618" s="20"/>
      <c r="C618" s="20"/>
      <c r="D618" s="20"/>
      <c r="E618" s="22"/>
      <c r="F618" s="25"/>
      <c r="G618" s="22">
        <v>0</v>
      </c>
      <c r="H618" s="25"/>
      <c r="I618" s="22"/>
      <c r="J618" s="25"/>
      <c r="K618" s="22"/>
      <c r="L618" s="25"/>
      <c r="M618" s="20"/>
    </row>
    <row r="619" spans="1:52" ht="30" customHeight="1" x14ac:dyDescent="0.3">
      <c r="A619" s="16" t="s">
        <v>1486</v>
      </c>
      <c r="B619" s="17"/>
      <c r="C619" s="17"/>
      <c r="D619" s="17"/>
      <c r="E619" s="21"/>
      <c r="F619" s="24"/>
      <c r="G619" s="21">
        <v>0</v>
      </c>
      <c r="H619" s="24"/>
      <c r="I619" s="21"/>
      <c r="J619" s="24"/>
      <c r="K619" s="21"/>
      <c r="L619" s="24"/>
      <c r="M619" s="18"/>
      <c r="N619" s="1" t="s">
        <v>775</v>
      </c>
    </row>
    <row r="620" spans="1:52" ht="30" customHeight="1" x14ac:dyDescent="0.3">
      <c r="A620" s="19" t="s">
        <v>1482</v>
      </c>
      <c r="B620" s="19" t="s">
        <v>567</v>
      </c>
      <c r="C620" s="19" t="s">
        <v>568</v>
      </c>
      <c r="D620" s="20">
        <v>2</v>
      </c>
      <c r="E620" s="22">
        <f>단가대비표!O124</f>
        <v>0</v>
      </c>
      <c r="F620" s="25">
        <f>TRUNC(E620*D620,1)</f>
        <v>0</v>
      </c>
      <c r="G620" s="22">
        <v>207128.74000000002</v>
      </c>
      <c r="H620" s="25">
        <f>TRUNC(G620*D620,1)</f>
        <v>414257.4</v>
      </c>
      <c r="I620" s="22">
        <f>단가대비표!V124</f>
        <v>0</v>
      </c>
      <c r="J620" s="25">
        <f>TRUNC(I620*D620,1)</f>
        <v>0</v>
      </c>
      <c r="K620" s="22">
        <f>TRUNC(E620+G620+I620,1)</f>
        <v>207128.7</v>
      </c>
      <c r="L620" s="25">
        <f>TRUNC(F620+H620+J620,1)</f>
        <v>414257.4</v>
      </c>
      <c r="M620" s="19" t="s">
        <v>52</v>
      </c>
      <c r="N620" s="1" t="s">
        <v>775</v>
      </c>
      <c r="O620" s="1" t="s">
        <v>1483</v>
      </c>
      <c r="P620" s="1" t="s">
        <v>64</v>
      </c>
      <c r="Q620" s="1" t="s">
        <v>64</v>
      </c>
      <c r="R620" s="1" t="s">
        <v>63</v>
      </c>
      <c r="AV620" s="1" t="s">
        <v>52</v>
      </c>
      <c r="AW620" s="1" t="s">
        <v>1487</v>
      </c>
      <c r="AX620" s="1" t="s">
        <v>52</v>
      </c>
      <c r="AY620" s="1" t="s">
        <v>52</v>
      </c>
      <c r="AZ620" s="1" t="s">
        <v>52</v>
      </c>
    </row>
    <row r="621" spans="1:52" ht="30" customHeight="1" x14ac:dyDescent="0.3">
      <c r="A621" s="19" t="s">
        <v>571</v>
      </c>
      <c r="B621" s="19" t="s">
        <v>567</v>
      </c>
      <c r="C621" s="19" t="s">
        <v>568</v>
      </c>
      <c r="D621" s="20">
        <v>1</v>
      </c>
      <c r="E621" s="22">
        <f>단가대비표!O107</f>
        <v>0</v>
      </c>
      <c r="F621" s="25">
        <f>TRUNC(E621*D621,1)</f>
        <v>0</v>
      </c>
      <c r="G621" s="22">
        <v>156581.88</v>
      </c>
      <c r="H621" s="25">
        <f>TRUNC(G621*D621,1)</f>
        <v>156581.79999999999</v>
      </c>
      <c r="I621" s="22">
        <f>단가대비표!V107</f>
        <v>0</v>
      </c>
      <c r="J621" s="25">
        <f>TRUNC(I621*D621,1)</f>
        <v>0</v>
      </c>
      <c r="K621" s="22">
        <f>TRUNC(E621+G621+I621,1)</f>
        <v>156581.79999999999</v>
      </c>
      <c r="L621" s="25">
        <f>TRUNC(F621+H621+J621,1)</f>
        <v>156581.79999999999</v>
      </c>
      <c r="M621" s="19" t="s">
        <v>52</v>
      </c>
      <c r="N621" s="1" t="s">
        <v>775</v>
      </c>
      <c r="O621" s="1" t="s">
        <v>572</v>
      </c>
      <c r="P621" s="1" t="s">
        <v>64</v>
      </c>
      <c r="Q621" s="1" t="s">
        <v>64</v>
      </c>
      <c r="R621" s="1" t="s">
        <v>63</v>
      </c>
      <c r="AV621" s="1" t="s">
        <v>52</v>
      </c>
      <c r="AW621" s="1" t="s">
        <v>1488</v>
      </c>
      <c r="AX621" s="1" t="s">
        <v>52</v>
      </c>
      <c r="AY621" s="1" t="s">
        <v>52</v>
      </c>
      <c r="AZ621" s="1" t="s">
        <v>52</v>
      </c>
    </row>
    <row r="622" spans="1:52" ht="30" customHeight="1" x14ac:dyDescent="0.3">
      <c r="A622" s="19" t="s">
        <v>559</v>
      </c>
      <c r="B622" s="19" t="s">
        <v>52</v>
      </c>
      <c r="C622" s="19" t="s">
        <v>52</v>
      </c>
      <c r="D622" s="20"/>
      <c r="E622" s="22"/>
      <c r="F622" s="25">
        <f>TRUNC(SUMIF(N620:N621, N619, F620:F621),0)</f>
        <v>0</v>
      </c>
      <c r="G622" s="22">
        <v>0</v>
      </c>
      <c r="H622" s="25">
        <f>TRUNC(SUMIF(N620:N621, N619, H620:H621),0)</f>
        <v>570839</v>
      </c>
      <c r="I622" s="22"/>
      <c r="J622" s="25">
        <f>TRUNC(SUMIF(N620:N621, N619, J620:J621),0)</f>
        <v>0</v>
      </c>
      <c r="K622" s="22"/>
      <c r="L622" s="25">
        <f>F622+H622+J622</f>
        <v>570839</v>
      </c>
      <c r="M622" s="19" t="s">
        <v>52</v>
      </c>
      <c r="N622" s="1" t="s">
        <v>91</v>
      </c>
      <c r="O622" s="1" t="s">
        <v>91</v>
      </c>
      <c r="P622" s="1" t="s">
        <v>52</v>
      </c>
      <c r="Q622" s="1" t="s">
        <v>52</v>
      </c>
      <c r="R622" s="1" t="s">
        <v>52</v>
      </c>
      <c r="AV622" s="1" t="s">
        <v>52</v>
      </c>
      <c r="AW622" s="1" t="s">
        <v>52</v>
      </c>
      <c r="AX622" s="1" t="s">
        <v>52</v>
      </c>
      <c r="AY622" s="1" t="s">
        <v>52</v>
      </c>
      <c r="AZ622" s="1" t="s">
        <v>52</v>
      </c>
    </row>
    <row r="623" spans="1:52" ht="30" customHeight="1" x14ac:dyDescent="0.3">
      <c r="A623" s="20"/>
      <c r="B623" s="20"/>
      <c r="C623" s="20"/>
      <c r="D623" s="20"/>
      <c r="E623" s="22"/>
      <c r="F623" s="25"/>
      <c r="G623" s="22">
        <v>0</v>
      </c>
      <c r="H623" s="25"/>
      <c r="I623" s="22"/>
      <c r="J623" s="25"/>
      <c r="K623" s="22"/>
      <c r="L623" s="25"/>
      <c r="M623" s="20"/>
    </row>
    <row r="624" spans="1:52" ht="30" customHeight="1" x14ac:dyDescent="0.3">
      <c r="A624" s="16" t="s">
        <v>1489</v>
      </c>
      <c r="B624" s="17"/>
      <c r="C624" s="17"/>
      <c r="D624" s="17"/>
      <c r="E624" s="21"/>
      <c r="F624" s="24"/>
      <c r="G624" s="21">
        <v>0</v>
      </c>
      <c r="H624" s="24"/>
      <c r="I624" s="21"/>
      <c r="J624" s="24"/>
      <c r="K624" s="21"/>
      <c r="L624" s="24"/>
      <c r="M624" s="18"/>
      <c r="N624" s="1" t="s">
        <v>803</v>
      </c>
    </row>
    <row r="625" spans="1:52" ht="30" customHeight="1" x14ac:dyDescent="0.3">
      <c r="A625" s="19" t="s">
        <v>778</v>
      </c>
      <c r="B625" s="19" t="s">
        <v>567</v>
      </c>
      <c r="C625" s="19" t="s">
        <v>568</v>
      </c>
      <c r="D625" s="20">
        <v>0.1</v>
      </c>
      <c r="E625" s="22">
        <f>단가대비표!O123</f>
        <v>0</v>
      </c>
      <c r="F625" s="25">
        <f>TRUNC(E625*D625,1)</f>
        <v>0</v>
      </c>
      <c r="G625" s="22">
        <v>233763.53</v>
      </c>
      <c r="H625" s="25">
        <f>TRUNC(G625*D625,1)</f>
        <v>23376.3</v>
      </c>
      <c r="I625" s="22">
        <f>단가대비표!V123</f>
        <v>0</v>
      </c>
      <c r="J625" s="25">
        <f>TRUNC(I625*D625,1)</f>
        <v>0</v>
      </c>
      <c r="K625" s="22">
        <f t="shared" ref="K625:L627" si="86">TRUNC(E625+G625+I625,1)</f>
        <v>233763.5</v>
      </c>
      <c r="L625" s="25">
        <f t="shared" si="86"/>
        <v>23376.3</v>
      </c>
      <c r="M625" s="19" t="s">
        <v>52</v>
      </c>
      <c r="N625" s="1" t="s">
        <v>803</v>
      </c>
      <c r="O625" s="1" t="s">
        <v>779</v>
      </c>
      <c r="P625" s="1" t="s">
        <v>64</v>
      </c>
      <c r="Q625" s="1" t="s">
        <v>64</v>
      </c>
      <c r="R625" s="1" t="s">
        <v>63</v>
      </c>
      <c r="V625">
        <v>1</v>
      </c>
      <c r="AV625" s="1" t="s">
        <v>52</v>
      </c>
      <c r="AW625" s="1" t="s">
        <v>1491</v>
      </c>
      <c r="AX625" s="1" t="s">
        <v>52</v>
      </c>
      <c r="AY625" s="1" t="s">
        <v>52</v>
      </c>
      <c r="AZ625" s="1" t="s">
        <v>52</v>
      </c>
    </row>
    <row r="626" spans="1:52" ht="30" customHeight="1" x14ac:dyDescent="0.3">
      <c r="A626" s="19" t="s">
        <v>571</v>
      </c>
      <c r="B626" s="19" t="s">
        <v>567</v>
      </c>
      <c r="C626" s="19" t="s">
        <v>568</v>
      </c>
      <c r="D626" s="20">
        <v>0.05</v>
      </c>
      <c r="E626" s="22">
        <f>단가대비표!O107</f>
        <v>0</v>
      </c>
      <c r="F626" s="25">
        <f>TRUNC(E626*D626,1)</f>
        <v>0</v>
      </c>
      <c r="G626" s="22">
        <v>156581.88</v>
      </c>
      <c r="H626" s="25">
        <f>TRUNC(G626*D626,1)</f>
        <v>7829</v>
      </c>
      <c r="I626" s="22">
        <f>단가대비표!V107</f>
        <v>0</v>
      </c>
      <c r="J626" s="25">
        <f>TRUNC(I626*D626,1)</f>
        <v>0</v>
      </c>
      <c r="K626" s="22">
        <f t="shared" si="86"/>
        <v>156581.79999999999</v>
      </c>
      <c r="L626" s="25">
        <f t="shared" si="86"/>
        <v>7829</v>
      </c>
      <c r="M626" s="19" t="s">
        <v>52</v>
      </c>
      <c r="N626" s="1" t="s">
        <v>803</v>
      </c>
      <c r="O626" s="1" t="s">
        <v>572</v>
      </c>
      <c r="P626" s="1" t="s">
        <v>64</v>
      </c>
      <c r="Q626" s="1" t="s">
        <v>64</v>
      </c>
      <c r="R626" s="1" t="s">
        <v>63</v>
      </c>
      <c r="V626">
        <v>1</v>
      </c>
      <c r="AV626" s="1" t="s">
        <v>52</v>
      </c>
      <c r="AW626" s="1" t="s">
        <v>1492</v>
      </c>
      <c r="AX626" s="1" t="s">
        <v>52</v>
      </c>
      <c r="AY626" s="1" t="s">
        <v>52</v>
      </c>
      <c r="AZ626" s="1" t="s">
        <v>52</v>
      </c>
    </row>
    <row r="627" spans="1:52" ht="30" customHeight="1" x14ac:dyDescent="0.3">
      <c r="A627" s="19" t="s">
        <v>667</v>
      </c>
      <c r="B627" s="19" t="s">
        <v>668</v>
      </c>
      <c r="C627" s="19" t="s">
        <v>508</v>
      </c>
      <c r="D627" s="20">
        <v>1</v>
      </c>
      <c r="E627" s="22">
        <v>0</v>
      </c>
      <c r="F627" s="25">
        <f>TRUNC(E627*D627,1)</f>
        <v>0</v>
      </c>
      <c r="G627" s="22">
        <v>0</v>
      </c>
      <c r="H627" s="25">
        <f>TRUNC(G627*D627,1)</f>
        <v>0</v>
      </c>
      <c r="I627" s="22">
        <f>TRUNC(SUMIF(V625:V627, RIGHTB(O627, 1), H625:H627)*U627, 2)</f>
        <v>624.1</v>
      </c>
      <c r="J627" s="25">
        <f>TRUNC(I627*D627,1)</f>
        <v>624.1</v>
      </c>
      <c r="K627" s="22">
        <f t="shared" si="86"/>
        <v>624.1</v>
      </c>
      <c r="L627" s="25">
        <f t="shared" si="86"/>
        <v>624.1</v>
      </c>
      <c r="M627" s="19" t="s">
        <v>52</v>
      </c>
      <c r="N627" s="1" t="s">
        <v>803</v>
      </c>
      <c r="O627" s="1" t="s">
        <v>669</v>
      </c>
      <c r="P627" s="1" t="s">
        <v>64</v>
      </c>
      <c r="Q627" s="1" t="s">
        <v>64</v>
      </c>
      <c r="R627" s="1" t="s">
        <v>64</v>
      </c>
      <c r="S627">
        <v>1</v>
      </c>
      <c r="T627">
        <v>2</v>
      </c>
      <c r="U627">
        <v>0.02</v>
      </c>
      <c r="AV627" s="1" t="s">
        <v>52</v>
      </c>
      <c r="AW627" s="1" t="s">
        <v>1493</v>
      </c>
      <c r="AX627" s="1" t="s">
        <v>52</v>
      </c>
      <c r="AY627" s="1" t="s">
        <v>52</v>
      </c>
      <c r="AZ627" s="1" t="s">
        <v>52</v>
      </c>
    </row>
    <row r="628" spans="1:52" ht="30" customHeight="1" x14ac:dyDescent="0.3">
      <c r="A628" s="19" t="s">
        <v>559</v>
      </c>
      <c r="B628" s="19" t="s">
        <v>52</v>
      </c>
      <c r="C628" s="19" t="s">
        <v>52</v>
      </c>
      <c r="D628" s="20"/>
      <c r="E628" s="22"/>
      <c r="F628" s="25">
        <f>TRUNC(SUMIF(N625:N627, N624, F625:F627),0)</f>
        <v>0</v>
      </c>
      <c r="G628" s="22">
        <v>0</v>
      </c>
      <c r="H628" s="25">
        <f>TRUNC(SUMIF(N625:N627, N624, H625:H627),0)</f>
        <v>31205</v>
      </c>
      <c r="I628" s="22"/>
      <c r="J628" s="25">
        <f>TRUNC(SUMIF(N625:N627, N624, J625:J627),0)</f>
        <v>624</v>
      </c>
      <c r="K628" s="22"/>
      <c r="L628" s="25">
        <f>F628+H628+J628</f>
        <v>31829</v>
      </c>
      <c r="M628" s="19" t="s">
        <v>52</v>
      </c>
      <c r="N628" s="1" t="s">
        <v>91</v>
      </c>
      <c r="O628" s="1" t="s">
        <v>91</v>
      </c>
      <c r="P628" s="1" t="s">
        <v>52</v>
      </c>
      <c r="Q628" s="1" t="s">
        <v>52</v>
      </c>
      <c r="R628" s="1" t="s">
        <v>52</v>
      </c>
      <c r="AV628" s="1" t="s">
        <v>52</v>
      </c>
      <c r="AW628" s="1" t="s">
        <v>52</v>
      </c>
      <c r="AX628" s="1" t="s">
        <v>52</v>
      </c>
      <c r="AY628" s="1" t="s">
        <v>52</v>
      </c>
      <c r="AZ628" s="1" t="s">
        <v>52</v>
      </c>
    </row>
    <row r="629" spans="1:52" ht="30" customHeight="1" x14ac:dyDescent="0.3">
      <c r="A629" s="20"/>
      <c r="B629" s="20"/>
      <c r="C629" s="20"/>
      <c r="D629" s="20"/>
      <c r="E629" s="22"/>
      <c r="F629" s="25"/>
      <c r="G629" s="22">
        <v>0</v>
      </c>
      <c r="H629" s="25"/>
      <c r="I629" s="22"/>
      <c r="J629" s="25"/>
      <c r="K629" s="22"/>
      <c r="L629" s="25"/>
      <c r="M629" s="20"/>
    </row>
    <row r="630" spans="1:52" ht="30" customHeight="1" x14ac:dyDescent="0.3">
      <c r="A630" s="16" t="s">
        <v>1494</v>
      </c>
      <c r="B630" s="17"/>
      <c r="C630" s="17"/>
      <c r="D630" s="17"/>
      <c r="E630" s="21"/>
      <c r="F630" s="24"/>
      <c r="G630" s="21">
        <v>0</v>
      </c>
      <c r="H630" s="24"/>
      <c r="I630" s="21"/>
      <c r="J630" s="24"/>
      <c r="K630" s="21"/>
      <c r="L630" s="24"/>
      <c r="M630" s="18"/>
      <c r="N630" s="1" t="s">
        <v>807</v>
      </c>
    </row>
    <row r="631" spans="1:52" ht="30" customHeight="1" x14ac:dyDescent="0.3">
      <c r="A631" s="19" t="s">
        <v>778</v>
      </c>
      <c r="B631" s="19" t="s">
        <v>567</v>
      </c>
      <c r="C631" s="19" t="s">
        <v>568</v>
      </c>
      <c r="D631" s="20">
        <v>3.7999999999999999E-2</v>
      </c>
      <c r="E631" s="22">
        <f>단가대비표!O123</f>
        <v>0</v>
      </c>
      <c r="F631" s="25">
        <f>TRUNC(E631*D631,1)</f>
        <v>0</v>
      </c>
      <c r="G631" s="22">
        <v>233763.53</v>
      </c>
      <c r="H631" s="25">
        <f>TRUNC(G631*D631,1)</f>
        <v>8883</v>
      </c>
      <c r="I631" s="22">
        <f>단가대비표!V123</f>
        <v>0</v>
      </c>
      <c r="J631" s="25">
        <f>TRUNC(I631*D631,1)</f>
        <v>0</v>
      </c>
      <c r="K631" s="22">
        <f t="shared" ref="K631:L634" si="87">TRUNC(E631+G631+I631,1)</f>
        <v>233763.5</v>
      </c>
      <c r="L631" s="25">
        <f t="shared" si="87"/>
        <v>8883</v>
      </c>
      <c r="M631" s="19" t="s">
        <v>52</v>
      </c>
      <c r="N631" s="1" t="s">
        <v>807</v>
      </c>
      <c r="O631" s="1" t="s">
        <v>779</v>
      </c>
      <c r="P631" s="1" t="s">
        <v>64</v>
      </c>
      <c r="Q631" s="1" t="s">
        <v>64</v>
      </c>
      <c r="R631" s="1" t="s">
        <v>63</v>
      </c>
      <c r="V631">
        <v>1</v>
      </c>
      <c r="AV631" s="1" t="s">
        <v>52</v>
      </c>
      <c r="AW631" s="1" t="s">
        <v>1495</v>
      </c>
      <c r="AX631" s="1" t="s">
        <v>52</v>
      </c>
      <c r="AY631" s="1" t="s">
        <v>52</v>
      </c>
      <c r="AZ631" s="1" t="s">
        <v>52</v>
      </c>
    </row>
    <row r="632" spans="1:52" ht="30" customHeight="1" x14ac:dyDescent="0.3">
      <c r="A632" s="19" t="s">
        <v>571</v>
      </c>
      <c r="B632" s="19" t="s">
        <v>567</v>
      </c>
      <c r="C632" s="19" t="s">
        <v>568</v>
      </c>
      <c r="D632" s="20">
        <v>1.2999999999999999E-2</v>
      </c>
      <c r="E632" s="22">
        <f>단가대비표!O107</f>
        <v>0</v>
      </c>
      <c r="F632" s="25">
        <f>TRUNC(E632*D632,1)</f>
        <v>0</v>
      </c>
      <c r="G632" s="22">
        <v>156581.88</v>
      </c>
      <c r="H632" s="25">
        <f>TRUNC(G632*D632,1)</f>
        <v>2035.5</v>
      </c>
      <c r="I632" s="22">
        <f>단가대비표!V107</f>
        <v>0</v>
      </c>
      <c r="J632" s="25">
        <f>TRUNC(I632*D632,1)</f>
        <v>0</v>
      </c>
      <c r="K632" s="22">
        <f t="shared" si="87"/>
        <v>156581.79999999999</v>
      </c>
      <c r="L632" s="25">
        <f t="shared" si="87"/>
        <v>2035.5</v>
      </c>
      <c r="M632" s="19" t="s">
        <v>52</v>
      </c>
      <c r="N632" s="1" t="s">
        <v>807</v>
      </c>
      <c r="O632" s="1" t="s">
        <v>572</v>
      </c>
      <c r="P632" s="1" t="s">
        <v>64</v>
      </c>
      <c r="Q632" s="1" t="s">
        <v>64</v>
      </c>
      <c r="R632" s="1" t="s">
        <v>63</v>
      </c>
      <c r="V632">
        <v>1</v>
      </c>
      <c r="AV632" s="1" t="s">
        <v>52</v>
      </c>
      <c r="AW632" s="1" t="s">
        <v>1496</v>
      </c>
      <c r="AX632" s="1" t="s">
        <v>52</v>
      </c>
      <c r="AY632" s="1" t="s">
        <v>52</v>
      </c>
      <c r="AZ632" s="1" t="s">
        <v>52</v>
      </c>
    </row>
    <row r="633" spans="1:52" ht="30" customHeight="1" x14ac:dyDescent="0.3">
      <c r="A633" s="19" t="s">
        <v>667</v>
      </c>
      <c r="B633" s="19" t="s">
        <v>668</v>
      </c>
      <c r="C633" s="19" t="s">
        <v>508</v>
      </c>
      <c r="D633" s="20">
        <v>1</v>
      </c>
      <c r="E633" s="22">
        <v>0</v>
      </c>
      <c r="F633" s="25">
        <f>TRUNC(E633*D633,1)</f>
        <v>0</v>
      </c>
      <c r="G633" s="22">
        <v>0</v>
      </c>
      <c r="H633" s="25">
        <f>TRUNC(G633*D633,1)</f>
        <v>0</v>
      </c>
      <c r="I633" s="22">
        <f>TRUNC(SUMIF(V631:V634, RIGHTB(O633, 1), H631:H634)*U633, 2)</f>
        <v>218.37</v>
      </c>
      <c r="J633" s="25">
        <f>TRUNC(I633*D633,1)</f>
        <v>218.3</v>
      </c>
      <c r="K633" s="22">
        <f t="shared" si="87"/>
        <v>218.3</v>
      </c>
      <c r="L633" s="25">
        <f t="shared" si="87"/>
        <v>218.3</v>
      </c>
      <c r="M633" s="19" t="s">
        <v>52</v>
      </c>
      <c r="N633" s="1" t="s">
        <v>807</v>
      </c>
      <c r="O633" s="1" t="s">
        <v>669</v>
      </c>
      <c r="P633" s="1" t="s">
        <v>64</v>
      </c>
      <c r="Q633" s="1" t="s">
        <v>64</v>
      </c>
      <c r="R633" s="1" t="s">
        <v>64</v>
      </c>
      <c r="S633">
        <v>1</v>
      </c>
      <c r="T633">
        <v>2</v>
      </c>
      <c r="U633">
        <v>0.02</v>
      </c>
      <c r="AV633" s="1" t="s">
        <v>52</v>
      </c>
      <c r="AW633" s="1" t="s">
        <v>1497</v>
      </c>
      <c r="AX633" s="1" t="s">
        <v>52</v>
      </c>
      <c r="AY633" s="1" t="s">
        <v>52</v>
      </c>
      <c r="AZ633" s="1" t="s">
        <v>52</v>
      </c>
    </row>
    <row r="634" spans="1:52" ht="30" customHeight="1" x14ac:dyDescent="0.3">
      <c r="A634" s="19" t="s">
        <v>690</v>
      </c>
      <c r="B634" s="19" t="s">
        <v>1294</v>
      </c>
      <c r="C634" s="19" t="s">
        <v>597</v>
      </c>
      <c r="D634" s="20">
        <v>0.1</v>
      </c>
      <c r="E634" s="22">
        <f>일위대가목록!E108</f>
        <v>13681</v>
      </c>
      <c r="F634" s="25">
        <f>TRUNC(E634*D634,1)</f>
        <v>1368.1</v>
      </c>
      <c r="G634" s="22">
        <v>53708.200000000004</v>
      </c>
      <c r="H634" s="25">
        <f>TRUNC(G634*D634,1)</f>
        <v>5370.8</v>
      </c>
      <c r="I634" s="22">
        <f>일위대가목록!G108</f>
        <v>53629</v>
      </c>
      <c r="J634" s="25">
        <f>TRUNC(I634*D634,1)</f>
        <v>5362.9</v>
      </c>
      <c r="K634" s="22">
        <f t="shared" si="87"/>
        <v>121018.2</v>
      </c>
      <c r="L634" s="25">
        <f t="shared" si="87"/>
        <v>12101.8</v>
      </c>
      <c r="M634" s="19" t="s">
        <v>1498</v>
      </c>
      <c r="N634" s="1" t="s">
        <v>807</v>
      </c>
      <c r="O634" s="1" t="s">
        <v>1499</v>
      </c>
      <c r="P634" s="1" t="s">
        <v>63</v>
      </c>
      <c r="Q634" s="1" t="s">
        <v>64</v>
      </c>
      <c r="R634" s="1" t="s">
        <v>64</v>
      </c>
      <c r="AV634" s="1" t="s">
        <v>52</v>
      </c>
      <c r="AW634" s="1" t="s">
        <v>1500</v>
      </c>
      <c r="AX634" s="1" t="s">
        <v>52</v>
      </c>
      <c r="AY634" s="1" t="s">
        <v>52</v>
      </c>
      <c r="AZ634" s="1" t="s">
        <v>52</v>
      </c>
    </row>
    <row r="635" spans="1:52" ht="30" customHeight="1" x14ac:dyDescent="0.3">
      <c r="A635" s="19" t="s">
        <v>559</v>
      </c>
      <c r="B635" s="19" t="s">
        <v>52</v>
      </c>
      <c r="C635" s="19" t="s">
        <v>52</v>
      </c>
      <c r="D635" s="20"/>
      <c r="E635" s="22"/>
      <c r="F635" s="25">
        <f>TRUNC(SUMIF(N631:N634, N630, F631:F634),0)</f>
        <v>1368</v>
      </c>
      <c r="G635" s="22">
        <v>0</v>
      </c>
      <c r="H635" s="25">
        <f>TRUNC(SUMIF(N631:N634, N630, H631:H634),0)</f>
        <v>16289</v>
      </c>
      <c r="I635" s="22"/>
      <c r="J635" s="25">
        <f>TRUNC(SUMIF(N631:N634, N630, J631:J634),0)</f>
        <v>5581</v>
      </c>
      <c r="K635" s="22"/>
      <c r="L635" s="25">
        <f>F635+H635+J635</f>
        <v>23238</v>
      </c>
      <c r="M635" s="19" t="s">
        <v>52</v>
      </c>
      <c r="N635" s="1" t="s">
        <v>91</v>
      </c>
      <c r="O635" s="1" t="s">
        <v>91</v>
      </c>
      <c r="P635" s="1" t="s">
        <v>52</v>
      </c>
      <c r="Q635" s="1" t="s">
        <v>52</v>
      </c>
      <c r="R635" s="1" t="s">
        <v>52</v>
      </c>
      <c r="AV635" s="1" t="s">
        <v>52</v>
      </c>
      <c r="AW635" s="1" t="s">
        <v>52</v>
      </c>
      <c r="AX635" s="1" t="s">
        <v>52</v>
      </c>
      <c r="AY635" s="1" t="s">
        <v>52</v>
      </c>
      <c r="AZ635" s="1" t="s">
        <v>52</v>
      </c>
    </row>
    <row r="636" spans="1:52" ht="30" customHeight="1" x14ac:dyDescent="0.3">
      <c r="A636" s="20"/>
      <c r="B636" s="20"/>
      <c r="C636" s="20"/>
      <c r="D636" s="20"/>
      <c r="E636" s="22"/>
      <c r="F636" s="25"/>
      <c r="G636" s="22">
        <v>0</v>
      </c>
      <c r="H636" s="25"/>
      <c r="I636" s="22"/>
      <c r="J636" s="25"/>
      <c r="K636" s="22"/>
      <c r="L636" s="25"/>
      <c r="M636" s="20"/>
    </row>
    <row r="637" spans="1:52" ht="30" customHeight="1" x14ac:dyDescent="0.3">
      <c r="A637" s="16" t="s">
        <v>1501</v>
      </c>
      <c r="B637" s="17"/>
      <c r="C637" s="17"/>
      <c r="D637" s="17"/>
      <c r="E637" s="21"/>
      <c r="F637" s="24"/>
      <c r="G637" s="21">
        <v>0</v>
      </c>
      <c r="H637" s="24"/>
      <c r="I637" s="21"/>
      <c r="J637" s="24"/>
      <c r="K637" s="21"/>
      <c r="L637" s="24"/>
      <c r="M637" s="18"/>
      <c r="N637" s="1" t="s">
        <v>812</v>
      </c>
    </row>
    <row r="638" spans="1:52" ht="30" customHeight="1" x14ac:dyDescent="0.3">
      <c r="A638" s="19" t="s">
        <v>1503</v>
      </c>
      <c r="B638" s="19" t="s">
        <v>567</v>
      </c>
      <c r="C638" s="19" t="s">
        <v>568</v>
      </c>
      <c r="D638" s="20">
        <v>7.0499999999999998E-3</v>
      </c>
      <c r="E638" s="22">
        <f>단가대비표!O112</f>
        <v>0</v>
      </c>
      <c r="F638" s="25">
        <f t="shared" ref="F638:F643" si="88">TRUNC(E638*D638,1)</f>
        <v>0</v>
      </c>
      <c r="G638" s="22">
        <v>218225.28</v>
      </c>
      <c r="H638" s="25">
        <f t="shared" ref="H638:H643" si="89">TRUNC(G638*D638,1)</f>
        <v>1538.4</v>
      </c>
      <c r="I638" s="22">
        <f>단가대비표!V112</f>
        <v>0</v>
      </c>
      <c r="J638" s="25">
        <f t="shared" ref="J638:J643" si="90">TRUNC(I638*D638,1)</f>
        <v>0</v>
      </c>
      <c r="K638" s="22">
        <f t="shared" ref="K638:L643" si="91">TRUNC(E638+G638+I638,1)</f>
        <v>218225.2</v>
      </c>
      <c r="L638" s="25">
        <f t="shared" si="91"/>
        <v>1538.4</v>
      </c>
      <c r="M638" s="19" t="s">
        <v>52</v>
      </c>
      <c r="N638" s="1" t="s">
        <v>812</v>
      </c>
      <c r="O638" s="1" t="s">
        <v>1504</v>
      </c>
      <c r="P638" s="1" t="s">
        <v>64</v>
      </c>
      <c r="Q638" s="1" t="s">
        <v>64</v>
      </c>
      <c r="R638" s="1" t="s">
        <v>63</v>
      </c>
      <c r="V638">
        <v>1</v>
      </c>
      <c r="W638">
        <v>2</v>
      </c>
      <c r="AV638" s="1" t="s">
        <v>52</v>
      </c>
      <c r="AW638" s="1" t="s">
        <v>1505</v>
      </c>
      <c r="AX638" s="1" t="s">
        <v>52</v>
      </c>
      <c r="AY638" s="1" t="s">
        <v>52</v>
      </c>
      <c r="AZ638" s="1" t="s">
        <v>52</v>
      </c>
    </row>
    <row r="639" spans="1:52" ht="30" customHeight="1" x14ac:dyDescent="0.3">
      <c r="A639" s="19" t="s">
        <v>1506</v>
      </c>
      <c r="B639" s="19" t="s">
        <v>567</v>
      </c>
      <c r="C639" s="19" t="s">
        <v>568</v>
      </c>
      <c r="D639" s="20">
        <v>2.5699999999999998E-3</v>
      </c>
      <c r="E639" s="22">
        <f>단가대비표!O114</f>
        <v>0</v>
      </c>
      <c r="F639" s="25">
        <f t="shared" si="88"/>
        <v>0</v>
      </c>
      <c r="G639" s="22">
        <v>257107.76</v>
      </c>
      <c r="H639" s="25">
        <f t="shared" si="89"/>
        <v>660.7</v>
      </c>
      <c r="I639" s="22">
        <f>단가대비표!V114</f>
        <v>0</v>
      </c>
      <c r="J639" s="25">
        <f t="shared" si="90"/>
        <v>0</v>
      </c>
      <c r="K639" s="22">
        <f t="shared" si="91"/>
        <v>257107.7</v>
      </c>
      <c r="L639" s="25">
        <f t="shared" si="91"/>
        <v>660.7</v>
      </c>
      <c r="M639" s="19" t="s">
        <v>52</v>
      </c>
      <c r="N639" s="1" t="s">
        <v>812</v>
      </c>
      <c r="O639" s="1" t="s">
        <v>1507</v>
      </c>
      <c r="P639" s="1" t="s">
        <v>64</v>
      </c>
      <c r="Q639" s="1" t="s">
        <v>64</v>
      </c>
      <c r="R639" s="1" t="s">
        <v>63</v>
      </c>
      <c r="V639">
        <v>1</v>
      </c>
      <c r="W639">
        <v>2</v>
      </c>
      <c r="AV639" s="1" t="s">
        <v>52</v>
      </c>
      <c r="AW639" s="1" t="s">
        <v>1508</v>
      </c>
      <c r="AX639" s="1" t="s">
        <v>52</v>
      </c>
      <c r="AY639" s="1" t="s">
        <v>52</v>
      </c>
      <c r="AZ639" s="1" t="s">
        <v>52</v>
      </c>
    </row>
    <row r="640" spans="1:52" ht="30" customHeight="1" x14ac:dyDescent="0.3">
      <c r="A640" s="19" t="s">
        <v>664</v>
      </c>
      <c r="B640" s="19" t="s">
        <v>567</v>
      </c>
      <c r="C640" s="19" t="s">
        <v>568</v>
      </c>
      <c r="D640" s="20">
        <v>1.92E-3</v>
      </c>
      <c r="E640" s="22">
        <f>단가대비표!O108</f>
        <v>0</v>
      </c>
      <c r="F640" s="25">
        <f t="shared" si="88"/>
        <v>0</v>
      </c>
      <c r="G640" s="22">
        <v>205771.02000000002</v>
      </c>
      <c r="H640" s="25">
        <f t="shared" si="89"/>
        <v>395</v>
      </c>
      <c r="I640" s="22">
        <f>단가대비표!V108</f>
        <v>0</v>
      </c>
      <c r="J640" s="25">
        <f t="shared" si="90"/>
        <v>0</v>
      </c>
      <c r="K640" s="22">
        <f t="shared" si="91"/>
        <v>205771</v>
      </c>
      <c r="L640" s="25">
        <f t="shared" si="91"/>
        <v>395</v>
      </c>
      <c r="M640" s="19" t="s">
        <v>52</v>
      </c>
      <c r="N640" s="1" t="s">
        <v>812</v>
      </c>
      <c r="O640" s="1" t="s">
        <v>665</v>
      </c>
      <c r="P640" s="1" t="s">
        <v>64</v>
      </c>
      <c r="Q640" s="1" t="s">
        <v>64</v>
      </c>
      <c r="R640" s="1" t="s">
        <v>63</v>
      </c>
      <c r="V640">
        <v>1</v>
      </c>
      <c r="W640">
        <v>2</v>
      </c>
      <c r="AV640" s="1" t="s">
        <v>52</v>
      </c>
      <c r="AW640" s="1" t="s">
        <v>1509</v>
      </c>
      <c r="AX640" s="1" t="s">
        <v>52</v>
      </c>
      <c r="AY640" s="1" t="s">
        <v>52</v>
      </c>
      <c r="AZ640" s="1" t="s">
        <v>52</v>
      </c>
    </row>
    <row r="641" spans="1:52" ht="30" customHeight="1" x14ac:dyDescent="0.3">
      <c r="A641" s="19" t="s">
        <v>571</v>
      </c>
      <c r="B641" s="19" t="s">
        <v>567</v>
      </c>
      <c r="C641" s="19" t="s">
        <v>568</v>
      </c>
      <c r="D641" s="20">
        <v>1.2800000000000001E-3</v>
      </c>
      <c r="E641" s="22">
        <f>단가대비표!O107</f>
        <v>0</v>
      </c>
      <c r="F641" s="25">
        <f t="shared" si="88"/>
        <v>0</v>
      </c>
      <c r="G641" s="22">
        <v>156581.88</v>
      </c>
      <c r="H641" s="25">
        <f t="shared" si="89"/>
        <v>200.4</v>
      </c>
      <c r="I641" s="22">
        <f>단가대비표!V107</f>
        <v>0</v>
      </c>
      <c r="J641" s="25">
        <f t="shared" si="90"/>
        <v>0</v>
      </c>
      <c r="K641" s="22">
        <f t="shared" si="91"/>
        <v>156581.79999999999</v>
      </c>
      <c r="L641" s="25">
        <f t="shared" si="91"/>
        <v>200.4</v>
      </c>
      <c r="M641" s="19" t="s">
        <v>52</v>
      </c>
      <c r="N641" s="1" t="s">
        <v>812</v>
      </c>
      <c r="O641" s="1" t="s">
        <v>572</v>
      </c>
      <c r="P641" s="1" t="s">
        <v>64</v>
      </c>
      <c r="Q641" s="1" t="s">
        <v>64</v>
      </c>
      <c r="R641" s="1" t="s">
        <v>63</v>
      </c>
      <c r="V641">
        <v>1</v>
      </c>
      <c r="W641">
        <v>2</v>
      </c>
      <c r="AV641" s="1" t="s">
        <v>52</v>
      </c>
      <c r="AW641" s="1" t="s">
        <v>1510</v>
      </c>
      <c r="AX641" s="1" t="s">
        <v>52</v>
      </c>
      <c r="AY641" s="1" t="s">
        <v>52</v>
      </c>
      <c r="AZ641" s="1" t="s">
        <v>52</v>
      </c>
    </row>
    <row r="642" spans="1:52" ht="30" customHeight="1" x14ac:dyDescent="0.3">
      <c r="A642" s="19" t="s">
        <v>667</v>
      </c>
      <c r="B642" s="19" t="s">
        <v>1346</v>
      </c>
      <c r="C642" s="19" t="s">
        <v>508</v>
      </c>
      <c r="D642" s="20">
        <v>1</v>
      </c>
      <c r="E642" s="22">
        <v>0</v>
      </c>
      <c r="F642" s="25">
        <f t="shared" si="88"/>
        <v>0</v>
      </c>
      <c r="G642" s="22">
        <v>0</v>
      </c>
      <c r="H642" s="25">
        <f t="shared" si="89"/>
        <v>0</v>
      </c>
      <c r="I642" s="22">
        <f>TRUNC(SUMIF(V638:V643, RIGHTB(O642, 1), H638:H643)*U642, 2)</f>
        <v>139.72</v>
      </c>
      <c r="J642" s="25">
        <f t="shared" si="90"/>
        <v>139.69999999999999</v>
      </c>
      <c r="K642" s="22">
        <f t="shared" si="91"/>
        <v>139.69999999999999</v>
      </c>
      <c r="L642" s="25">
        <f t="shared" si="91"/>
        <v>139.69999999999999</v>
      </c>
      <c r="M642" s="19" t="s">
        <v>52</v>
      </c>
      <c r="N642" s="1" t="s">
        <v>812</v>
      </c>
      <c r="O642" s="1" t="s">
        <v>669</v>
      </c>
      <c r="P642" s="1" t="s">
        <v>64</v>
      </c>
      <c r="Q642" s="1" t="s">
        <v>64</v>
      </c>
      <c r="R642" s="1" t="s">
        <v>64</v>
      </c>
      <c r="S642">
        <v>1</v>
      </c>
      <c r="T642">
        <v>2</v>
      </c>
      <c r="U642">
        <v>0.05</v>
      </c>
      <c r="AV642" s="1" t="s">
        <v>52</v>
      </c>
      <c r="AW642" s="1" t="s">
        <v>1511</v>
      </c>
      <c r="AX642" s="1" t="s">
        <v>52</v>
      </c>
      <c r="AY642" s="1" t="s">
        <v>52</v>
      </c>
      <c r="AZ642" s="1" t="s">
        <v>52</v>
      </c>
    </row>
    <row r="643" spans="1:52" ht="30" customHeight="1" x14ac:dyDescent="0.3">
      <c r="A643" s="19" t="s">
        <v>797</v>
      </c>
      <c r="B643" s="19" t="s">
        <v>706</v>
      </c>
      <c r="C643" s="19" t="s">
        <v>508</v>
      </c>
      <c r="D643" s="20">
        <v>1</v>
      </c>
      <c r="E643" s="22">
        <f>TRUNC(SUMIF(W638:W643, RIGHTB(O643, 1), H638:H643)*U643, 2)</f>
        <v>83.83</v>
      </c>
      <c r="F643" s="25">
        <f t="shared" si="88"/>
        <v>83.8</v>
      </c>
      <c r="G643" s="22">
        <v>0</v>
      </c>
      <c r="H643" s="25">
        <f t="shared" si="89"/>
        <v>0</v>
      </c>
      <c r="I643" s="22">
        <v>0</v>
      </c>
      <c r="J643" s="25">
        <f t="shared" si="90"/>
        <v>0</v>
      </c>
      <c r="K643" s="22">
        <f t="shared" si="91"/>
        <v>83.8</v>
      </c>
      <c r="L643" s="25">
        <f t="shared" si="91"/>
        <v>83.8</v>
      </c>
      <c r="M643" s="19" t="s">
        <v>52</v>
      </c>
      <c r="N643" s="1" t="s">
        <v>812</v>
      </c>
      <c r="O643" s="1" t="s">
        <v>1161</v>
      </c>
      <c r="P643" s="1" t="s">
        <v>64</v>
      </c>
      <c r="Q643" s="1" t="s">
        <v>64</v>
      </c>
      <c r="R643" s="1" t="s">
        <v>64</v>
      </c>
      <c r="S643">
        <v>1</v>
      </c>
      <c r="T643">
        <v>0</v>
      </c>
      <c r="U643">
        <v>0.03</v>
      </c>
      <c r="AV643" s="1" t="s">
        <v>52</v>
      </c>
      <c r="AW643" s="1" t="s">
        <v>1512</v>
      </c>
      <c r="AX643" s="1" t="s">
        <v>52</v>
      </c>
      <c r="AY643" s="1" t="s">
        <v>52</v>
      </c>
      <c r="AZ643" s="1" t="s">
        <v>52</v>
      </c>
    </row>
    <row r="644" spans="1:52" ht="30" customHeight="1" x14ac:dyDescent="0.3">
      <c r="A644" s="19" t="s">
        <v>559</v>
      </c>
      <c r="B644" s="19" t="s">
        <v>52</v>
      </c>
      <c r="C644" s="19" t="s">
        <v>52</v>
      </c>
      <c r="D644" s="20"/>
      <c r="E644" s="22"/>
      <c r="F644" s="25">
        <f>TRUNC(SUMIF(N638:N643, N637, F638:F643),0)</f>
        <v>83</v>
      </c>
      <c r="G644" s="22">
        <v>0</v>
      </c>
      <c r="H644" s="25">
        <f>TRUNC(SUMIF(N638:N643, N637, H638:H643),0)</f>
        <v>2794</v>
      </c>
      <c r="I644" s="22"/>
      <c r="J644" s="25">
        <f>TRUNC(SUMIF(N638:N643, N637, J638:J643),0)</f>
        <v>139</v>
      </c>
      <c r="K644" s="22"/>
      <c r="L644" s="25">
        <f>F644+H644+J644</f>
        <v>3016</v>
      </c>
      <c r="M644" s="19" t="s">
        <v>52</v>
      </c>
      <c r="N644" s="1" t="s">
        <v>91</v>
      </c>
      <c r="O644" s="1" t="s">
        <v>91</v>
      </c>
      <c r="P644" s="1" t="s">
        <v>52</v>
      </c>
      <c r="Q644" s="1" t="s">
        <v>52</v>
      </c>
      <c r="R644" s="1" t="s">
        <v>52</v>
      </c>
      <c r="AV644" s="1" t="s">
        <v>52</v>
      </c>
      <c r="AW644" s="1" t="s">
        <v>52</v>
      </c>
      <c r="AX644" s="1" t="s">
        <v>52</v>
      </c>
      <c r="AY644" s="1" t="s">
        <v>52</v>
      </c>
      <c r="AZ644" s="1" t="s">
        <v>52</v>
      </c>
    </row>
    <row r="645" spans="1:52" ht="30" customHeight="1" x14ac:dyDescent="0.3">
      <c r="A645" s="20"/>
      <c r="B645" s="20"/>
      <c r="C645" s="20"/>
      <c r="D645" s="20"/>
      <c r="E645" s="22"/>
      <c r="F645" s="25"/>
      <c r="G645" s="22">
        <v>0</v>
      </c>
      <c r="H645" s="25"/>
      <c r="I645" s="22"/>
      <c r="J645" s="25"/>
      <c r="K645" s="22"/>
      <c r="L645" s="25"/>
      <c r="M645" s="20"/>
    </row>
    <row r="646" spans="1:52" ht="30" customHeight="1" x14ac:dyDescent="0.3">
      <c r="A646" s="16" t="s">
        <v>1513</v>
      </c>
      <c r="B646" s="17"/>
      <c r="C646" s="17"/>
      <c r="D646" s="17"/>
      <c r="E646" s="21"/>
      <c r="F646" s="24"/>
      <c r="G646" s="21">
        <v>0</v>
      </c>
      <c r="H646" s="24"/>
      <c r="I646" s="21"/>
      <c r="J646" s="24"/>
      <c r="K646" s="21"/>
      <c r="L646" s="24"/>
      <c r="M646" s="18"/>
      <c r="N646" s="1" t="s">
        <v>1499</v>
      </c>
    </row>
    <row r="647" spans="1:52" ht="30" customHeight="1" x14ac:dyDescent="0.3">
      <c r="A647" s="19" t="s">
        <v>690</v>
      </c>
      <c r="B647" s="19" t="s">
        <v>1294</v>
      </c>
      <c r="C647" s="19" t="s">
        <v>60</v>
      </c>
      <c r="D647" s="20">
        <v>0.2298</v>
      </c>
      <c r="E647" s="22">
        <f>단가대비표!O15</f>
        <v>0</v>
      </c>
      <c r="F647" s="25">
        <f>TRUNC(E647*D647,1)</f>
        <v>0</v>
      </c>
      <c r="G647" s="22">
        <v>0</v>
      </c>
      <c r="H647" s="25">
        <f>TRUNC(G647*D647,1)</f>
        <v>0</v>
      </c>
      <c r="I647" s="22">
        <f>단가대비표!V15</f>
        <v>233376</v>
      </c>
      <c r="J647" s="25">
        <f>TRUNC(I647*D647,1)</f>
        <v>53629.8</v>
      </c>
      <c r="K647" s="22">
        <f t="shared" ref="K647:L650" si="92">TRUNC(E647+G647+I647,1)</f>
        <v>233376</v>
      </c>
      <c r="L647" s="25">
        <f t="shared" si="92"/>
        <v>53629.8</v>
      </c>
      <c r="M647" s="19" t="s">
        <v>1186</v>
      </c>
      <c r="N647" s="1" t="s">
        <v>1499</v>
      </c>
      <c r="O647" s="1" t="s">
        <v>1514</v>
      </c>
      <c r="P647" s="1" t="s">
        <v>64</v>
      </c>
      <c r="Q647" s="1" t="s">
        <v>64</v>
      </c>
      <c r="R647" s="1" t="s">
        <v>63</v>
      </c>
      <c r="AV647" s="1" t="s">
        <v>52</v>
      </c>
      <c r="AW647" s="1" t="s">
        <v>1515</v>
      </c>
      <c r="AX647" s="1" t="s">
        <v>52</v>
      </c>
      <c r="AY647" s="1" t="s">
        <v>52</v>
      </c>
      <c r="AZ647" s="1" t="s">
        <v>52</v>
      </c>
    </row>
    <row r="648" spans="1:52" ht="30" customHeight="1" x14ac:dyDescent="0.3">
      <c r="A648" s="19" t="s">
        <v>1189</v>
      </c>
      <c r="B648" s="19" t="s">
        <v>1190</v>
      </c>
      <c r="C648" s="19" t="s">
        <v>846</v>
      </c>
      <c r="D648" s="20">
        <v>5.4</v>
      </c>
      <c r="E648" s="22">
        <f>단가대비표!O25</f>
        <v>1822.72</v>
      </c>
      <c r="F648" s="25">
        <f>TRUNC(E648*D648,1)</f>
        <v>9842.6</v>
      </c>
      <c r="G648" s="22">
        <v>0</v>
      </c>
      <c r="H648" s="25">
        <f>TRUNC(G648*D648,1)</f>
        <v>0</v>
      </c>
      <c r="I648" s="22">
        <f>단가대비표!V25</f>
        <v>0</v>
      </c>
      <c r="J648" s="25">
        <f>TRUNC(I648*D648,1)</f>
        <v>0</v>
      </c>
      <c r="K648" s="22">
        <f t="shared" si="92"/>
        <v>1822.7</v>
      </c>
      <c r="L648" s="25">
        <f t="shared" si="92"/>
        <v>9842.6</v>
      </c>
      <c r="M648" s="19" t="s">
        <v>52</v>
      </c>
      <c r="N648" s="1" t="s">
        <v>1499</v>
      </c>
      <c r="O648" s="1" t="s">
        <v>1191</v>
      </c>
      <c r="P648" s="1" t="s">
        <v>64</v>
      </c>
      <c r="Q648" s="1" t="s">
        <v>64</v>
      </c>
      <c r="R648" s="1" t="s">
        <v>63</v>
      </c>
      <c r="V648">
        <v>1</v>
      </c>
      <c r="AV648" s="1" t="s">
        <v>52</v>
      </c>
      <c r="AW648" s="1" t="s">
        <v>1516</v>
      </c>
      <c r="AX648" s="1" t="s">
        <v>52</v>
      </c>
      <c r="AY648" s="1" t="s">
        <v>52</v>
      </c>
      <c r="AZ648" s="1" t="s">
        <v>52</v>
      </c>
    </row>
    <row r="649" spans="1:52" ht="30" customHeight="1" x14ac:dyDescent="0.3">
      <c r="A649" s="19" t="s">
        <v>797</v>
      </c>
      <c r="B649" s="19" t="s">
        <v>1517</v>
      </c>
      <c r="C649" s="19" t="s">
        <v>508</v>
      </c>
      <c r="D649" s="20">
        <v>1</v>
      </c>
      <c r="E649" s="22">
        <f>TRUNC(SUMIF(V647:V650, RIGHTB(O649, 1), F647:F650)*U649, 2)</f>
        <v>3838.61</v>
      </c>
      <c r="F649" s="25">
        <f>TRUNC(E649*D649,1)</f>
        <v>3838.6</v>
      </c>
      <c r="G649" s="22">
        <v>0</v>
      </c>
      <c r="H649" s="25">
        <f>TRUNC(G649*D649,1)</f>
        <v>0</v>
      </c>
      <c r="I649" s="22">
        <v>0</v>
      </c>
      <c r="J649" s="25">
        <f>TRUNC(I649*D649,1)</f>
        <v>0</v>
      </c>
      <c r="K649" s="22">
        <f t="shared" si="92"/>
        <v>3838.6</v>
      </c>
      <c r="L649" s="25">
        <f t="shared" si="92"/>
        <v>3838.6</v>
      </c>
      <c r="M649" s="19" t="s">
        <v>52</v>
      </c>
      <c r="N649" s="1" t="s">
        <v>1499</v>
      </c>
      <c r="O649" s="1" t="s">
        <v>669</v>
      </c>
      <c r="P649" s="1" t="s">
        <v>64</v>
      </c>
      <c r="Q649" s="1" t="s">
        <v>64</v>
      </c>
      <c r="R649" s="1" t="s">
        <v>64</v>
      </c>
      <c r="S649">
        <v>0</v>
      </c>
      <c r="T649">
        <v>0</v>
      </c>
      <c r="U649">
        <v>0.39</v>
      </c>
      <c r="AV649" s="1" t="s">
        <v>52</v>
      </c>
      <c r="AW649" s="1" t="s">
        <v>1518</v>
      </c>
      <c r="AX649" s="1" t="s">
        <v>52</v>
      </c>
      <c r="AY649" s="1" t="s">
        <v>52</v>
      </c>
      <c r="AZ649" s="1" t="s">
        <v>52</v>
      </c>
    </row>
    <row r="650" spans="1:52" ht="30" customHeight="1" x14ac:dyDescent="0.3">
      <c r="A650" s="19" t="s">
        <v>1195</v>
      </c>
      <c r="B650" s="19" t="s">
        <v>567</v>
      </c>
      <c r="C650" s="19" t="s">
        <v>568</v>
      </c>
      <c r="D650" s="20">
        <v>1</v>
      </c>
      <c r="E650" s="22">
        <f>TRUNC(단가대비표!O128*1/8*16/12*25/20, 1)</f>
        <v>0</v>
      </c>
      <c r="F650" s="25">
        <f>TRUNC(E650*D650,1)</f>
        <v>0</v>
      </c>
      <c r="G650" s="22">
        <v>53708.381999999998</v>
      </c>
      <c r="H650" s="25">
        <f>TRUNC(G650*D650,1)</f>
        <v>53708.3</v>
      </c>
      <c r="I650" s="22">
        <f>TRUNC(단가대비표!V128*1/8*16/12*25/20, 1)</f>
        <v>0</v>
      </c>
      <c r="J650" s="25">
        <f>TRUNC(I650*D650,1)</f>
        <v>0</v>
      </c>
      <c r="K650" s="22">
        <f t="shared" si="92"/>
        <v>53708.3</v>
      </c>
      <c r="L650" s="25">
        <f t="shared" si="92"/>
        <v>53708.3</v>
      </c>
      <c r="M650" s="19" t="s">
        <v>52</v>
      </c>
      <c r="N650" s="1" t="s">
        <v>1499</v>
      </c>
      <c r="O650" s="1" t="s">
        <v>1196</v>
      </c>
      <c r="P650" s="1" t="s">
        <v>64</v>
      </c>
      <c r="Q650" s="1" t="s">
        <v>64</v>
      </c>
      <c r="R650" s="1" t="s">
        <v>63</v>
      </c>
      <c r="AV650" s="1" t="s">
        <v>52</v>
      </c>
      <c r="AW650" s="1" t="s">
        <v>1519</v>
      </c>
      <c r="AX650" s="1" t="s">
        <v>63</v>
      </c>
      <c r="AY650" s="1" t="s">
        <v>52</v>
      </c>
      <c r="AZ650" s="1" t="s">
        <v>52</v>
      </c>
    </row>
    <row r="651" spans="1:52" ht="30" customHeight="1" x14ac:dyDescent="0.3">
      <c r="A651" s="19" t="s">
        <v>559</v>
      </c>
      <c r="B651" s="19" t="s">
        <v>52</v>
      </c>
      <c r="C651" s="19" t="s">
        <v>52</v>
      </c>
      <c r="D651" s="20"/>
      <c r="E651" s="22"/>
      <c r="F651" s="25">
        <f>TRUNC(SUMIF(N647:N650, N646, F647:F650),0)</f>
        <v>13681</v>
      </c>
      <c r="G651" s="22">
        <v>0</v>
      </c>
      <c r="H651" s="25">
        <f>TRUNC(SUMIF(N647:N650, N646, H647:H650),0)</f>
        <v>53708</v>
      </c>
      <c r="I651" s="22"/>
      <c r="J651" s="25">
        <f>TRUNC(SUMIF(N647:N650, N646, J647:J650),0)</f>
        <v>53629</v>
      </c>
      <c r="K651" s="22"/>
      <c r="L651" s="25">
        <f>F651+H651+J651</f>
        <v>121018</v>
      </c>
      <c r="M651" s="19" t="s">
        <v>52</v>
      </c>
      <c r="N651" s="1" t="s">
        <v>91</v>
      </c>
      <c r="O651" s="1" t="s">
        <v>91</v>
      </c>
      <c r="P651" s="1" t="s">
        <v>52</v>
      </c>
      <c r="Q651" s="1" t="s">
        <v>52</v>
      </c>
      <c r="R651" s="1" t="s">
        <v>52</v>
      </c>
      <c r="AV651" s="1" t="s">
        <v>52</v>
      </c>
      <c r="AW651" s="1" t="s">
        <v>52</v>
      </c>
      <c r="AX651" s="1" t="s">
        <v>52</v>
      </c>
      <c r="AY651" s="1" t="s">
        <v>52</v>
      </c>
      <c r="AZ651" s="1" t="s">
        <v>52</v>
      </c>
    </row>
    <row r="652" spans="1:52" ht="30" customHeight="1" x14ac:dyDescent="0.3">
      <c r="A652" s="20"/>
      <c r="B652" s="20"/>
      <c r="C652" s="20"/>
      <c r="D652" s="20"/>
      <c r="E652" s="22"/>
      <c r="F652" s="25"/>
      <c r="G652" s="22">
        <v>0</v>
      </c>
      <c r="H652" s="25"/>
      <c r="I652" s="22"/>
      <c r="J652" s="25"/>
      <c r="K652" s="22"/>
      <c r="L652" s="25"/>
      <c r="M652" s="20"/>
    </row>
    <row r="653" spans="1:52" ht="30" customHeight="1" x14ac:dyDescent="0.3">
      <c r="A653" s="16" t="s">
        <v>1520</v>
      </c>
      <c r="B653" s="17"/>
      <c r="C653" s="17"/>
      <c r="D653" s="17"/>
      <c r="E653" s="21"/>
      <c r="F653" s="24"/>
      <c r="G653" s="21">
        <v>0</v>
      </c>
      <c r="H653" s="24"/>
      <c r="I653" s="21"/>
      <c r="J653" s="24"/>
      <c r="K653" s="21"/>
      <c r="L653" s="24"/>
      <c r="M653" s="18"/>
      <c r="N653" s="1" t="s">
        <v>817</v>
      </c>
    </row>
    <row r="654" spans="1:52" ht="30" customHeight="1" x14ac:dyDescent="0.3">
      <c r="A654" s="19" t="s">
        <v>778</v>
      </c>
      <c r="B654" s="19" t="s">
        <v>567</v>
      </c>
      <c r="C654" s="19" t="s">
        <v>568</v>
      </c>
      <c r="D654" s="20">
        <v>2</v>
      </c>
      <c r="E654" s="22">
        <f>단가대비표!O123</f>
        <v>0</v>
      </c>
      <c r="F654" s="25">
        <f>TRUNC(E654*D654,1)</f>
        <v>0</v>
      </c>
      <c r="G654" s="22">
        <v>233763.53</v>
      </c>
      <c r="H654" s="25">
        <f>TRUNC(G654*D654,1)</f>
        <v>467527</v>
      </c>
      <c r="I654" s="22">
        <f>단가대비표!V123</f>
        <v>0</v>
      </c>
      <c r="J654" s="25">
        <f>TRUNC(I654*D654,1)</f>
        <v>0</v>
      </c>
      <c r="K654" s="22">
        <f t="shared" ref="K654:L656" si="93">TRUNC(E654+G654+I654,1)</f>
        <v>233763.5</v>
      </c>
      <c r="L654" s="25">
        <f t="shared" si="93"/>
        <v>467527</v>
      </c>
      <c r="M654" s="19" t="s">
        <v>52</v>
      </c>
      <c r="N654" s="1" t="s">
        <v>817</v>
      </c>
      <c r="O654" s="1" t="s">
        <v>779</v>
      </c>
      <c r="P654" s="1" t="s">
        <v>64</v>
      </c>
      <c r="Q654" s="1" t="s">
        <v>64</v>
      </c>
      <c r="R654" s="1" t="s">
        <v>63</v>
      </c>
      <c r="V654">
        <v>1</v>
      </c>
      <c r="AV654" s="1" t="s">
        <v>52</v>
      </c>
      <c r="AW654" s="1" t="s">
        <v>1522</v>
      </c>
      <c r="AX654" s="1" t="s">
        <v>52</v>
      </c>
      <c r="AY654" s="1" t="s">
        <v>52</v>
      </c>
      <c r="AZ654" s="1" t="s">
        <v>52</v>
      </c>
    </row>
    <row r="655" spans="1:52" ht="30" customHeight="1" x14ac:dyDescent="0.3">
      <c r="A655" s="19" t="s">
        <v>571</v>
      </c>
      <c r="B655" s="19" t="s">
        <v>567</v>
      </c>
      <c r="C655" s="19" t="s">
        <v>568</v>
      </c>
      <c r="D655" s="20">
        <v>1</v>
      </c>
      <c r="E655" s="22">
        <f>단가대비표!O107</f>
        <v>0</v>
      </c>
      <c r="F655" s="25">
        <f>TRUNC(E655*D655,1)</f>
        <v>0</v>
      </c>
      <c r="G655" s="22">
        <v>156581.88</v>
      </c>
      <c r="H655" s="25">
        <f>TRUNC(G655*D655,1)</f>
        <v>156581.79999999999</v>
      </c>
      <c r="I655" s="22">
        <f>단가대비표!V107</f>
        <v>0</v>
      </c>
      <c r="J655" s="25">
        <f>TRUNC(I655*D655,1)</f>
        <v>0</v>
      </c>
      <c r="K655" s="22">
        <f t="shared" si="93"/>
        <v>156581.79999999999</v>
      </c>
      <c r="L655" s="25">
        <f t="shared" si="93"/>
        <v>156581.79999999999</v>
      </c>
      <c r="M655" s="19" t="s">
        <v>52</v>
      </c>
      <c r="N655" s="1" t="s">
        <v>817</v>
      </c>
      <c r="O655" s="1" t="s">
        <v>572</v>
      </c>
      <c r="P655" s="1" t="s">
        <v>64</v>
      </c>
      <c r="Q655" s="1" t="s">
        <v>64</v>
      </c>
      <c r="R655" s="1" t="s">
        <v>63</v>
      </c>
      <c r="V655">
        <v>1</v>
      </c>
      <c r="AV655" s="1" t="s">
        <v>52</v>
      </c>
      <c r="AW655" s="1" t="s">
        <v>1523</v>
      </c>
      <c r="AX655" s="1" t="s">
        <v>52</v>
      </c>
      <c r="AY655" s="1" t="s">
        <v>52</v>
      </c>
      <c r="AZ655" s="1" t="s">
        <v>52</v>
      </c>
    </row>
    <row r="656" spans="1:52" ht="30" customHeight="1" x14ac:dyDescent="0.3">
      <c r="A656" s="19" t="s">
        <v>667</v>
      </c>
      <c r="B656" s="19" t="s">
        <v>1524</v>
      </c>
      <c r="C656" s="19" t="s">
        <v>508</v>
      </c>
      <c r="D656" s="20">
        <v>1</v>
      </c>
      <c r="E656" s="22">
        <v>0</v>
      </c>
      <c r="F656" s="25">
        <f>TRUNC(E656*D656,1)</f>
        <v>0</v>
      </c>
      <c r="G656" s="22">
        <v>0</v>
      </c>
      <c r="H656" s="25">
        <f>TRUNC(G656*D656,1)</f>
        <v>0</v>
      </c>
      <c r="I656" s="22">
        <f>TRUNC(SUMIF(V654:V656, RIGHTB(O656, 1), H654:H656)*U656, 2)</f>
        <v>6241.08</v>
      </c>
      <c r="J656" s="25">
        <f>TRUNC(I656*D656,1)</f>
        <v>6241</v>
      </c>
      <c r="K656" s="22">
        <f t="shared" si="93"/>
        <v>6241</v>
      </c>
      <c r="L656" s="25">
        <f t="shared" si="93"/>
        <v>6241</v>
      </c>
      <c r="M656" s="19" t="s">
        <v>52</v>
      </c>
      <c r="N656" s="1" t="s">
        <v>817</v>
      </c>
      <c r="O656" s="1" t="s">
        <v>669</v>
      </c>
      <c r="P656" s="1" t="s">
        <v>64</v>
      </c>
      <c r="Q656" s="1" t="s">
        <v>64</v>
      </c>
      <c r="R656" s="1" t="s">
        <v>64</v>
      </c>
      <c r="S656">
        <v>1</v>
      </c>
      <c r="T656">
        <v>2</v>
      </c>
      <c r="U656">
        <v>0.01</v>
      </c>
      <c r="AV656" s="1" t="s">
        <v>52</v>
      </c>
      <c r="AW656" s="1" t="s">
        <v>1525</v>
      </c>
      <c r="AX656" s="1" t="s">
        <v>52</v>
      </c>
      <c r="AY656" s="1" t="s">
        <v>52</v>
      </c>
      <c r="AZ656" s="1" t="s">
        <v>52</v>
      </c>
    </row>
    <row r="657" spans="1:52" ht="30" customHeight="1" x14ac:dyDescent="0.3">
      <c r="A657" s="19" t="s">
        <v>559</v>
      </c>
      <c r="B657" s="19" t="s">
        <v>52</v>
      </c>
      <c r="C657" s="19" t="s">
        <v>52</v>
      </c>
      <c r="D657" s="20"/>
      <c r="E657" s="22"/>
      <c r="F657" s="25">
        <f>TRUNC(SUMIF(N654:N656, N653, F654:F656),0)</f>
        <v>0</v>
      </c>
      <c r="G657" s="22">
        <v>0</v>
      </c>
      <c r="H657" s="25">
        <f>TRUNC(SUMIF(N654:N656, N653, H654:H656),0)</f>
        <v>624108</v>
      </c>
      <c r="I657" s="22"/>
      <c r="J657" s="25">
        <f>TRUNC(SUMIF(N654:N656, N653, J654:J656),0)</f>
        <v>6241</v>
      </c>
      <c r="K657" s="22"/>
      <c r="L657" s="25">
        <f>F657+H657+J657</f>
        <v>630349</v>
      </c>
      <c r="M657" s="19" t="s">
        <v>52</v>
      </c>
      <c r="N657" s="1" t="s">
        <v>91</v>
      </c>
      <c r="O657" s="1" t="s">
        <v>91</v>
      </c>
      <c r="P657" s="1" t="s">
        <v>52</v>
      </c>
      <c r="Q657" s="1" t="s">
        <v>52</v>
      </c>
      <c r="R657" s="1" t="s">
        <v>52</v>
      </c>
      <c r="AV657" s="1" t="s">
        <v>52</v>
      </c>
      <c r="AW657" s="1" t="s">
        <v>52</v>
      </c>
      <c r="AX657" s="1" t="s">
        <v>52</v>
      </c>
      <c r="AY657" s="1" t="s">
        <v>52</v>
      </c>
      <c r="AZ657" s="1" t="s">
        <v>52</v>
      </c>
    </row>
    <row r="658" spans="1:52" ht="30" customHeight="1" x14ac:dyDescent="0.3">
      <c r="A658" s="20"/>
      <c r="B658" s="20"/>
      <c r="C658" s="20"/>
      <c r="D658" s="20"/>
      <c r="E658" s="22"/>
      <c r="F658" s="25"/>
      <c r="G658" s="22">
        <v>0</v>
      </c>
      <c r="H658" s="25"/>
      <c r="I658" s="22"/>
      <c r="J658" s="25"/>
      <c r="K658" s="22"/>
      <c r="L658" s="25"/>
      <c r="M658" s="20"/>
    </row>
    <row r="659" spans="1:52" ht="30" customHeight="1" x14ac:dyDescent="0.3">
      <c r="A659" s="16" t="s">
        <v>1526</v>
      </c>
      <c r="B659" s="17"/>
      <c r="C659" s="17"/>
      <c r="D659" s="17"/>
      <c r="E659" s="21"/>
      <c r="F659" s="24"/>
      <c r="G659" s="21">
        <v>0</v>
      </c>
      <c r="H659" s="24"/>
      <c r="I659" s="21"/>
      <c r="J659" s="24"/>
      <c r="K659" s="21"/>
      <c r="L659" s="24"/>
      <c r="M659" s="18"/>
      <c r="N659" s="1" t="s">
        <v>826</v>
      </c>
    </row>
    <row r="660" spans="1:52" ht="30" customHeight="1" x14ac:dyDescent="0.3">
      <c r="A660" s="19" t="s">
        <v>778</v>
      </c>
      <c r="B660" s="19" t="s">
        <v>567</v>
      </c>
      <c r="C660" s="19" t="s">
        <v>568</v>
      </c>
      <c r="D660" s="20">
        <v>2</v>
      </c>
      <c r="E660" s="22">
        <f>단가대비표!O123</f>
        <v>0</v>
      </c>
      <c r="F660" s="25">
        <f>TRUNC(E660*D660,1)</f>
        <v>0</v>
      </c>
      <c r="G660" s="22">
        <v>233763.53</v>
      </c>
      <c r="H660" s="25">
        <f>TRUNC(G660*D660,1)</f>
        <v>467527</v>
      </c>
      <c r="I660" s="22">
        <f>단가대비표!V123</f>
        <v>0</v>
      </c>
      <c r="J660" s="25">
        <f>TRUNC(I660*D660,1)</f>
        <v>0</v>
      </c>
      <c r="K660" s="22">
        <f t="shared" ref="K660:L663" si="94">TRUNC(E660+G660+I660,1)</f>
        <v>233763.5</v>
      </c>
      <c r="L660" s="25">
        <f t="shared" si="94"/>
        <v>467527</v>
      </c>
      <c r="M660" s="19" t="s">
        <v>52</v>
      </c>
      <c r="N660" s="1" t="s">
        <v>826</v>
      </c>
      <c r="O660" s="1" t="s">
        <v>779</v>
      </c>
      <c r="P660" s="1" t="s">
        <v>64</v>
      </c>
      <c r="Q660" s="1" t="s">
        <v>64</v>
      </c>
      <c r="R660" s="1" t="s">
        <v>63</v>
      </c>
      <c r="V660">
        <v>1</v>
      </c>
      <c r="AV660" s="1" t="s">
        <v>52</v>
      </c>
      <c r="AW660" s="1" t="s">
        <v>1528</v>
      </c>
      <c r="AX660" s="1" t="s">
        <v>52</v>
      </c>
      <c r="AY660" s="1" t="s">
        <v>52</v>
      </c>
      <c r="AZ660" s="1" t="s">
        <v>52</v>
      </c>
    </row>
    <row r="661" spans="1:52" ht="30" customHeight="1" x14ac:dyDescent="0.3">
      <c r="A661" s="19" t="s">
        <v>571</v>
      </c>
      <c r="B661" s="19" t="s">
        <v>567</v>
      </c>
      <c r="C661" s="19" t="s">
        <v>568</v>
      </c>
      <c r="D661" s="20">
        <v>1</v>
      </c>
      <c r="E661" s="22">
        <f>단가대비표!O107</f>
        <v>0</v>
      </c>
      <c r="F661" s="25">
        <f>TRUNC(E661*D661,1)</f>
        <v>0</v>
      </c>
      <c r="G661" s="22">
        <v>156581.88</v>
      </c>
      <c r="H661" s="25">
        <f>TRUNC(G661*D661,1)</f>
        <v>156581.79999999999</v>
      </c>
      <c r="I661" s="22">
        <f>단가대비표!V107</f>
        <v>0</v>
      </c>
      <c r="J661" s="25">
        <f>TRUNC(I661*D661,1)</f>
        <v>0</v>
      </c>
      <c r="K661" s="22">
        <f t="shared" si="94"/>
        <v>156581.79999999999</v>
      </c>
      <c r="L661" s="25">
        <f t="shared" si="94"/>
        <v>156581.79999999999</v>
      </c>
      <c r="M661" s="19" t="s">
        <v>52</v>
      </c>
      <c r="N661" s="1" t="s">
        <v>826</v>
      </c>
      <c r="O661" s="1" t="s">
        <v>572</v>
      </c>
      <c r="P661" s="1" t="s">
        <v>64</v>
      </c>
      <c r="Q661" s="1" t="s">
        <v>64</v>
      </c>
      <c r="R661" s="1" t="s">
        <v>63</v>
      </c>
      <c r="V661">
        <v>1</v>
      </c>
      <c r="AV661" s="1" t="s">
        <v>52</v>
      </c>
      <c r="AW661" s="1" t="s">
        <v>1529</v>
      </c>
      <c r="AX661" s="1" t="s">
        <v>52</v>
      </c>
      <c r="AY661" s="1" t="s">
        <v>52</v>
      </c>
      <c r="AZ661" s="1" t="s">
        <v>52</v>
      </c>
    </row>
    <row r="662" spans="1:52" ht="30" customHeight="1" x14ac:dyDescent="0.3">
      <c r="A662" s="19" t="s">
        <v>667</v>
      </c>
      <c r="B662" s="19" t="s">
        <v>1524</v>
      </c>
      <c r="C662" s="19" t="s">
        <v>508</v>
      </c>
      <c r="D662" s="20">
        <v>1</v>
      </c>
      <c r="E662" s="22">
        <v>0</v>
      </c>
      <c r="F662" s="25">
        <f>TRUNC(E662*D662,1)</f>
        <v>0</v>
      </c>
      <c r="G662" s="22">
        <v>0</v>
      </c>
      <c r="H662" s="25">
        <f>TRUNC(G662*D662,1)</f>
        <v>0</v>
      </c>
      <c r="I662" s="22">
        <f>TRUNC(SUMIF(V660:V663, RIGHTB(O662, 1), H660:H663)*U662, 2)</f>
        <v>6241.08</v>
      </c>
      <c r="J662" s="25">
        <f>TRUNC(I662*D662,1)</f>
        <v>6241</v>
      </c>
      <c r="K662" s="22">
        <f t="shared" si="94"/>
        <v>6241</v>
      </c>
      <c r="L662" s="25">
        <f t="shared" si="94"/>
        <v>6241</v>
      </c>
      <c r="M662" s="19" t="s">
        <v>52</v>
      </c>
      <c r="N662" s="1" t="s">
        <v>826</v>
      </c>
      <c r="O662" s="1" t="s">
        <v>669</v>
      </c>
      <c r="P662" s="1" t="s">
        <v>64</v>
      </c>
      <c r="Q662" s="1" t="s">
        <v>64</v>
      </c>
      <c r="R662" s="1" t="s">
        <v>64</v>
      </c>
      <c r="S662">
        <v>1</v>
      </c>
      <c r="T662">
        <v>2</v>
      </c>
      <c r="U662">
        <v>0.01</v>
      </c>
      <c r="AV662" s="1" t="s">
        <v>52</v>
      </c>
      <c r="AW662" s="1" t="s">
        <v>1530</v>
      </c>
      <c r="AX662" s="1" t="s">
        <v>52</v>
      </c>
      <c r="AY662" s="1" t="s">
        <v>52</v>
      </c>
      <c r="AZ662" s="1" t="s">
        <v>52</v>
      </c>
    </row>
    <row r="663" spans="1:52" ht="30" customHeight="1" x14ac:dyDescent="0.3">
      <c r="A663" s="19" t="s">
        <v>1531</v>
      </c>
      <c r="B663" s="19" t="s">
        <v>1532</v>
      </c>
      <c r="C663" s="19" t="s">
        <v>175</v>
      </c>
      <c r="D663" s="20">
        <v>170.1</v>
      </c>
      <c r="E663" s="22">
        <f>단가대비표!O92</f>
        <v>540</v>
      </c>
      <c r="F663" s="25">
        <f>TRUNC(E663*D663,1)</f>
        <v>91854</v>
      </c>
      <c r="G663" s="22">
        <v>0</v>
      </c>
      <c r="H663" s="25">
        <f>TRUNC(G663*D663,1)</f>
        <v>0</v>
      </c>
      <c r="I663" s="22">
        <f>단가대비표!V92</f>
        <v>0</v>
      </c>
      <c r="J663" s="25">
        <f>TRUNC(I663*D663,1)</f>
        <v>0</v>
      </c>
      <c r="K663" s="22">
        <f t="shared" si="94"/>
        <v>540</v>
      </c>
      <c r="L663" s="25">
        <f t="shared" si="94"/>
        <v>91854</v>
      </c>
      <c r="M663" s="19" t="s">
        <v>52</v>
      </c>
      <c r="N663" s="1" t="s">
        <v>826</v>
      </c>
      <c r="O663" s="1" t="s">
        <v>1533</v>
      </c>
      <c r="P663" s="1" t="s">
        <v>64</v>
      </c>
      <c r="Q663" s="1" t="s">
        <v>64</v>
      </c>
      <c r="R663" s="1" t="s">
        <v>63</v>
      </c>
      <c r="AV663" s="1" t="s">
        <v>52</v>
      </c>
      <c r="AW663" s="1" t="s">
        <v>1534</v>
      </c>
      <c r="AX663" s="1" t="s">
        <v>52</v>
      </c>
      <c r="AY663" s="1" t="s">
        <v>52</v>
      </c>
      <c r="AZ663" s="1" t="s">
        <v>52</v>
      </c>
    </row>
    <row r="664" spans="1:52" ht="30" customHeight="1" x14ac:dyDescent="0.3">
      <c r="A664" s="19" t="s">
        <v>559</v>
      </c>
      <c r="B664" s="19" t="s">
        <v>52</v>
      </c>
      <c r="C664" s="19" t="s">
        <v>52</v>
      </c>
      <c r="D664" s="20"/>
      <c r="E664" s="22"/>
      <c r="F664" s="25">
        <f>TRUNC(SUMIF(N660:N663, N659, F660:F663),0)</f>
        <v>91854</v>
      </c>
      <c r="G664" s="22">
        <v>0</v>
      </c>
      <c r="H664" s="25">
        <f>TRUNC(SUMIF(N660:N663, N659, H660:H663),0)</f>
        <v>624108</v>
      </c>
      <c r="I664" s="22"/>
      <c r="J664" s="25">
        <f>TRUNC(SUMIF(N660:N663, N659, J660:J663),0)</f>
        <v>6241</v>
      </c>
      <c r="K664" s="22"/>
      <c r="L664" s="25">
        <f>F664+H664+J664</f>
        <v>722203</v>
      </c>
      <c r="M664" s="19" t="s">
        <v>52</v>
      </c>
      <c r="N664" s="1" t="s">
        <v>91</v>
      </c>
      <c r="O664" s="1" t="s">
        <v>91</v>
      </c>
      <c r="P664" s="1" t="s">
        <v>52</v>
      </c>
      <c r="Q664" s="1" t="s">
        <v>52</v>
      </c>
      <c r="R664" s="1" t="s">
        <v>52</v>
      </c>
      <c r="AV664" s="1" t="s">
        <v>52</v>
      </c>
      <c r="AW664" s="1" t="s">
        <v>52</v>
      </c>
      <c r="AX664" s="1" t="s">
        <v>52</v>
      </c>
      <c r="AY664" s="1" t="s">
        <v>52</v>
      </c>
      <c r="AZ664" s="1" t="s">
        <v>52</v>
      </c>
    </row>
    <row r="665" spans="1:52" ht="30" customHeight="1" x14ac:dyDescent="0.3">
      <c r="A665" s="20"/>
      <c r="B665" s="20"/>
      <c r="C665" s="20"/>
      <c r="D665" s="20"/>
      <c r="E665" s="22"/>
      <c r="F665" s="25"/>
      <c r="G665" s="22">
        <v>0</v>
      </c>
      <c r="H665" s="25"/>
      <c r="I665" s="22"/>
      <c r="J665" s="25"/>
      <c r="K665" s="22"/>
      <c r="L665" s="25"/>
      <c r="M665" s="20"/>
    </row>
    <row r="666" spans="1:52" ht="30" customHeight="1" x14ac:dyDescent="0.3">
      <c r="A666" s="16" t="s">
        <v>1535</v>
      </c>
      <c r="B666" s="17"/>
      <c r="C666" s="17"/>
      <c r="D666" s="17"/>
      <c r="E666" s="21"/>
      <c r="F666" s="24"/>
      <c r="G666" s="21">
        <v>0</v>
      </c>
      <c r="H666" s="24"/>
      <c r="I666" s="21"/>
      <c r="J666" s="24"/>
      <c r="K666" s="21"/>
      <c r="L666" s="24"/>
      <c r="M666" s="18"/>
      <c r="N666" s="1" t="s">
        <v>840</v>
      </c>
    </row>
    <row r="667" spans="1:52" ht="30" customHeight="1" x14ac:dyDescent="0.3">
      <c r="A667" s="19" t="s">
        <v>778</v>
      </c>
      <c r="B667" s="19" t="s">
        <v>567</v>
      </c>
      <c r="C667" s="19" t="s">
        <v>568</v>
      </c>
      <c r="D667" s="20">
        <v>9.1000000000000004E-3</v>
      </c>
      <c r="E667" s="22">
        <f>단가대비표!O123</f>
        <v>0</v>
      </c>
      <c r="F667" s="25">
        <f>TRUNC(E667*D667,1)</f>
        <v>0</v>
      </c>
      <c r="G667" s="22">
        <v>233763.53</v>
      </c>
      <c r="H667" s="25">
        <f>TRUNC(G667*D667,1)</f>
        <v>2127.1999999999998</v>
      </c>
      <c r="I667" s="22">
        <f>단가대비표!V123</f>
        <v>0</v>
      </c>
      <c r="J667" s="25">
        <f>TRUNC(I667*D667,1)</f>
        <v>0</v>
      </c>
      <c r="K667" s="22">
        <f>TRUNC(E667+G667+I667,1)</f>
        <v>233763.5</v>
      </c>
      <c r="L667" s="25">
        <f>TRUNC(F667+H667+J667,1)</f>
        <v>2127.1999999999998</v>
      </c>
      <c r="M667" s="19" t="s">
        <v>52</v>
      </c>
      <c r="N667" s="1" t="s">
        <v>840</v>
      </c>
      <c r="O667" s="1" t="s">
        <v>779</v>
      </c>
      <c r="P667" s="1" t="s">
        <v>64</v>
      </c>
      <c r="Q667" s="1" t="s">
        <v>64</v>
      </c>
      <c r="R667" s="1" t="s">
        <v>63</v>
      </c>
      <c r="AV667" s="1" t="s">
        <v>52</v>
      </c>
      <c r="AW667" s="1" t="s">
        <v>1537</v>
      </c>
      <c r="AX667" s="1" t="s">
        <v>52</v>
      </c>
      <c r="AY667" s="1" t="s">
        <v>52</v>
      </c>
      <c r="AZ667" s="1" t="s">
        <v>52</v>
      </c>
    </row>
    <row r="668" spans="1:52" ht="30" customHeight="1" x14ac:dyDescent="0.3">
      <c r="A668" s="19" t="s">
        <v>571</v>
      </c>
      <c r="B668" s="19" t="s">
        <v>567</v>
      </c>
      <c r="C668" s="19" t="s">
        <v>568</v>
      </c>
      <c r="D668" s="20">
        <v>4.4999999999999997E-3</v>
      </c>
      <c r="E668" s="22">
        <f>단가대비표!O107</f>
        <v>0</v>
      </c>
      <c r="F668" s="25">
        <f>TRUNC(E668*D668,1)</f>
        <v>0</v>
      </c>
      <c r="G668" s="22">
        <v>156581.88</v>
      </c>
      <c r="H668" s="25">
        <f>TRUNC(G668*D668,1)</f>
        <v>704.6</v>
      </c>
      <c r="I668" s="22">
        <f>단가대비표!V107</f>
        <v>0</v>
      </c>
      <c r="J668" s="25">
        <f>TRUNC(I668*D668,1)</f>
        <v>0</v>
      </c>
      <c r="K668" s="22">
        <f>TRUNC(E668+G668+I668,1)</f>
        <v>156581.79999999999</v>
      </c>
      <c r="L668" s="25">
        <f>TRUNC(F668+H668+J668,1)</f>
        <v>704.6</v>
      </c>
      <c r="M668" s="19" t="s">
        <v>52</v>
      </c>
      <c r="N668" s="1" t="s">
        <v>840</v>
      </c>
      <c r="O668" s="1" t="s">
        <v>572</v>
      </c>
      <c r="P668" s="1" t="s">
        <v>64</v>
      </c>
      <c r="Q668" s="1" t="s">
        <v>64</v>
      </c>
      <c r="R668" s="1" t="s">
        <v>63</v>
      </c>
      <c r="AV668" s="1" t="s">
        <v>52</v>
      </c>
      <c r="AW668" s="1" t="s">
        <v>1538</v>
      </c>
      <c r="AX668" s="1" t="s">
        <v>52</v>
      </c>
      <c r="AY668" s="1" t="s">
        <v>52</v>
      </c>
      <c r="AZ668" s="1" t="s">
        <v>52</v>
      </c>
    </row>
    <row r="669" spans="1:52" ht="30" customHeight="1" x14ac:dyDescent="0.3">
      <c r="A669" s="19" t="s">
        <v>559</v>
      </c>
      <c r="B669" s="19" t="s">
        <v>52</v>
      </c>
      <c r="C669" s="19" t="s">
        <v>52</v>
      </c>
      <c r="D669" s="20"/>
      <c r="E669" s="22"/>
      <c r="F669" s="25">
        <f>TRUNC(SUMIF(N667:N668, N666, F667:F668),0)</f>
        <v>0</v>
      </c>
      <c r="G669" s="22">
        <v>0</v>
      </c>
      <c r="H669" s="25">
        <f>TRUNC(SUMIF(N667:N668, N666, H667:H668),0)</f>
        <v>2831</v>
      </c>
      <c r="I669" s="22"/>
      <c r="J669" s="25">
        <f>TRUNC(SUMIF(N667:N668, N666, J667:J668),0)</f>
        <v>0</v>
      </c>
      <c r="K669" s="22"/>
      <c r="L669" s="25">
        <f>F669+H669+J669</f>
        <v>2831</v>
      </c>
      <c r="M669" s="19" t="s">
        <v>52</v>
      </c>
      <c r="N669" s="1" t="s">
        <v>91</v>
      </c>
      <c r="O669" s="1" t="s">
        <v>91</v>
      </c>
      <c r="P669" s="1" t="s">
        <v>52</v>
      </c>
      <c r="Q669" s="1" t="s">
        <v>52</v>
      </c>
      <c r="R669" s="1" t="s">
        <v>52</v>
      </c>
      <c r="AV669" s="1" t="s">
        <v>52</v>
      </c>
      <c r="AW669" s="1" t="s">
        <v>52</v>
      </c>
      <c r="AX669" s="1" t="s">
        <v>52</v>
      </c>
      <c r="AY669" s="1" t="s">
        <v>52</v>
      </c>
      <c r="AZ669" s="1" t="s">
        <v>52</v>
      </c>
    </row>
    <row r="670" spans="1:52" ht="30" customHeight="1" x14ac:dyDescent="0.3">
      <c r="A670" s="20"/>
      <c r="B670" s="20"/>
      <c r="C670" s="20"/>
      <c r="D670" s="20"/>
      <c r="E670" s="22"/>
      <c r="F670" s="25"/>
      <c r="G670" s="22">
        <v>0</v>
      </c>
      <c r="H670" s="25"/>
      <c r="I670" s="22"/>
      <c r="J670" s="25"/>
      <c r="K670" s="22"/>
      <c r="L670" s="25"/>
      <c r="M670" s="20"/>
    </row>
    <row r="671" spans="1:52" ht="30" customHeight="1" x14ac:dyDescent="0.3">
      <c r="A671" s="16" t="s">
        <v>1539</v>
      </c>
      <c r="B671" s="17"/>
      <c r="C671" s="17"/>
      <c r="D671" s="17"/>
      <c r="E671" s="21"/>
      <c r="F671" s="24"/>
      <c r="G671" s="21">
        <v>0</v>
      </c>
      <c r="H671" s="24"/>
      <c r="I671" s="21"/>
      <c r="J671" s="24"/>
      <c r="K671" s="21"/>
      <c r="L671" s="24"/>
      <c r="M671" s="18"/>
      <c r="N671" s="1" t="s">
        <v>852</v>
      </c>
    </row>
    <row r="672" spans="1:52" ht="30" customHeight="1" x14ac:dyDescent="0.3">
      <c r="A672" s="19" t="s">
        <v>1540</v>
      </c>
      <c r="B672" s="19" t="s">
        <v>1541</v>
      </c>
      <c r="C672" s="19" t="s">
        <v>568</v>
      </c>
      <c r="D672" s="20">
        <v>2.5000000000000001E-2</v>
      </c>
      <c r="E672" s="22">
        <f>단가대비표!O131</f>
        <v>0</v>
      </c>
      <c r="F672" s="25">
        <f>TRUNC(E672*D672,1)</f>
        <v>0</v>
      </c>
      <c r="G672" s="22">
        <v>190309.21000000002</v>
      </c>
      <c r="H672" s="25">
        <f>TRUNC(G672*D672,1)</f>
        <v>4757.7</v>
      </c>
      <c r="I672" s="22">
        <f>단가대비표!V131</f>
        <v>0</v>
      </c>
      <c r="J672" s="25">
        <f>TRUNC(I672*D672,1)</f>
        <v>0</v>
      </c>
      <c r="K672" s="22">
        <f>TRUNC(E672+G672+I672,1)</f>
        <v>190309.2</v>
      </c>
      <c r="L672" s="25">
        <f>TRUNC(F672+H672+J672,1)</f>
        <v>4757.7</v>
      </c>
      <c r="M672" s="19" t="s">
        <v>52</v>
      </c>
      <c r="N672" s="1" t="s">
        <v>852</v>
      </c>
      <c r="O672" s="1" t="s">
        <v>1542</v>
      </c>
      <c r="P672" s="1" t="s">
        <v>64</v>
      </c>
      <c r="Q672" s="1" t="s">
        <v>64</v>
      </c>
      <c r="R672" s="1" t="s">
        <v>63</v>
      </c>
      <c r="AV672" s="1" t="s">
        <v>52</v>
      </c>
      <c r="AW672" s="1" t="s">
        <v>1543</v>
      </c>
      <c r="AX672" s="1" t="s">
        <v>52</v>
      </c>
      <c r="AY672" s="1" t="s">
        <v>52</v>
      </c>
      <c r="AZ672" s="1" t="s">
        <v>52</v>
      </c>
    </row>
    <row r="673" spans="1:52" ht="30" customHeight="1" x14ac:dyDescent="0.3">
      <c r="A673" s="19" t="s">
        <v>559</v>
      </c>
      <c r="B673" s="19" t="s">
        <v>52</v>
      </c>
      <c r="C673" s="19" t="s">
        <v>52</v>
      </c>
      <c r="D673" s="20"/>
      <c r="E673" s="22"/>
      <c r="F673" s="25">
        <f>TRUNC(SUMIF(N672:N672, N671, F672:F672),0)</f>
        <v>0</v>
      </c>
      <c r="G673" s="22">
        <v>0</v>
      </c>
      <c r="H673" s="25">
        <f>TRUNC(SUMIF(N672:N672, N671, H672:H672),0)</f>
        <v>4757</v>
      </c>
      <c r="I673" s="22"/>
      <c r="J673" s="25">
        <f>TRUNC(SUMIF(N672:N672, N671, J672:J672),0)</f>
        <v>0</v>
      </c>
      <c r="K673" s="22"/>
      <c r="L673" s="25">
        <f>F673+H673+J673</f>
        <v>4757</v>
      </c>
      <c r="M673" s="19" t="s">
        <v>52</v>
      </c>
      <c r="N673" s="1" t="s">
        <v>91</v>
      </c>
      <c r="O673" s="1" t="s">
        <v>91</v>
      </c>
      <c r="P673" s="1" t="s">
        <v>52</v>
      </c>
      <c r="Q673" s="1" t="s">
        <v>52</v>
      </c>
      <c r="R673" s="1" t="s">
        <v>52</v>
      </c>
      <c r="AV673" s="1" t="s">
        <v>52</v>
      </c>
      <c r="AW673" s="1" t="s">
        <v>52</v>
      </c>
      <c r="AX673" s="1" t="s">
        <v>52</v>
      </c>
      <c r="AY673" s="1" t="s">
        <v>52</v>
      </c>
      <c r="AZ673" s="1" t="s">
        <v>52</v>
      </c>
    </row>
    <row r="674" spans="1:52" ht="30" customHeight="1" x14ac:dyDescent="0.3">
      <c r="A674" s="20"/>
      <c r="B674" s="20"/>
      <c r="C674" s="20"/>
      <c r="D674" s="20"/>
      <c r="E674" s="22"/>
      <c r="F674" s="25"/>
      <c r="G674" s="22">
        <v>0</v>
      </c>
      <c r="H674" s="25"/>
      <c r="I674" s="22"/>
      <c r="J674" s="25"/>
      <c r="K674" s="22"/>
      <c r="L674" s="25"/>
      <c r="M674" s="20"/>
    </row>
    <row r="675" spans="1:52" ht="30" customHeight="1" x14ac:dyDescent="0.3">
      <c r="A675" s="16" t="s">
        <v>1544</v>
      </c>
      <c r="B675" s="17"/>
      <c r="C675" s="17"/>
      <c r="D675" s="17"/>
      <c r="E675" s="21"/>
      <c r="F675" s="24"/>
      <c r="G675" s="21">
        <v>0</v>
      </c>
      <c r="H675" s="24"/>
      <c r="I675" s="21"/>
      <c r="J675" s="24"/>
      <c r="K675" s="21"/>
      <c r="L675" s="24"/>
      <c r="M675" s="18"/>
      <c r="N675" s="1" t="s">
        <v>867</v>
      </c>
    </row>
    <row r="676" spans="1:52" ht="30" customHeight="1" x14ac:dyDescent="0.3">
      <c r="A676" s="19" t="s">
        <v>1546</v>
      </c>
      <c r="B676" s="19" t="s">
        <v>567</v>
      </c>
      <c r="C676" s="19" t="s">
        <v>568</v>
      </c>
      <c r="D676" s="20">
        <v>7.4999999999999997E-2</v>
      </c>
      <c r="E676" s="22">
        <f>단가대비표!O119</f>
        <v>0</v>
      </c>
      <c r="F676" s="25">
        <f>TRUNC(E676*D676,1)</f>
        <v>0</v>
      </c>
      <c r="G676" s="22">
        <v>207740.26</v>
      </c>
      <c r="H676" s="25">
        <f>TRUNC(G676*D676,1)</f>
        <v>15580.5</v>
      </c>
      <c r="I676" s="22">
        <f>단가대비표!V119</f>
        <v>0</v>
      </c>
      <c r="J676" s="25">
        <f>TRUNC(I676*D676,1)</f>
        <v>0</v>
      </c>
      <c r="K676" s="22">
        <f t="shared" ref="K676:L678" si="95">TRUNC(E676+G676+I676,1)</f>
        <v>207740.2</v>
      </c>
      <c r="L676" s="25">
        <f t="shared" si="95"/>
        <v>15580.5</v>
      </c>
      <c r="M676" s="19" t="s">
        <v>52</v>
      </c>
      <c r="N676" s="1" t="s">
        <v>867</v>
      </c>
      <c r="O676" s="1" t="s">
        <v>1547</v>
      </c>
      <c r="P676" s="1" t="s">
        <v>64</v>
      </c>
      <c r="Q676" s="1" t="s">
        <v>64</v>
      </c>
      <c r="R676" s="1" t="s">
        <v>63</v>
      </c>
      <c r="V676">
        <v>1</v>
      </c>
      <c r="AV676" s="1" t="s">
        <v>52</v>
      </c>
      <c r="AW676" s="1" t="s">
        <v>1548</v>
      </c>
      <c r="AX676" s="1" t="s">
        <v>52</v>
      </c>
      <c r="AY676" s="1" t="s">
        <v>52</v>
      </c>
      <c r="AZ676" s="1" t="s">
        <v>52</v>
      </c>
    </row>
    <row r="677" spans="1:52" ht="30" customHeight="1" x14ac:dyDescent="0.3">
      <c r="A677" s="19" t="s">
        <v>571</v>
      </c>
      <c r="B677" s="19" t="s">
        <v>567</v>
      </c>
      <c r="C677" s="19" t="s">
        <v>568</v>
      </c>
      <c r="D677" s="20">
        <v>0.04</v>
      </c>
      <c r="E677" s="22">
        <f>단가대비표!O107</f>
        <v>0</v>
      </c>
      <c r="F677" s="25">
        <f>TRUNC(E677*D677,1)</f>
        <v>0</v>
      </c>
      <c r="G677" s="22">
        <v>156581.88</v>
      </c>
      <c r="H677" s="25">
        <f>TRUNC(G677*D677,1)</f>
        <v>6263.2</v>
      </c>
      <c r="I677" s="22">
        <f>단가대비표!V107</f>
        <v>0</v>
      </c>
      <c r="J677" s="25">
        <f>TRUNC(I677*D677,1)</f>
        <v>0</v>
      </c>
      <c r="K677" s="22">
        <f t="shared" si="95"/>
        <v>156581.79999999999</v>
      </c>
      <c r="L677" s="25">
        <f t="shared" si="95"/>
        <v>6263.2</v>
      </c>
      <c r="M677" s="19" t="s">
        <v>52</v>
      </c>
      <c r="N677" s="1" t="s">
        <v>867</v>
      </c>
      <c r="O677" s="1" t="s">
        <v>572</v>
      </c>
      <c r="P677" s="1" t="s">
        <v>64</v>
      </c>
      <c r="Q677" s="1" t="s">
        <v>64</v>
      </c>
      <c r="R677" s="1" t="s">
        <v>63</v>
      </c>
      <c r="V677">
        <v>1</v>
      </c>
      <c r="AV677" s="1" t="s">
        <v>52</v>
      </c>
      <c r="AW677" s="1" t="s">
        <v>1549</v>
      </c>
      <c r="AX677" s="1" t="s">
        <v>52</v>
      </c>
      <c r="AY677" s="1" t="s">
        <v>52</v>
      </c>
      <c r="AZ677" s="1" t="s">
        <v>52</v>
      </c>
    </row>
    <row r="678" spans="1:52" ht="30" customHeight="1" x14ac:dyDescent="0.3">
      <c r="A678" s="19" t="s">
        <v>667</v>
      </c>
      <c r="B678" s="19" t="s">
        <v>706</v>
      </c>
      <c r="C678" s="19" t="s">
        <v>508</v>
      </c>
      <c r="D678" s="20">
        <v>1</v>
      </c>
      <c r="E678" s="22">
        <v>0</v>
      </c>
      <c r="F678" s="25">
        <f>TRUNC(E678*D678,1)</f>
        <v>0</v>
      </c>
      <c r="G678" s="22">
        <v>0</v>
      </c>
      <c r="H678" s="25">
        <f>TRUNC(G678*D678,1)</f>
        <v>0</v>
      </c>
      <c r="I678" s="22">
        <f>TRUNC(SUMIF(V676:V678, RIGHTB(O678, 1), H676:H678)*U678, 2)</f>
        <v>655.30999999999995</v>
      </c>
      <c r="J678" s="25">
        <f>TRUNC(I678*D678,1)</f>
        <v>655.29999999999995</v>
      </c>
      <c r="K678" s="22">
        <f t="shared" si="95"/>
        <v>655.29999999999995</v>
      </c>
      <c r="L678" s="25">
        <f t="shared" si="95"/>
        <v>655.29999999999995</v>
      </c>
      <c r="M678" s="19" t="s">
        <v>52</v>
      </c>
      <c r="N678" s="1" t="s">
        <v>867</v>
      </c>
      <c r="O678" s="1" t="s">
        <v>669</v>
      </c>
      <c r="P678" s="1" t="s">
        <v>64</v>
      </c>
      <c r="Q678" s="1" t="s">
        <v>64</v>
      </c>
      <c r="R678" s="1" t="s">
        <v>64</v>
      </c>
      <c r="S678">
        <v>1</v>
      </c>
      <c r="T678">
        <v>2</v>
      </c>
      <c r="U678">
        <v>0.03</v>
      </c>
      <c r="AV678" s="1" t="s">
        <v>52</v>
      </c>
      <c r="AW678" s="1" t="s">
        <v>1550</v>
      </c>
      <c r="AX678" s="1" t="s">
        <v>52</v>
      </c>
      <c r="AY678" s="1" t="s">
        <v>52</v>
      </c>
      <c r="AZ678" s="1" t="s">
        <v>52</v>
      </c>
    </row>
    <row r="679" spans="1:52" ht="30" customHeight="1" x14ac:dyDescent="0.3">
      <c r="A679" s="19" t="s">
        <v>559</v>
      </c>
      <c r="B679" s="19" t="s">
        <v>52</v>
      </c>
      <c r="C679" s="19" t="s">
        <v>52</v>
      </c>
      <c r="D679" s="20"/>
      <c r="E679" s="22"/>
      <c r="F679" s="25">
        <f>TRUNC(SUMIF(N676:N678, N675, F676:F678),0)</f>
        <v>0</v>
      </c>
      <c r="G679" s="22">
        <v>0</v>
      </c>
      <c r="H679" s="25">
        <f>TRUNC(SUMIF(N676:N678, N675, H676:H678),0)</f>
        <v>21843</v>
      </c>
      <c r="I679" s="22"/>
      <c r="J679" s="25">
        <f>TRUNC(SUMIF(N676:N678, N675, J676:J678),0)</f>
        <v>655</v>
      </c>
      <c r="K679" s="22"/>
      <c r="L679" s="25">
        <f>F679+H679+J679</f>
        <v>22498</v>
      </c>
      <c r="M679" s="19" t="s">
        <v>52</v>
      </c>
      <c r="N679" s="1" t="s">
        <v>91</v>
      </c>
      <c r="O679" s="1" t="s">
        <v>91</v>
      </c>
      <c r="P679" s="1" t="s">
        <v>52</v>
      </c>
      <c r="Q679" s="1" t="s">
        <v>52</v>
      </c>
      <c r="R679" s="1" t="s">
        <v>52</v>
      </c>
      <c r="AV679" s="1" t="s">
        <v>52</v>
      </c>
      <c r="AW679" s="1" t="s">
        <v>52</v>
      </c>
      <c r="AX679" s="1" t="s">
        <v>52</v>
      </c>
      <c r="AY679" s="1" t="s">
        <v>52</v>
      </c>
      <c r="AZ679" s="1" t="s">
        <v>52</v>
      </c>
    </row>
    <row r="680" spans="1:52" ht="30" customHeight="1" x14ac:dyDescent="0.3">
      <c r="A680" s="20"/>
      <c r="B680" s="20"/>
      <c r="C680" s="20"/>
      <c r="D680" s="20"/>
      <c r="E680" s="22"/>
      <c r="F680" s="25"/>
      <c r="G680" s="22">
        <v>0</v>
      </c>
      <c r="H680" s="25"/>
      <c r="I680" s="22"/>
      <c r="J680" s="25"/>
      <c r="K680" s="22"/>
      <c r="L680" s="25"/>
      <c r="M680" s="20"/>
    </row>
    <row r="681" spans="1:52" ht="30" customHeight="1" x14ac:dyDescent="0.3">
      <c r="A681" s="16" t="s">
        <v>1551</v>
      </c>
      <c r="B681" s="17"/>
      <c r="C681" s="17"/>
      <c r="D681" s="17"/>
      <c r="E681" s="21"/>
      <c r="F681" s="24"/>
      <c r="G681" s="21">
        <v>0</v>
      </c>
      <c r="H681" s="24"/>
      <c r="I681" s="21"/>
      <c r="J681" s="24"/>
      <c r="K681" s="21"/>
      <c r="L681" s="24"/>
      <c r="M681" s="18"/>
      <c r="N681" s="1" t="s">
        <v>875</v>
      </c>
    </row>
    <row r="682" spans="1:52" ht="30" customHeight="1" x14ac:dyDescent="0.3">
      <c r="A682" s="19" t="s">
        <v>1546</v>
      </c>
      <c r="B682" s="19" t="s">
        <v>567</v>
      </c>
      <c r="C682" s="19" t="s">
        <v>568</v>
      </c>
      <c r="D682" s="20">
        <v>0.06</v>
      </c>
      <c r="E682" s="22">
        <f>단가대비표!O119</f>
        <v>0</v>
      </c>
      <c r="F682" s="25">
        <f>TRUNC(E682*D682,1)</f>
        <v>0</v>
      </c>
      <c r="G682" s="22">
        <v>207740.26</v>
      </c>
      <c r="H682" s="25">
        <f>TRUNC(G682*D682,1)</f>
        <v>12464.4</v>
      </c>
      <c r="I682" s="22">
        <f>단가대비표!V119</f>
        <v>0</v>
      </c>
      <c r="J682" s="25">
        <f>TRUNC(I682*D682,1)</f>
        <v>0</v>
      </c>
      <c r="K682" s="22">
        <f t="shared" ref="K682:L684" si="96">TRUNC(E682+G682+I682,1)</f>
        <v>207740.2</v>
      </c>
      <c r="L682" s="25">
        <f t="shared" si="96"/>
        <v>12464.4</v>
      </c>
      <c r="M682" s="19" t="s">
        <v>52</v>
      </c>
      <c r="N682" s="1" t="s">
        <v>875</v>
      </c>
      <c r="O682" s="1" t="s">
        <v>1547</v>
      </c>
      <c r="P682" s="1" t="s">
        <v>64</v>
      </c>
      <c r="Q682" s="1" t="s">
        <v>64</v>
      </c>
      <c r="R682" s="1" t="s">
        <v>63</v>
      </c>
      <c r="V682">
        <v>1</v>
      </c>
      <c r="AV682" s="1" t="s">
        <v>52</v>
      </c>
      <c r="AW682" s="1" t="s">
        <v>1552</v>
      </c>
      <c r="AX682" s="1" t="s">
        <v>52</v>
      </c>
      <c r="AY682" s="1" t="s">
        <v>52</v>
      </c>
      <c r="AZ682" s="1" t="s">
        <v>52</v>
      </c>
    </row>
    <row r="683" spans="1:52" ht="30" customHeight="1" x14ac:dyDescent="0.3">
      <c r="A683" s="19" t="s">
        <v>571</v>
      </c>
      <c r="B683" s="19" t="s">
        <v>567</v>
      </c>
      <c r="C683" s="19" t="s">
        <v>568</v>
      </c>
      <c r="D683" s="20">
        <v>0.03</v>
      </c>
      <c r="E683" s="22">
        <f>단가대비표!O107</f>
        <v>0</v>
      </c>
      <c r="F683" s="25">
        <f>TRUNC(E683*D683,1)</f>
        <v>0</v>
      </c>
      <c r="G683" s="22">
        <v>156581.88</v>
      </c>
      <c r="H683" s="25">
        <f>TRUNC(G683*D683,1)</f>
        <v>4697.3999999999996</v>
      </c>
      <c r="I683" s="22">
        <f>단가대비표!V107</f>
        <v>0</v>
      </c>
      <c r="J683" s="25">
        <f>TRUNC(I683*D683,1)</f>
        <v>0</v>
      </c>
      <c r="K683" s="22">
        <f t="shared" si="96"/>
        <v>156581.79999999999</v>
      </c>
      <c r="L683" s="25">
        <f t="shared" si="96"/>
        <v>4697.3999999999996</v>
      </c>
      <c r="M683" s="19" t="s">
        <v>52</v>
      </c>
      <c r="N683" s="1" t="s">
        <v>875</v>
      </c>
      <c r="O683" s="1" t="s">
        <v>572</v>
      </c>
      <c r="P683" s="1" t="s">
        <v>64</v>
      </c>
      <c r="Q683" s="1" t="s">
        <v>64</v>
      </c>
      <c r="R683" s="1" t="s">
        <v>63</v>
      </c>
      <c r="V683">
        <v>1</v>
      </c>
      <c r="AV683" s="1" t="s">
        <v>52</v>
      </c>
      <c r="AW683" s="1" t="s">
        <v>1553</v>
      </c>
      <c r="AX683" s="1" t="s">
        <v>52</v>
      </c>
      <c r="AY683" s="1" t="s">
        <v>52</v>
      </c>
      <c r="AZ683" s="1" t="s">
        <v>52</v>
      </c>
    </row>
    <row r="684" spans="1:52" ht="30" customHeight="1" x14ac:dyDescent="0.3">
      <c r="A684" s="19" t="s">
        <v>667</v>
      </c>
      <c r="B684" s="19" t="s">
        <v>706</v>
      </c>
      <c r="C684" s="19" t="s">
        <v>508</v>
      </c>
      <c r="D684" s="20">
        <v>1</v>
      </c>
      <c r="E684" s="22">
        <v>0</v>
      </c>
      <c r="F684" s="25">
        <f>TRUNC(E684*D684,1)</f>
        <v>0</v>
      </c>
      <c r="G684" s="22">
        <v>0</v>
      </c>
      <c r="H684" s="25">
        <f>TRUNC(G684*D684,1)</f>
        <v>0</v>
      </c>
      <c r="I684" s="22">
        <f>TRUNC(SUMIF(V682:V684, RIGHTB(O684, 1), H682:H684)*U684, 2)</f>
        <v>514.85</v>
      </c>
      <c r="J684" s="25">
        <f>TRUNC(I684*D684,1)</f>
        <v>514.79999999999995</v>
      </c>
      <c r="K684" s="22">
        <f t="shared" si="96"/>
        <v>514.79999999999995</v>
      </c>
      <c r="L684" s="25">
        <f t="shared" si="96"/>
        <v>514.79999999999995</v>
      </c>
      <c r="M684" s="19" t="s">
        <v>52</v>
      </c>
      <c r="N684" s="1" t="s">
        <v>875</v>
      </c>
      <c r="O684" s="1" t="s">
        <v>669</v>
      </c>
      <c r="P684" s="1" t="s">
        <v>64</v>
      </c>
      <c r="Q684" s="1" t="s">
        <v>64</v>
      </c>
      <c r="R684" s="1" t="s">
        <v>64</v>
      </c>
      <c r="S684">
        <v>1</v>
      </c>
      <c r="T684">
        <v>2</v>
      </c>
      <c r="U684">
        <v>0.03</v>
      </c>
      <c r="AV684" s="1" t="s">
        <v>52</v>
      </c>
      <c r="AW684" s="1" t="s">
        <v>1554</v>
      </c>
      <c r="AX684" s="1" t="s">
        <v>52</v>
      </c>
      <c r="AY684" s="1" t="s">
        <v>52</v>
      </c>
      <c r="AZ684" s="1" t="s">
        <v>52</v>
      </c>
    </row>
    <row r="685" spans="1:52" ht="30" customHeight="1" x14ac:dyDescent="0.3">
      <c r="A685" s="19" t="s">
        <v>559</v>
      </c>
      <c r="B685" s="19" t="s">
        <v>52</v>
      </c>
      <c r="C685" s="19" t="s">
        <v>52</v>
      </c>
      <c r="D685" s="20"/>
      <c r="E685" s="22"/>
      <c r="F685" s="25">
        <f>TRUNC(SUMIF(N682:N684, N681, F682:F684),0)</f>
        <v>0</v>
      </c>
      <c r="G685" s="22">
        <v>0</v>
      </c>
      <c r="H685" s="25">
        <f>TRUNC(SUMIF(N682:N684, N681, H682:H684),0)</f>
        <v>17161</v>
      </c>
      <c r="I685" s="22"/>
      <c r="J685" s="25">
        <f>TRUNC(SUMIF(N682:N684, N681, J682:J684),0)</f>
        <v>514</v>
      </c>
      <c r="K685" s="22"/>
      <c r="L685" s="25">
        <f>F685+H685+J685</f>
        <v>17675</v>
      </c>
      <c r="M685" s="19" t="s">
        <v>52</v>
      </c>
      <c r="N685" s="1" t="s">
        <v>91</v>
      </c>
      <c r="O685" s="1" t="s">
        <v>91</v>
      </c>
      <c r="P685" s="1" t="s">
        <v>52</v>
      </c>
      <c r="Q685" s="1" t="s">
        <v>52</v>
      </c>
      <c r="R685" s="1" t="s">
        <v>52</v>
      </c>
      <c r="AV685" s="1" t="s">
        <v>52</v>
      </c>
      <c r="AW685" s="1" t="s">
        <v>52</v>
      </c>
      <c r="AX685" s="1" t="s">
        <v>52</v>
      </c>
      <c r="AY685" s="1" t="s">
        <v>52</v>
      </c>
      <c r="AZ685" s="1" t="s">
        <v>52</v>
      </c>
    </row>
    <row r="686" spans="1:52" ht="30" customHeight="1" x14ac:dyDescent="0.3">
      <c r="A686" s="20"/>
      <c r="B686" s="20"/>
      <c r="C686" s="20"/>
      <c r="D686" s="20"/>
      <c r="E686" s="22"/>
      <c r="F686" s="25"/>
      <c r="G686" s="22">
        <v>0</v>
      </c>
      <c r="H686" s="25"/>
      <c r="I686" s="22"/>
      <c r="J686" s="25"/>
      <c r="K686" s="22"/>
      <c r="L686" s="25"/>
      <c r="M686" s="20"/>
    </row>
    <row r="687" spans="1:52" ht="30" customHeight="1" x14ac:dyDescent="0.3">
      <c r="A687" s="16" t="s">
        <v>1555</v>
      </c>
      <c r="B687" s="17"/>
      <c r="C687" s="17"/>
      <c r="D687" s="17"/>
      <c r="E687" s="21"/>
      <c r="F687" s="24"/>
      <c r="G687" s="21">
        <v>0</v>
      </c>
      <c r="H687" s="24"/>
      <c r="I687" s="21"/>
      <c r="J687" s="24"/>
      <c r="K687" s="21"/>
      <c r="L687" s="24"/>
      <c r="M687" s="18"/>
      <c r="N687" s="1" t="s">
        <v>885</v>
      </c>
    </row>
    <row r="688" spans="1:52" ht="30" customHeight="1" x14ac:dyDescent="0.3">
      <c r="A688" s="19" t="s">
        <v>1557</v>
      </c>
      <c r="B688" s="19" t="s">
        <v>567</v>
      </c>
      <c r="C688" s="19" t="s">
        <v>568</v>
      </c>
      <c r="D688" s="20">
        <v>0.02</v>
      </c>
      <c r="E688" s="22">
        <f>단가대비표!O126</f>
        <v>0</v>
      </c>
      <c r="F688" s="25">
        <f>TRUNC(E688*D688,1)</f>
        <v>0</v>
      </c>
      <c r="G688" s="22">
        <v>212257.5</v>
      </c>
      <c r="H688" s="25">
        <f>TRUNC(G688*D688,1)</f>
        <v>4245.1000000000004</v>
      </c>
      <c r="I688" s="22">
        <f>단가대비표!V126</f>
        <v>0</v>
      </c>
      <c r="J688" s="25">
        <f>TRUNC(I688*D688,1)</f>
        <v>0</v>
      </c>
      <c r="K688" s="22">
        <f>TRUNC(E688+G688+I688,1)</f>
        <v>212257.5</v>
      </c>
      <c r="L688" s="25">
        <f>TRUNC(F688+H688+J688,1)</f>
        <v>4245.1000000000004</v>
      </c>
      <c r="M688" s="19" t="s">
        <v>52</v>
      </c>
      <c r="N688" s="1" t="s">
        <v>885</v>
      </c>
      <c r="O688" s="1" t="s">
        <v>1558</v>
      </c>
      <c r="P688" s="1" t="s">
        <v>64</v>
      </c>
      <c r="Q688" s="1" t="s">
        <v>64</v>
      </c>
      <c r="R688" s="1" t="s">
        <v>63</v>
      </c>
      <c r="V688">
        <v>1</v>
      </c>
      <c r="AV688" s="1" t="s">
        <v>52</v>
      </c>
      <c r="AW688" s="1" t="s">
        <v>1559</v>
      </c>
      <c r="AX688" s="1" t="s">
        <v>52</v>
      </c>
      <c r="AY688" s="1" t="s">
        <v>52</v>
      </c>
      <c r="AZ688" s="1" t="s">
        <v>52</v>
      </c>
    </row>
    <row r="689" spans="1:52" ht="30" customHeight="1" x14ac:dyDescent="0.3">
      <c r="A689" s="19" t="s">
        <v>667</v>
      </c>
      <c r="B689" s="19" t="s">
        <v>1346</v>
      </c>
      <c r="C689" s="19" t="s">
        <v>508</v>
      </c>
      <c r="D689" s="20">
        <v>1</v>
      </c>
      <c r="E689" s="22">
        <v>0</v>
      </c>
      <c r="F689" s="25">
        <f>TRUNC(E689*D689,1)</f>
        <v>0</v>
      </c>
      <c r="G689" s="22">
        <v>0</v>
      </c>
      <c r="H689" s="25">
        <f>TRUNC(G689*D689,1)</f>
        <v>0</v>
      </c>
      <c r="I689" s="22">
        <f>TRUNC(SUMIF(V688:V689, RIGHTB(O689, 1), H688:H689)*U689, 2)</f>
        <v>212.25</v>
      </c>
      <c r="J689" s="25">
        <f>TRUNC(I689*D689,1)</f>
        <v>212.2</v>
      </c>
      <c r="K689" s="22">
        <f>TRUNC(E689+G689+I689,1)</f>
        <v>212.2</v>
      </c>
      <c r="L689" s="25">
        <f>TRUNC(F689+H689+J689,1)</f>
        <v>212.2</v>
      </c>
      <c r="M689" s="19" t="s">
        <v>52</v>
      </c>
      <c r="N689" s="1" t="s">
        <v>885</v>
      </c>
      <c r="O689" s="1" t="s">
        <v>669</v>
      </c>
      <c r="P689" s="1" t="s">
        <v>64</v>
      </c>
      <c r="Q689" s="1" t="s">
        <v>64</v>
      </c>
      <c r="R689" s="1" t="s">
        <v>64</v>
      </c>
      <c r="S689">
        <v>1</v>
      </c>
      <c r="T689">
        <v>2</v>
      </c>
      <c r="U689">
        <v>0.05</v>
      </c>
      <c r="AV689" s="1" t="s">
        <v>52</v>
      </c>
      <c r="AW689" s="1" t="s">
        <v>1560</v>
      </c>
      <c r="AX689" s="1" t="s">
        <v>52</v>
      </c>
      <c r="AY689" s="1" t="s">
        <v>52</v>
      </c>
      <c r="AZ689" s="1" t="s">
        <v>52</v>
      </c>
    </row>
    <row r="690" spans="1:52" ht="30" customHeight="1" x14ac:dyDescent="0.3">
      <c r="A690" s="19" t="s">
        <v>559</v>
      </c>
      <c r="B690" s="19" t="s">
        <v>52</v>
      </c>
      <c r="C690" s="19" t="s">
        <v>52</v>
      </c>
      <c r="D690" s="20"/>
      <c r="E690" s="22"/>
      <c r="F690" s="25">
        <f>TRUNC(SUMIF(N688:N689, N687, F688:F689),0)</f>
        <v>0</v>
      </c>
      <c r="G690" s="22">
        <v>0</v>
      </c>
      <c r="H690" s="25">
        <f>TRUNC(SUMIF(N688:N689, N687, H688:H689),0)</f>
        <v>4245</v>
      </c>
      <c r="I690" s="22"/>
      <c r="J690" s="25">
        <f>TRUNC(SUMIF(N688:N689, N687, J688:J689),0)</f>
        <v>212</v>
      </c>
      <c r="K690" s="22"/>
      <c r="L690" s="25">
        <f>F690+H690+J690</f>
        <v>4457</v>
      </c>
      <c r="M690" s="19" t="s">
        <v>52</v>
      </c>
      <c r="N690" s="1" t="s">
        <v>91</v>
      </c>
      <c r="O690" s="1" t="s">
        <v>91</v>
      </c>
      <c r="P690" s="1" t="s">
        <v>52</v>
      </c>
      <c r="Q690" s="1" t="s">
        <v>52</v>
      </c>
      <c r="R690" s="1" t="s">
        <v>52</v>
      </c>
      <c r="AV690" s="1" t="s">
        <v>52</v>
      </c>
      <c r="AW690" s="1" t="s">
        <v>52</v>
      </c>
      <c r="AX690" s="1" t="s">
        <v>52</v>
      </c>
      <c r="AY690" s="1" t="s">
        <v>52</v>
      </c>
      <c r="AZ690" s="1" t="s">
        <v>52</v>
      </c>
    </row>
    <row r="691" spans="1:52" ht="30" customHeight="1" x14ac:dyDescent="0.3">
      <c r="A691" s="20"/>
      <c r="B691" s="20"/>
      <c r="C691" s="20"/>
      <c r="D691" s="20"/>
      <c r="E691" s="22"/>
      <c r="F691" s="25"/>
      <c r="G691" s="22">
        <v>0</v>
      </c>
      <c r="H691" s="25"/>
      <c r="I691" s="22"/>
      <c r="J691" s="25"/>
      <c r="K691" s="22"/>
      <c r="L691" s="25"/>
      <c r="M691" s="20"/>
    </row>
    <row r="692" spans="1:52" ht="30" customHeight="1" x14ac:dyDescent="0.3">
      <c r="A692" s="16" t="s">
        <v>1561</v>
      </c>
      <c r="B692" s="17"/>
      <c r="C692" s="17"/>
      <c r="D692" s="17"/>
      <c r="E692" s="21"/>
      <c r="F692" s="24"/>
      <c r="G692" s="21">
        <v>0</v>
      </c>
      <c r="H692" s="24"/>
      <c r="I692" s="21"/>
      <c r="J692" s="24"/>
      <c r="K692" s="21"/>
      <c r="L692" s="24"/>
      <c r="M692" s="18"/>
      <c r="N692" s="1" t="s">
        <v>911</v>
      </c>
    </row>
    <row r="693" spans="1:52" ht="30" customHeight="1" x14ac:dyDescent="0.3">
      <c r="A693" s="19" t="s">
        <v>1157</v>
      </c>
      <c r="B693" s="19" t="s">
        <v>567</v>
      </c>
      <c r="C693" s="19" t="s">
        <v>568</v>
      </c>
      <c r="D693" s="20">
        <v>0.09</v>
      </c>
      <c r="E693" s="22">
        <f>단가대비표!O127</f>
        <v>0</v>
      </c>
      <c r="F693" s="25">
        <f>TRUNC(E693*D693,1)</f>
        <v>0</v>
      </c>
      <c r="G693" s="22">
        <v>225586.27000000002</v>
      </c>
      <c r="H693" s="25">
        <f>TRUNC(G693*D693,1)</f>
        <v>20302.7</v>
      </c>
      <c r="I693" s="22">
        <f>단가대비표!V127</f>
        <v>0</v>
      </c>
      <c r="J693" s="25">
        <f>TRUNC(I693*D693,1)</f>
        <v>0</v>
      </c>
      <c r="K693" s="22">
        <f t="shared" ref="K693:L695" si="97">TRUNC(E693+G693+I693,1)</f>
        <v>225586.2</v>
      </c>
      <c r="L693" s="25">
        <f t="shared" si="97"/>
        <v>20302.7</v>
      </c>
      <c r="M693" s="19" t="s">
        <v>52</v>
      </c>
      <c r="N693" s="1" t="s">
        <v>911</v>
      </c>
      <c r="O693" s="1" t="s">
        <v>1158</v>
      </c>
      <c r="P693" s="1" t="s">
        <v>64</v>
      </c>
      <c r="Q693" s="1" t="s">
        <v>64</v>
      </c>
      <c r="R693" s="1" t="s">
        <v>63</v>
      </c>
      <c r="V693">
        <v>1</v>
      </c>
      <c r="AV693" s="1" t="s">
        <v>52</v>
      </c>
      <c r="AW693" s="1" t="s">
        <v>1563</v>
      </c>
      <c r="AX693" s="1" t="s">
        <v>52</v>
      </c>
      <c r="AY693" s="1" t="s">
        <v>52</v>
      </c>
      <c r="AZ693" s="1" t="s">
        <v>52</v>
      </c>
    </row>
    <row r="694" spans="1:52" ht="30" customHeight="1" x14ac:dyDescent="0.3">
      <c r="A694" s="19" t="s">
        <v>571</v>
      </c>
      <c r="B694" s="19" t="s">
        <v>567</v>
      </c>
      <c r="C694" s="19" t="s">
        <v>568</v>
      </c>
      <c r="D694" s="20">
        <v>0.02</v>
      </c>
      <c r="E694" s="22">
        <f>단가대비표!O107</f>
        <v>0</v>
      </c>
      <c r="F694" s="25">
        <f>TRUNC(E694*D694,1)</f>
        <v>0</v>
      </c>
      <c r="G694" s="22">
        <v>156581.88</v>
      </c>
      <c r="H694" s="25">
        <f>TRUNC(G694*D694,1)</f>
        <v>3131.6</v>
      </c>
      <c r="I694" s="22">
        <f>단가대비표!V107</f>
        <v>0</v>
      </c>
      <c r="J694" s="25">
        <f>TRUNC(I694*D694,1)</f>
        <v>0</v>
      </c>
      <c r="K694" s="22">
        <f t="shared" si="97"/>
        <v>156581.79999999999</v>
      </c>
      <c r="L694" s="25">
        <f t="shared" si="97"/>
        <v>3131.6</v>
      </c>
      <c r="M694" s="19" t="s">
        <v>52</v>
      </c>
      <c r="N694" s="1" t="s">
        <v>911</v>
      </c>
      <c r="O694" s="1" t="s">
        <v>572</v>
      </c>
      <c r="P694" s="1" t="s">
        <v>64</v>
      </c>
      <c r="Q694" s="1" t="s">
        <v>64</v>
      </c>
      <c r="R694" s="1" t="s">
        <v>63</v>
      </c>
      <c r="V694">
        <v>1</v>
      </c>
      <c r="AV694" s="1" t="s">
        <v>52</v>
      </c>
      <c r="AW694" s="1" t="s">
        <v>1564</v>
      </c>
      <c r="AX694" s="1" t="s">
        <v>52</v>
      </c>
      <c r="AY694" s="1" t="s">
        <v>52</v>
      </c>
      <c r="AZ694" s="1" t="s">
        <v>52</v>
      </c>
    </row>
    <row r="695" spans="1:52" ht="30" customHeight="1" x14ac:dyDescent="0.3">
      <c r="A695" s="19" t="s">
        <v>667</v>
      </c>
      <c r="B695" s="19" t="s">
        <v>668</v>
      </c>
      <c r="C695" s="19" t="s">
        <v>508</v>
      </c>
      <c r="D695" s="20">
        <v>1</v>
      </c>
      <c r="E695" s="22">
        <v>0</v>
      </c>
      <c r="F695" s="25">
        <f>TRUNC(E695*D695,1)</f>
        <v>0</v>
      </c>
      <c r="G695" s="22">
        <v>0</v>
      </c>
      <c r="H695" s="25">
        <f>TRUNC(G695*D695,1)</f>
        <v>0</v>
      </c>
      <c r="I695" s="22">
        <f>TRUNC(SUMIF(V693:V695, RIGHTB(O695, 1), H693:H695)*U695, 2)</f>
        <v>468.68</v>
      </c>
      <c r="J695" s="25">
        <f>TRUNC(I695*D695,1)</f>
        <v>468.6</v>
      </c>
      <c r="K695" s="22">
        <f t="shared" si="97"/>
        <v>468.6</v>
      </c>
      <c r="L695" s="25">
        <f t="shared" si="97"/>
        <v>468.6</v>
      </c>
      <c r="M695" s="19" t="s">
        <v>52</v>
      </c>
      <c r="N695" s="1" t="s">
        <v>911</v>
      </c>
      <c r="O695" s="1" t="s">
        <v>669</v>
      </c>
      <c r="P695" s="1" t="s">
        <v>64</v>
      </c>
      <c r="Q695" s="1" t="s">
        <v>64</v>
      </c>
      <c r="R695" s="1" t="s">
        <v>64</v>
      </c>
      <c r="S695">
        <v>1</v>
      </c>
      <c r="T695">
        <v>2</v>
      </c>
      <c r="U695">
        <v>0.02</v>
      </c>
      <c r="AV695" s="1" t="s">
        <v>52</v>
      </c>
      <c r="AW695" s="1" t="s">
        <v>1565</v>
      </c>
      <c r="AX695" s="1" t="s">
        <v>52</v>
      </c>
      <c r="AY695" s="1" t="s">
        <v>52</v>
      </c>
      <c r="AZ695" s="1" t="s">
        <v>52</v>
      </c>
    </row>
    <row r="696" spans="1:52" ht="30" customHeight="1" x14ac:dyDescent="0.3">
      <c r="A696" s="19" t="s">
        <v>559</v>
      </c>
      <c r="B696" s="19" t="s">
        <v>52</v>
      </c>
      <c r="C696" s="19" t="s">
        <v>52</v>
      </c>
      <c r="D696" s="20"/>
      <c r="E696" s="22"/>
      <c r="F696" s="25">
        <f>TRUNC(SUMIF(N693:N695, N692, F693:F695),0)</f>
        <v>0</v>
      </c>
      <c r="G696" s="22">
        <v>0</v>
      </c>
      <c r="H696" s="25">
        <f>TRUNC(SUMIF(N693:N695, N692, H693:H695),0)</f>
        <v>23434</v>
      </c>
      <c r="I696" s="22"/>
      <c r="J696" s="25">
        <f>TRUNC(SUMIF(N693:N695, N692, J693:J695),0)</f>
        <v>468</v>
      </c>
      <c r="K696" s="22"/>
      <c r="L696" s="25">
        <f>F696+H696+J696</f>
        <v>23902</v>
      </c>
      <c r="M696" s="19" t="s">
        <v>52</v>
      </c>
      <c r="N696" s="1" t="s">
        <v>91</v>
      </c>
      <c r="O696" s="1" t="s">
        <v>91</v>
      </c>
      <c r="P696" s="1" t="s">
        <v>52</v>
      </c>
      <c r="Q696" s="1" t="s">
        <v>52</v>
      </c>
      <c r="R696" s="1" t="s">
        <v>52</v>
      </c>
      <c r="AV696" s="1" t="s">
        <v>52</v>
      </c>
      <c r="AW696" s="1" t="s">
        <v>52</v>
      </c>
      <c r="AX696" s="1" t="s">
        <v>52</v>
      </c>
      <c r="AY696" s="1" t="s">
        <v>52</v>
      </c>
      <c r="AZ696" s="1" t="s">
        <v>52</v>
      </c>
    </row>
    <row r="697" spans="1:52" ht="30" customHeight="1" x14ac:dyDescent="0.3">
      <c r="A697" s="20"/>
      <c r="B697" s="20"/>
      <c r="C697" s="20"/>
      <c r="D697" s="20"/>
      <c r="E697" s="22"/>
      <c r="F697" s="25"/>
      <c r="G697" s="22">
        <v>0</v>
      </c>
      <c r="H697" s="25"/>
      <c r="I697" s="22"/>
      <c r="J697" s="25"/>
      <c r="K697" s="22"/>
      <c r="L697" s="25"/>
      <c r="M697" s="20"/>
    </row>
    <row r="698" spans="1:52" ht="30" customHeight="1" x14ac:dyDescent="0.3">
      <c r="A698" s="16" t="s">
        <v>1566</v>
      </c>
      <c r="B698" s="17"/>
      <c r="C698" s="17"/>
      <c r="D698" s="17"/>
      <c r="E698" s="21"/>
      <c r="F698" s="24"/>
      <c r="G698" s="21">
        <v>0</v>
      </c>
      <c r="H698" s="24"/>
      <c r="I698" s="21"/>
      <c r="J698" s="24"/>
      <c r="K698" s="21"/>
      <c r="L698" s="24"/>
      <c r="M698" s="18"/>
      <c r="N698" s="1" t="s">
        <v>942</v>
      </c>
    </row>
    <row r="699" spans="1:52" ht="30" customHeight="1" x14ac:dyDescent="0.3">
      <c r="A699" s="19" t="s">
        <v>778</v>
      </c>
      <c r="B699" s="19" t="s">
        <v>567</v>
      </c>
      <c r="C699" s="19" t="s">
        <v>568</v>
      </c>
      <c r="D699" s="20">
        <v>3.3000000000000002E-2</v>
      </c>
      <c r="E699" s="22">
        <f>단가대비표!O123</f>
        <v>0</v>
      </c>
      <c r="F699" s="25">
        <f>TRUNC(E699*D699,1)</f>
        <v>0</v>
      </c>
      <c r="G699" s="22">
        <v>233763.53</v>
      </c>
      <c r="H699" s="25">
        <f>TRUNC(G699*D699,1)</f>
        <v>7714.1</v>
      </c>
      <c r="I699" s="22">
        <f>단가대비표!V123</f>
        <v>0</v>
      </c>
      <c r="J699" s="25">
        <f>TRUNC(I699*D699,1)</f>
        <v>0</v>
      </c>
      <c r="K699" s="22">
        <f t="shared" ref="K699:L701" si="98">TRUNC(E699+G699+I699,1)</f>
        <v>233763.5</v>
      </c>
      <c r="L699" s="25">
        <f t="shared" si="98"/>
        <v>7714.1</v>
      </c>
      <c r="M699" s="19" t="s">
        <v>52</v>
      </c>
      <c r="N699" s="1" t="s">
        <v>942</v>
      </c>
      <c r="O699" s="1" t="s">
        <v>779</v>
      </c>
      <c r="P699" s="1" t="s">
        <v>64</v>
      </c>
      <c r="Q699" s="1" t="s">
        <v>64</v>
      </c>
      <c r="R699" s="1" t="s">
        <v>63</v>
      </c>
      <c r="V699">
        <v>1</v>
      </c>
      <c r="AV699" s="1" t="s">
        <v>52</v>
      </c>
      <c r="AW699" s="1" t="s">
        <v>1568</v>
      </c>
      <c r="AX699" s="1" t="s">
        <v>52</v>
      </c>
      <c r="AY699" s="1" t="s">
        <v>52</v>
      </c>
      <c r="AZ699" s="1" t="s">
        <v>52</v>
      </c>
    </row>
    <row r="700" spans="1:52" ht="30" customHeight="1" x14ac:dyDescent="0.3">
      <c r="A700" s="19" t="s">
        <v>571</v>
      </c>
      <c r="B700" s="19" t="s">
        <v>567</v>
      </c>
      <c r="C700" s="19" t="s">
        <v>568</v>
      </c>
      <c r="D700" s="20">
        <v>1.7000000000000001E-2</v>
      </c>
      <c r="E700" s="22">
        <f>단가대비표!O107</f>
        <v>0</v>
      </c>
      <c r="F700" s="25">
        <f>TRUNC(E700*D700,1)</f>
        <v>0</v>
      </c>
      <c r="G700" s="22">
        <v>156581.88</v>
      </c>
      <c r="H700" s="25">
        <f>TRUNC(G700*D700,1)</f>
        <v>2661.8</v>
      </c>
      <c r="I700" s="22">
        <f>단가대비표!V107</f>
        <v>0</v>
      </c>
      <c r="J700" s="25">
        <f>TRUNC(I700*D700,1)</f>
        <v>0</v>
      </c>
      <c r="K700" s="22">
        <f t="shared" si="98"/>
        <v>156581.79999999999</v>
      </c>
      <c r="L700" s="25">
        <f t="shared" si="98"/>
        <v>2661.8</v>
      </c>
      <c r="M700" s="19" t="s">
        <v>52</v>
      </c>
      <c r="N700" s="1" t="s">
        <v>942</v>
      </c>
      <c r="O700" s="1" t="s">
        <v>572</v>
      </c>
      <c r="P700" s="1" t="s">
        <v>64</v>
      </c>
      <c r="Q700" s="1" t="s">
        <v>64</v>
      </c>
      <c r="R700" s="1" t="s">
        <v>63</v>
      </c>
      <c r="V700">
        <v>1</v>
      </c>
      <c r="AV700" s="1" t="s">
        <v>52</v>
      </c>
      <c r="AW700" s="1" t="s">
        <v>1569</v>
      </c>
      <c r="AX700" s="1" t="s">
        <v>52</v>
      </c>
      <c r="AY700" s="1" t="s">
        <v>52</v>
      </c>
      <c r="AZ700" s="1" t="s">
        <v>52</v>
      </c>
    </row>
    <row r="701" spans="1:52" ht="30" customHeight="1" x14ac:dyDescent="0.3">
      <c r="A701" s="19" t="s">
        <v>667</v>
      </c>
      <c r="B701" s="19" t="s">
        <v>1570</v>
      </c>
      <c r="C701" s="19" t="s">
        <v>508</v>
      </c>
      <c r="D701" s="20">
        <v>1</v>
      </c>
      <c r="E701" s="22">
        <v>0</v>
      </c>
      <c r="F701" s="25">
        <f>TRUNC(E701*D701,1)</f>
        <v>0</v>
      </c>
      <c r="G701" s="22">
        <v>0</v>
      </c>
      <c r="H701" s="25">
        <f>TRUNC(G701*D701,1)</f>
        <v>0</v>
      </c>
      <c r="I701" s="22">
        <f>TRUNC(SUMIF(V699:V701, RIGHTB(O701, 1), H699:H701)*U701, 2)</f>
        <v>622.54999999999995</v>
      </c>
      <c r="J701" s="25">
        <f>TRUNC(I701*D701,1)</f>
        <v>622.5</v>
      </c>
      <c r="K701" s="22">
        <f t="shared" si="98"/>
        <v>622.5</v>
      </c>
      <c r="L701" s="25">
        <f t="shared" si="98"/>
        <v>622.5</v>
      </c>
      <c r="M701" s="19" t="s">
        <v>52</v>
      </c>
      <c r="N701" s="1" t="s">
        <v>942</v>
      </c>
      <c r="O701" s="1" t="s">
        <v>669</v>
      </c>
      <c r="P701" s="1" t="s">
        <v>64</v>
      </c>
      <c r="Q701" s="1" t="s">
        <v>64</v>
      </c>
      <c r="R701" s="1" t="s">
        <v>64</v>
      </c>
      <c r="S701">
        <v>1</v>
      </c>
      <c r="T701">
        <v>2</v>
      </c>
      <c r="U701">
        <v>0.06</v>
      </c>
      <c r="AV701" s="1" t="s">
        <v>52</v>
      </c>
      <c r="AW701" s="1" t="s">
        <v>1571</v>
      </c>
      <c r="AX701" s="1" t="s">
        <v>52</v>
      </c>
      <c r="AY701" s="1" t="s">
        <v>52</v>
      </c>
      <c r="AZ701" s="1" t="s">
        <v>52</v>
      </c>
    </row>
    <row r="702" spans="1:52" ht="30" customHeight="1" x14ac:dyDescent="0.3">
      <c r="A702" s="19" t="s">
        <v>559</v>
      </c>
      <c r="B702" s="19" t="s">
        <v>52</v>
      </c>
      <c r="C702" s="19" t="s">
        <v>52</v>
      </c>
      <c r="D702" s="20"/>
      <c r="E702" s="22"/>
      <c r="F702" s="25">
        <f>TRUNC(SUMIF(N699:N701, N698, F699:F701),0)</f>
        <v>0</v>
      </c>
      <c r="G702" s="22">
        <v>0</v>
      </c>
      <c r="H702" s="25">
        <f>TRUNC(SUMIF(N699:N701, N698, H699:H701),0)</f>
        <v>10375</v>
      </c>
      <c r="I702" s="22"/>
      <c r="J702" s="25">
        <f>TRUNC(SUMIF(N699:N701, N698, J699:J701),0)</f>
        <v>622</v>
      </c>
      <c r="K702" s="22"/>
      <c r="L702" s="25">
        <f>F702+H702+J702</f>
        <v>10997</v>
      </c>
      <c r="M702" s="19" t="s">
        <v>52</v>
      </c>
      <c r="N702" s="1" t="s">
        <v>91</v>
      </c>
      <c r="O702" s="1" t="s">
        <v>91</v>
      </c>
      <c r="P702" s="1" t="s">
        <v>52</v>
      </c>
      <c r="Q702" s="1" t="s">
        <v>52</v>
      </c>
      <c r="R702" s="1" t="s">
        <v>52</v>
      </c>
      <c r="AV702" s="1" t="s">
        <v>52</v>
      </c>
      <c r="AW702" s="1" t="s">
        <v>52</v>
      </c>
      <c r="AX702" s="1" t="s">
        <v>52</v>
      </c>
      <c r="AY702" s="1" t="s">
        <v>52</v>
      </c>
      <c r="AZ702" s="1" t="s">
        <v>52</v>
      </c>
    </row>
    <row r="703" spans="1:52" ht="30" customHeight="1" x14ac:dyDescent="0.3">
      <c r="A703" s="20"/>
      <c r="B703" s="20"/>
      <c r="C703" s="20"/>
      <c r="D703" s="20"/>
      <c r="E703" s="22"/>
      <c r="F703" s="25"/>
      <c r="G703" s="22">
        <v>0</v>
      </c>
      <c r="H703" s="25"/>
      <c r="I703" s="22"/>
      <c r="J703" s="25"/>
      <c r="K703" s="22"/>
      <c r="L703" s="25"/>
      <c r="M703" s="20"/>
    </row>
    <row r="704" spans="1:52" ht="30" customHeight="1" x14ac:dyDescent="0.3">
      <c r="A704" s="16" t="s">
        <v>1572</v>
      </c>
      <c r="B704" s="17"/>
      <c r="C704" s="17"/>
      <c r="D704" s="17"/>
      <c r="E704" s="21"/>
      <c r="F704" s="24"/>
      <c r="G704" s="21">
        <v>0</v>
      </c>
      <c r="H704" s="24"/>
      <c r="I704" s="21"/>
      <c r="J704" s="24"/>
      <c r="K704" s="21"/>
      <c r="L704" s="24"/>
      <c r="M704" s="18"/>
      <c r="N704" s="1" t="s">
        <v>953</v>
      </c>
    </row>
    <row r="705" spans="1:52" ht="30" customHeight="1" x14ac:dyDescent="0.3">
      <c r="A705" s="19" t="s">
        <v>778</v>
      </c>
      <c r="B705" s="19" t="s">
        <v>567</v>
      </c>
      <c r="C705" s="19" t="s">
        <v>568</v>
      </c>
      <c r="D705" s="20">
        <v>3.5000000000000003E-2</v>
      </c>
      <c r="E705" s="22">
        <f>단가대비표!O123</f>
        <v>0</v>
      </c>
      <c r="F705" s="25">
        <f>TRUNC(E705*D705,1)</f>
        <v>0</v>
      </c>
      <c r="G705" s="22">
        <v>233763.53</v>
      </c>
      <c r="H705" s="25">
        <f>TRUNC(G705*D705,1)</f>
        <v>8181.7</v>
      </c>
      <c r="I705" s="22">
        <f>단가대비표!V123</f>
        <v>0</v>
      </c>
      <c r="J705" s="25">
        <f>TRUNC(I705*D705,1)</f>
        <v>0</v>
      </c>
      <c r="K705" s="22">
        <f>TRUNC(E705+G705+I705,1)</f>
        <v>233763.5</v>
      </c>
      <c r="L705" s="25">
        <f>TRUNC(F705+H705+J705,1)</f>
        <v>8181.7</v>
      </c>
      <c r="M705" s="19" t="s">
        <v>52</v>
      </c>
      <c r="N705" s="1" t="s">
        <v>953</v>
      </c>
      <c r="O705" s="1" t="s">
        <v>779</v>
      </c>
      <c r="P705" s="1" t="s">
        <v>64</v>
      </c>
      <c r="Q705" s="1" t="s">
        <v>64</v>
      </c>
      <c r="R705" s="1" t="s">
        <v>63</v>
      </c>
      <c r="V705">
        <v>1</v>
      </c>
      <c r="AV705" s="1" t="s">
        <v>52</v>
      </c>
      <c r="AW705" s="1" t="s">
        <v>1573</v>
      </c>
      <c r="AX705" s="1" t="s">
        <v>52</v>
      </c>
      <c r="AY705" s="1" t="s">
        <v>52</v>
      </c>
      <c r="AZ705" s="1" t="s">
        <v>52</v>
      </c>
    </row>
    <row r="706" spans="1:52" ht="30" customHeight="1" x14ac:dyDescent="0.3">
      <c r="A706" s="19" t="s">
        <v>667</v>
      </c>
      <c r="B706" s="19" t="s">
        <v>1574</v>
      </c>
      <c r="C706" s="19" t="s">
        <v>508</v>
      </c>
      <c r="D706" s="20">
        <v>1</v>
      </c>
      <c r="E706" s="22">
        <v>0</v>
      </c>
      <c r="F706" s="25">
        <f>TRUNC(E706*D706,1)</f>
        <v>0</v>
      </c>
      <c r="G706" s="22">
        <v>0</v>
      </c>
      <c r="H706" s="25">
        <f>TRUNC(G706*D706,1)</f>
        <v>0</v>
      </c>
      <c r="I706" s="22">
        <f>TRUNC(SUMIF(V705:V706, RIGHTB(O706, 1), H705:H706)*U706, 2)</f>
        <v>327.26</v>
      </c>
      <c r="J706" s="25">
        <f>TRUNC(I706*D706,1)</f>
        <v>327.2</v>
      </c>
      <c r="K706" s="22">
        <f>TRUNC(E706+G706+I706,1)</f>
        <v>327.2</v>
      </c>
      <c r="L706" s="25">
        <f>TRUNC(F706+H706+J706,1)</f>
        <v>327.2</v>
      </c>
      <c r="M706" s="19" t="s">
        <v>52</v>
      </c>
      <c r="N706" s="1" t="s">
        <v>953</v>
      </c>
      <c r="O706" s="1" t="s">
        <v>669</v>
      </c>
      <c r="P706" s="1" t="s">
        <v>64</v>
      </c>
      <c r="Q706" s="1" t="s">
        <v>64</v>
      </c>
      <c r="R706" s="1" t="s">
        <v>64</v>
      </c>
      <c r="S706">
        <v>1</v>
      </c>
      <c r="T706">
        <v>2</v>
      </c>
      <c r="U706">
        <v>0.04</v>
      </c>
      <c r="AV706" s="1" t="s">
        <v>52</v>
      </c>
      <c r="AW706" s="1" t="s">
        <v>1575</v>
      </c>
      <c r="AX706" s="1" t="s">
        <v>52</v>
      </c>
      <c r="AY706" s="1" t="s">
        <v>52</v>
      </c>
      <c r="AZ706" s="1" t="s">
        <v>52</v>
      </c>
    </row>
    <row r="707" spans="1:52" ht="30" customHeight="1" x14ac:dyDescent="0.3">
      <c r="A707" s="19" t="s">
        <v>559</v>
      </c>
      <c r="B707" s="19" t="s">
        <v>52</v>
      </c>
      <c r="C707" s="19" t="s">
        <v>52</v>
      </c>
      <c r="D707" s="20"/>
      <c r="E707" s="22"/>
      <c r="F707" s="25">
        <f>TRUNC(SUMIF(N705:N706, N704, F705:F706),0)</f>
        <v>0</v>
      </c>
      <c r="G707" s="22">
        <v>0</v>
      </c>
      <c r="H707" s="25">
        <f>TRUNC(SUMIF(N705:N706, N704, H705:H706),0)</f>
        <v>8181</v>
      </c>
      <c r="I707" s="22"/>
      <c r="J707" s="25">
        <f>TRUNC(SUMIF(N705:N706, N704, J705:J706),0)</f>
        <v>327</v>
      </c>
      <c r="K707" s="22"/>
      <c r="L707" s="25">
        <f>F707+H707+J707</f>
        <v>8508</v>
      </c>
      <c r="M707" s="19" t="s">
        <v>52</v>
      </c>
      <c r="N707" s="1" t="s">
        <v>91</v>
      </c>
      <c r="O707" s="1" t="s">
        <v>91</v>
      </c>
      <c r="P707" s="1" t="s">
        <v>52</v>
      </c>
      <c r="Q707" s="1" t="s">
        <v>52</v>
      </c>
      <c r="R707" s="1" t="s">
        <v>52</v>
      </c>
      <c r="AV707" s="1" t="s">
        <v>52</v>
      </c>
      <c r="AW707" s="1" t="s">
        <v>52</v>
      </c>
      <c r="AX707" s="1" t="s">
        <v>52</v>
      </c>
      <c r="AY707" s="1" t="s">
        <v>52</v>
      </c>
      <c r="AZ707" s="1" t="s">
        <v>52</v>
      </c>
    </row>
    <row r="708" spans="1:52" ht="30" customHeight="1" x14ac:dyDescent="0.3">
      <c r="A708" s="20"/>
      <c r="B708" s="20"/>
      <c r="C708" s="20"/>
      <c r="D708" s="20"/>
      <c r="E708" s="22"/>
      <c r="F708" s="25"/>
      <c r="G708" s="22">
        <v>0</v>
      </c>
      <c r="H708" s="25"/>
      <c r="I708" s="22"/>
      <c r="J708" s="25"/>
      <c r="K708" s="22"/>
      <c r="L708" s="25"/>
      <c r="M708" s="20"/>
    </row>
    <row r="709" spans="1:52" ht="30" customHeight="1" x14ac:dyDescent="0.3">
      <c r="A709" s="16" t="s">
        <v>1576</v>
      </c>
      <c r="B709" s="17"/>
      <c r="C709" s="17"/>
      <c r="D709" s="17"/>
      <c r="E709" s="21"/>
      <c r="F709" s="24"/>
      <c r="G709" s="21">
        <v>0</v>
      </c>
      <c r="H709" s="24"/>
      <c r="I709" s="21"/>
      <c r="J709" s="24"/>
      <c r="K709" s="21"/>
      <c r="L709" s="24"/>
      <c r="M709" s="18"/>
      <c r="N709" s="1" t="s">
        <v>958</v>
      </c>
    </row>
    <row r="710" spans="1:52" ht="30" customHeight="1" x14ac:dyDescent="0.3">
      <c r="A710" s="19" t="s">
        <v>974</v>
      </c>
      <c r="B710" s="19" t="s">
        <v>567</v>
      </c>
      <c r="C710" s="19" t="s">
        <v>568</v>
      </c>
      <c r="D710" s="20">
        <v>0.16</v>
      </c>
      <c r="E710" s="22">
        <f>단가대비표!O120</f>
        <v>0</v>
      </c>
      <c r="F710" s="25">
        <f>TRUNC(E710*D710,1)</f>
        <v>0</v>
      </c>
      <c r="G710" s="22">
        <v>252321.16</v>
      </c>
      <c r="H710" s="25">
        <f>TRUNC(G710*D710,1)</f>
        <v>40371.300000000003</v>
      </c>
      <c r="I710" s="22">
        <f>단가대비표!V120</f>
        <v>0</v>
      </c>
      <c r="J710" s="25">
        <f>TRUNC(I710*D710,1)</f>
        <v>0</v>
      </c>
      <c r="K710" s="22">
        <f>TRUNC(E710+G710+I710,1)</f>
        <v>252321.1</v>
      </c>
      <c r="L710" s="25">
        <f>TRUNC(F710+H710+J710,1)</f>
        <v>40371.300000000003</v>
      </c>
      <c r="M710" s="19" t="s">
        <v>52</v>
      </c>
      <c r="N710" s="1" t="s">
        <v>958</v>
      </c>
      <c r="O710" s="1" t="s">
        <v>975</v>
      </c>
      <c r="P710" s="1" t="s">
        <v>64</v>
      </c>
      <c r="Q710" s="1" t="s">
        <v>64</v>
      </c>
      <c r="R710" s="1" t="s">
        <v>63</v>
      </c>
      <c r="AV710" s="1" t="s">
        <v>52</v>
      </c>
      <c r="AW710" s="1" t="s">
        <v>1578</v>
      </c>
      <c r="AX710" s="1" t="s">
        <v>52</v>
      </c>
      <c r="AY710" s="1" t="s">
        <v>52</v>
      </c>
      <c r="AZ710" s="1" t="s">
        <v>52</v>
      </c>
    </row>
    <row r="711" spans="1:52" ht="30" customHeight="1" x14ac:dyDescent="0.3">
      <c r="A711" s="19" t="s">
        <v>571</v>
      </c>
      <c r="B711" s="19" t="s">
        <v>567</v>
      </c>
      <c r="C711" s="19" t="s">
        <v>568</v>
      </c>
      <c r="D711" s="20">
        <v>0.05</v>
      </c>
      <c r="E711" s="22">
        <f>단가대비표!O107</f>
        <v>0</v>
      </c>
      <c r="F711" s="25">
        <f>TRUNC(E711*D711,1)</f>
        <v>0</v>
      </c>
      <c r="G711" s="22">
        <v>156581.88</v>
      </c>
      <c r="H711" s="25">
        <f>TRUNC(G711*D711,1)</f>
        <v>7829</v>
      </c>
      <c r="I711" s="22">
        <f>단가대비표!V107</f>
        <v>0</v>
      </c>
      <c r="J711" s="25">
        <f>TRUNC(I711*D711,1)</f>
        <v>0</v>
      </c>
      <c r="K711" s="22">
        <f>TRUNC(E711+G711+I711,1)</f>
        <v>156581.79999999999</v>
      </c>
      <c r="L711" s="25">
        <f>TRUNC(F711+H711+J711,1)</f>
        <v>7829</v>
      </c>
      <c r="M711" s="19" t="s">
        <v>52</v>
      </c>
      <c r="N711" s="1" t="s">
        <v>958</v>
      </c>
      <c r="O711" s="1" t="s">
        <v>572</v>
      </c>
      <c r="P711" s="1" t="s">
        <v>64</v>
      </c>
      <c r="Q711" s="1" t="s">
        <v>64</v>
      </c>
      <c r="R711" s="1" t="s">
        <v>63</v>
      </c>
      <c r="AV711" s="1" t="s">
        <v>52</v>
      </c>
      <c r="AW711" s="1" t="s">
        <v>1579</v>
      </c>
      <c r="AX711" s="1" t="s">
        <v>52</v>
      </c>
      <c r="AY711" s="1" t="s">
        <v>52</v>
      </c>
      <c r="AZ711" s="1" t="s">
        <v>52</v>
      </c>
    </row>
    <row r="712" spans="1:52" ht="30" customHeight="1" x14ac:dyDescent="0.3">
      <c r="A712" s="19" t="s">
        <v>559</v>
      </c>
      <c r="B712" s="19" t="s">
        <v>52</v>
      </c>
      <c r="C712" s="19" t="s">
        <v>52</v>
      </c>
      <c r="D712" s="20"/>
      <c r="E712" s="22"/>
      <c r="F712" s="25">
        <f>TRUNC(SUMIF(N710:N711, N709, F710:F711),0)</f>
        <v>0</v>
      </c>
      <c r="G712" s="22">
        <v>0</v>
      </c>
      <c r="H712" s="25">
        <f>TRUNC(SUMIF(N710:N711, N709, H710:H711),0)</f>
        <v>48200</v>
      </c>
      <c r="I712" s="22"/>
      <c r="J712" s="25">
        <f>TRUNC(SUMIF(N710:N711, N709, J710:J711),0)</f>
        <v>0</v>
      </c>
      <c r="K712" s="22"/>
      <c r="L712" s="25">
        <f>F712+H712+J712</f>
        <v>48200</v>
      </c>
      <c r="M712" s="19" t="s">
        <v>52</v>
      </c>
      <c r="N712" s="1" t="s">
        <v>91</v>
      </c>
      <c r="O712" s="1" t="s">
        <v>91</v>
      </c>
      <c r="P712" s="1" t="s">
        <v>52</v>
      </c>
      <c r="Q712" s="1" t="s">
        <v>52</v>
      </c>
      <c r="R712" s="1" t="s">
        <v>52</v>
      </c>
      <c r="AV712" s="1" t="s">
        <v>52</v>
      </c>
      <c r="AW712" s="1" t="s">
        <v>52</v>
      </c>
      <c r="AX712" s="1" t="s">
        <v>52</v>
      </c>
      <c r="AY712" s="1" t="s">
        <v>52</v>
      </c>
      <c r="AZ712" s="1" t="s">
        <v>52</v>
      </c>
    </row>
    <row r="713" spans="1:52" ht="30" customHeight="1" x14ac:dyDescent="0.3">
      <c r="A713" s="20"/>
      <c r="B713" s="20"/>
      <c r="C713" s="20"/>
      <c r="D713" s="20"/>
      <c r="E713" s="22"/>
      <c r="F713" s="25"/>
      <c r="G713" s="22">
        <v>0</v>
      </c>
      <c r="H713" s="25"/>
      <c r="I713" s="22"/>
      <c r="J713" s="25"/>
      <c r="K713" s="22"/>
      <c r="L713" s="25"/>
      <c r="M713" s="20"/>
    </row>
    <row r="714" spans="1:52" ht="30" customHeight="1" x14ac:dyDescent="0.3">
      <c r="A714" s="16" t="s">
        <v>1580</v>
      </c>
      <c r="B714" s="17"/>
      <c r="C714" s="17"/>
      <c r="D714" s="17"/>
      <c r="E714" s="21"/>
      <c r="F714" s="24"/>
      <c r="G714" s="21">
        <v>0</v>
      </c>
      <c r="H714" s="24"/>
      <c r="I714" s="21"/>
      <c r="J714" s="24"/>
      <c r="K714" s="21"/>
      <c r="L714" s="24"/>
      <c r="M714" s="18"/>
      <c r="N714" s="1" t="s">
        <v>970</v>
      </c>
    </row>
    <row r="715" spans="1:52" ht="30" customHeight="1" x14ac:dyDescent="0.3">
      <c r="A715" s="19" t="s">
        <v>974</v>
      </c>
      <c r="B715" s="19" t="s">
        <v>567</v>
      </c>
      <c r="C715" s="19" t="s">
        <v>568</v>
      </c>
      <c r="D715" s="20">
        <v>3.2000000000000001E-2</v>
      </c>
      <c r="E715" s="22">
        <f>단가대비표!O120</f>
        <v>0</v>
      </c>
      <c r="F715" s="25">
        <f>TRUNC(E715*D715,1)</f>
        <v>0</v>
      </c>
      <c r="G715" s="22">
        <v>252321.16</v>
      </c>
      <c r="H715" s="25">
        <f>TRUNC(G715*D715,1)</f>
        <v>8074.2</v>
      </c>
      <c r="I715" s="22">
        <f>단가대비표!V120</f>
        <v>0</v>
      </c>
      <c r="J715" s="25">
        <f>TRUNC(I715*D715,1)</f>
        <v>0</v>
      </c>
      <c r="K715" s="22">
        <f t="shared" ref="K715:L717" si="99">TRUNC(E715+G715+I715,1)</f>
        <v>252321.1</v>
      </c>
      <c r="L715" s="25">
        <f t="shared" si="99"/>
        <v>8074.2</v>
      </c>
      <c r="M715" s="19" t="s">
        <v>52</v>
      </c>
      <c r="N715" s="1" t="s">
        <v>970</v>
      </c>
      <c r="O715" s="1" t="s">
        <v>975</v>
      </c>
      <c r="P715" s="1" t="s">
        <v>64</v>
      </c>
      <c r="Q715" s="1" t="s">
        <v>64</v>
      </c>
      <c r="R715" s="1" t="s">
        <v>63</v>
      </c>
      <c r="V715">
        <v>1</v>
      </c>
      <c r="AV715" s="1" t="s">
        <v>52</v>
      </c>
      <c r="AW715" s="1" t="s">
        <v>1581</v>
      </c>
      <c r="AX715" s="1" t="s">
        <v>52</v>
      </c>
      <c r="AY715" s="1" t="s">
        <v>52</v>
      </c>
      <c r="AZ715" s="1" t="s">
        <v>52</v>
      </c>
    </row>
    <row r="716" spans="1:52" ht="30" customHeight="1" x14ac:dyDescent="0.3">
      <c r="A716" s="19" t="s">
        <v>571</v>
      </c>
      <c r="B716" s="19" t="s">
        <v>567</v>
      </c>
      <c r="C716" s="19" t="s">
        <v>568</v>
      </c>
      <c r="D716" s="20">
        <v>1.6E-2</v>
      </c>
      <c r="E716" s="22">
        <f>단가대비표!O107</f>
        <v>0</v>
      </c>
      <c r="F716" s="25">
        <f>TRUNC(E716*D716,1)</f>
        <v>0</v>
      </c>
      <c r="G716" s="22">
        <v>156581.88</v>
      </c>
      <c r="H716" s="25">
        <f>TRUNC(G716*D716,1)</f>
        <v>2505.3000000000002</v>
      </c>
      <c r="I716" s="22">
        <f>단가대비표!V107</f>
        <v>0</v>
      </c>
      <c r="J716" s="25">
        <f>TRUNC(I716*D716,1)</f>
        <v>0</v>
      </c>
      <c r="K716" s="22">
        <f t="shared" si="99"/>
        <v>156581.79999999999</v>
      </c>
      <c r="L716" s="25">
        <f t="shared" si="99"/>
        <v>2505.3000000000002</v>
      </c>
      <c r="M716" s="19" t="s">
        <v>52</v>
      </c>
      <c r="N716" s="1" t="s">
        <v>970</v>
      </c>
      <c r="O716" s="1" t="s">
        <v>572</v>
      </c>
      <c r="P716" s="1" t="s">
        <v>64</v>
      </c>
      <c r="Q716" s="1" t="s">
        <v>64</v>
      </c>
      <c r="R716" s="1" t="s">
        <v>63</v>
      </c>
      <c r="V716">
        <v>1</v>
      </c>
      <c r="AV716" s="1" t="s">
        <v>52</v>
      </c>
      <c r="AW716" s="1" t="s">
        <v>1582</v>
      </c>
      <c r="AX716" s="1" t="s">
        <v>52</v>
      </c>
      <c r="AY716" s="1" t="s">
        <v>52</v>
      </c>
      <c r="AZ716" s="1" t="s">
        <v>52</v>
      </c>
    </row>
    <row r="717" spans="1:52" ht="30" customHeight="1" x14ac:dyDescent="0.3">
      <c r="A717" s="19" t="s">
        <v>667</v>
      </c>
      <c r="B717" s="19" t="s">
        <v>668</v>
      </c>
      <c r="C717" s="19" t="s">
        <v>508</v>
      </c>
      <c r="D717" s="20">
        <v>1</v>
      </c>
      <c r="E717" s="22">
        <v>0</v>
      </c>
      <c r="F717" s="25">
        <f>TRUNC(E717*D717,1)</f>
        <v>0</v>
      </c>
      <c r="G717" s="22">
        <v>0</v>
      </c>
      <c r="H717" s="25">
        <f>TRUNC(G717*D717,1)</f>
        <v>0</v>
      </c>
      <c r="I717" s="22">
        <f>TRUNC(SUMIF(V715:V717, RIGHTB(O717, 1), H715:H717)*U717, 2)</f>
        <v>211.59</v>
      </c>
      <c r="J717" s="25">
        <f>TRUNC(I717*D717,1)</f>
        <v>211.5</v>
      </c>
      <c r="K717" s="22">
        <f t="shared" si="99"/>
        <v>211.5</v>
      </c>
      <c r="L717" s="25">
        <f t="shared" si="99"/>
        <v>211.5</v>
      </c>
      <c r="M717" s="19" t="s">
        <v>52</v>
      </c>
      <c r="N717" s="1" t="s">
        <v>970</v>
      </c>
      <c r="O717" s="1" t="s">
        <v>669</v>
      </c>
      <c r="P717" s="1" t="s">
        <v>64</v>
      </c>
      <c r="Q717" s="1" t="s">
        <v>64</v>
      </c>
      <c r="R717" s="1" t="s">
        <v>64</v>
      </c>
      <c r="S717">
        <v>1</v>
      </c>
      <c r="T717">
        <v>2</v>
      </c>
      <c r="U717">
        <v>0.02</v>
      </c>
      <c r="AV717" s="1" t="s">
        <v>52</v>
      </c>
      <c r="AW717" s="1" t="s">
        <v>1583</v>
      </c>
      <c r="AX717" s="1" t="s">
        <v>52</v>
      </c>
      <c r="AY717" s="1" t="s">
        <v>52</v>
      </c>
      <c r="AZ717" s="1" t="s">
        <v>52</v>
      </c>
    </row>
    <row r="718" spans="1:52" ht="30" customHeight="1" x14ac:dyDescent="0.3">
      <c r="A718" s="19" t="s">
        <v>559</v>
      </c>
      <c r="B718" s="19" t="s">
        <v>52</v>
      </c>
      <c r="C718" s="19" t="s">
        <v>52</v>
      </c>
      <c r="D718" s="20"/>
      <c r="E718" s="22"/>
      <c r="F718" s="25">
        <f>TRUNC(SUMIF(N715:N717, N714, F715:F717),0)</f>
        <v>0</v>
      </c>
      <c r="G718" s="22">
        <v>0</v>
      </c>
      <c r="H718" s="25">
        <f>TRUNC(SUMIF(N715:N717, N714, H715:H717),0)</f>
        <v>10579</v>
      </c>
      <c r="I718" s="22"/>
      <c r="J718" s="25">
        <f>TRUNC(SUMIF(N715:N717, N714, J715:J717),0)</f>
        <v>211</v>
      </c>
      <c r="K718" s="22"/>
      <c r="L718" s="25">
        <f>F718+H718+J718</f>
        <v>10790</v>
      </c>
      <c r="M718" s="19" t="s">
        <v>52</v>
      </c>
      <c r="N718" s="1" t="s">
        <v>91</v>
      </c>
      <c r="O718" s="1" t="s">
        <v>91</v>
      </c>
      <c r="P718" s="1" t="s">
        <v>52</v>
      </c>
      <c r="Q718" s="1" t="s">
        <v>52</v>
      </c>
      <c r="R718" s="1" t="s">
        <v>52</v>
      </c>
      <c r="AV718" s="1" t="s">
        <v>52</v>
      </c>
      <c r="AW718" s="1" t="s">
        <v>52</v>
      </c>
      <c r="AX718" s="1" t="s">
        <v>52</v>
      </c>
      <c r="AY718" s="1" t="s">
        <v>52</v>
      </c>
      <c r="AZ718" s="1" t="s">
        <v>52</v>
      </c>
    </row>
    <row r="719" spans="1:52" ht="30" customHeight="1" x14ac:dyDescent="0.3">
      <c r="A719" s="20"/>
      <c r="B719" s="20"/>
      <c r="C719" s="20"/>
      <c r="D719" s="20"/>
      <c r="E719" s="22"/>
      <c r="F719" s="25"/>
      <c r="G719" s="22">
        <v>0</v>
      </c>
      <c r="H719" s="25"/>
      <c r="I719" s="22"/>
      <c r="J719" s="25"/>
      <c r="K719" s="22"/>
      <c r="L719" s="25"/>
      <c r="M719" s="20"/>
    </row>
    <row r="720" spans="1:52" ht="30" customHeight="1" x14ac:dyDescent="0.3">
      <c r="A720" s="16" t="s">
        <v>1584</v>
      </c>
      <c r="B720" s="17"/>
      <c r="C720" s="17"/>
      <c r="D720" s="17"/>
      <c r="E720" s="21"/>
      <c r="F720" s="24"/>
      <c r="G720" s="21">
        <v>0</v>
      </c>
      <c r="H720" s="24"/>
      <c r="I720" s="21"/>
      <c r="J720" s="24"/>
      <c r="K720" s="21"/>
      <c r="L720" s="24"/>
      <c r="M720" s="18"/>
      <c r="N720" s="1" t="s">
        <v>993</v>
      </c>
    </row>
    <row r="721" spans="1:52" ht="30" customHeight="1" x14ac:dyDescent="0.3">
      <c r="A721" s="19" t="s">
        <v>1503</v>
      </c>
      <c r="B721" s="19" t="s">
        <v>567</v>
      </c>
      <c r="C721" s="19" t="s">
        <v>568</v>
      </c>
      <c r="D721" s="20">
        <v>9.1699999999999993E-3</v>
      </c>
      <c r="E721" s="22">
        <f>단가대비표!O112</f>
        <v>0</v>
      </c>
      <c r="F721" s="25">
        <f t="shared" ref="F721:F726" si="100">TRUNC(E721*D721,1)</f>
        <v>0</v>
      </c>
      <c r="G721" s="22">
        <v>218225.28</v>
      </c>
      <c r="H721" s="25">
        <f t="shared" ref="H721:H726" si="101">TRUNC(G721*D721,1)</f>
        <v>2001.1</v>
      </c>
      <c r="I721" s="22">
        <f>단가대비표!V112</f>
        <v>0</v>
      </c>
      <c r="J721" s="25">
        <f t="shared" ref="J721:J726" si="102">TRUNC(I721*D721,1)</f>
        <v>0</v>
      </c>
      <c r="K721" s="22">
        <f t="shared" ref="K721:L726" si="103">TRUNC(E721+G721+I721,1)</f>
        <v>218225.2</v>
      </c>
      <c r="L721" s="25">
        <f t="shared" si="103"/>
        <v>2001.1</v>
      </c>
      <c r="M721" s="19" t="s">
        <v>52</v>
      </c>
      <c r="N721" s="1" t="s">
        <v>993</v>
      </c>
      <c r="O721" s="1" t="s">
        <v>1504</v>
      </c>
      <c r="P721" s="1" t="s">
        <v>64</v>
      </c>
      <c r="Q721" s="1" t="s">
        <v>64</v>
      </c>
      <c r="R721" s="1" t="s">
        <v>63</v>
      </c>
      <c r="V721">
        <v>1</v>
      </c>
      <c r="W721">
        <v>2</v>
      </c>
      <c r="AV721" s="1" t="s">
        <v>52</v>
      </c>
      <c r="AW721" s="1" t="s">
        <v>1586</v>
      </c>
      <c r="AX721" s="1" t="s">
        <v>52</v>
      </c>
      <c r="AY721" s="1" t="s">
        <v>52</v>
      </c>
      <c r="AZ721" s="1" t="s">
        <v>52</v>
      </c>
    </row>
    <row r="722" spans="1:52" ht="30" customHeight="1" x14ac:dyDescent="0.3">
      <c r="A722" s="19" t="s">
        <v>1506</v>
      </c>
      <c r="B722" s="19" t="s">
        <v>567</v>
      </c>
      <c r="C722" s="19" t="s">
        <v>568</v>
      </c>
      <c r="D722" s="20">
        <v>3.3400000000000001E-3</v>
      </c>
      <c r="E722" s="22">
        <f>단가대비표!O114</f>
        <v>0</v>
      </c>
      <c r="F722" s="25">
        <f t="shared" si="100"/>
        <v>0</v>
      </c>
      <c r="G722" s="22">
        <v>257107.76</v>
      </c>
      <c r="H722" s="25">
        <f t="shared" si="101"/>
        <v>858.7</v>
      </c>
      <c r="I722" s="22">
        <f>단가대비표!V114</f>
        <v>0</v>
      </c>
      <c r="J722" s="25">
        <f t="shared" si="102"/>
        <v>0</v>
      </c>
      <c r="K722" s="22">
        <f t="shared" si="103"/>
        <v>257107.7</v>
      </c>
      <c r="L722" s="25">
        <f t="shared" si="103"/>
        <v>858.7</v>
      </c>
      <c r="M722" s="19" t="s">
        <v>52</v>
      </c>
      <c r="N722" s="1" t="s">
        <v>993</v>
      </c>
      <c r="O722" s="1" t="s">
        <v>1507</v>
      </c>
      <c r="P722" s="1" t="s">
        <v>64</v>
      </c>
      <c r="Q722" s="1" t="s">
        <v>64</v>
      </c>
      <c r="R722" s="1" t="s">
        <v>63</v>
      </c>
      <c r="V722">
        <v>1</v>
      </c>
      <c r="W722">
        <v>2</v>
      </c>
      <c r="AV722" s="1" t="s">
        <v>52</v>
      </c>
      <c r="AW722" s="1" t="s">
        <v>1587</v>
      </c>
      <c r="AX722" s="1" t="s">
        <v>52</v>
      </c>
      <c r="AY722" s="1" t="s">
        <v>52</v>
      </c>
      <c r="AZ722" s="1" t="s">
        <v>52</v>
      </c>
    </row>
    <row r="723" spans="1:52" ht="30" customHeight="1" x14ac:dyDescent="0.3">
      <c r="A723" s="19" t="s">
        <v>664</v>
      </c>
      <c r="B723" s="19" t="s">
        <v>567</v>
      </c>
      <c r="C723" s="19" t="s">
        <v>568</v>
      </c>
      <c r="D723" s="20">
        <v>2.5000000000000001E-3</v>
      </c>
      <c r="E723" s="22">
        <f>단가대비표!O108</f>
        <v>0</v>
      </c>
      <c r="F723" s="25">
        <f t="shared" si="100"/>
        <v>0</v>
      </c>
      <c r="G723" s="22">
        <v>205771.02000000002</v>
      </c>
      <c r="H723" s="25">
        <f t="shared" si="101"/>
        <v>514.4</v>
      </c>
      <c r="I723" s="22">
        <f>단가대비표!V108</f>
        <v>0</v>
      </c>
      <c r="J723" s="25">
        <f t="shared" si="102"/>
        <v>0</v>
      </c>
      <c r="K723" s="22">
        <f t="shared" si="103"/>
        <v>205771</v>
      </c>
      <c r="L723" s="25">
        <f t="shared" si="103"/>
        <v>514.4</v>
      </c>
      <c r="M723" s="19" t="s">
        <v>52</v>
      </c>
      <c r="N723" s="1" t="s">
        <v>993</v>
      </c>
      <c r="O723" s="1" t="s">
        <v>665</v>
      </c>
      <c r="P723" s="1" t="s">
        <v>64</v>
      </c>
      <c r="Q723" s="1" t="s">
        <v>64</v>
      </c>
      <c r="R723" s="1" t="s">
        <v>63</v>
      </c>
      <c r="V723">
        <v>1</v>
      </c>
      <c r="W723">
        <v>2</v>
      </c>
      <c r="AV723" s="1" t="s">
        <v>52</v>
      </c>
      <c r="AW723" s="1" t="s">
        <v>1588</v>
      </c>
      <c r="AX723" s="1" t="s">
        <v>52</v>
      </c>
      <c r="AY723" s="1" t="s">
        <v>52</v>
      </c>
      <c r="AZ723" s="1" t="s">
        <v>52</v>
      </c>
    </row>
    <row r="724" spans="1:52" ht="30" customHeight="1" x14ac:dyDescent="0.3">
      <c r="A724" s="19" t="s">
        <v>571</v>
      </c>
      <c r="B724" s="19" t="s">
        <v>567</v>
      </c>
      <c r="C724" s="19" t="s">
        <v>568</v>
      </c>
      <c r="D724" s="20">
        <v>1.66E-3</v>
      </c>
      <c r="E724" s="22">
        <f>단가대비표!O107</f>
        <v>0</v>
      </c>
      <c r="F724" s="25">
        <f t="shared" si="100"/>
        <v>0</v>
      </c>
      <c r="G724" s="22">
        <v>156581.88</v>
      </c>
      <c r="H724" s="25">
        <f t="shared" si="101"/>
        <v>259.89999999999998</v>
      </c>
      <c r="I724" s="22">
        <f>단가대비표!V107</f>
        <v>0</v>
      </c>
      <c r="J724" s="25">
        <f t="shared" si="102"/>
        <v>0</v>
      </c>
      <c r="K724" s="22">
        <f t="shared" si="103"/>
        <v>156581.79999999999</v>
      </c>
      <c r="L724" s="25">
        <f t="shared" si="103"/>
        <v>259.89999999999998</v>
      </c>
      <c r="M724" s="19" t="s">
        <v>52</v>
      </c>
      <c r="N724" s="1" t="s">
        <v>993</v>
      </c>
      <c r="O724" s="1" t="s">
        <v>572</v>
      </c>
      <c r="P724" s="1" t="s">
        <v>64</v>
      </c>
      <c r="Q724" s="1" t="s">
        <v>64</v>
      </c>
      <c r="R724" s="1" t="s">
        <v>63</v>
      </c>
      <c r="V724">
        <v>1</v>
      </c>
      <c r="W724">
        <v>2</v>
      </c>
      <c r="AV724" s="1" t="s">
        <v>52</v>
      </c>
      <c r="AW724" s="1" t="s">
        <v>1589</v>
      </c>
      <c r="AX724" s="1" t="s">
        <v>52</v>
      </c>
      <c r="AY724" s="1" t="s">
        <v>52</v>
      </c>
      <c r="AZ724" s="1" t="s">
        <v>52</v>
      </c>
    </row>
    <row r="725" spans="1:52" ht="30" customHeight="1" x14ac:dyDescent="0.3">
      <c r="A725" s="19" t="s">
        <v>667</v>
      </c>
      <c r="B725" s="19" t="s">
        <v>1346</v>
      </c>
      <c r="C725" s="19" t="s">
        <v>508</v>
      </c>
      <c r="D725" s="20">
        <v>1</v>
      </c>
      <c r="E725" s="22">
        <v>0</v>
      </c>
      <c r="F725" s="25">
        <f t="shared" si="100"/>
        <v>0</v>
      </c>
      <c r="G725" s="22">
        <v>0</v>
      </c>
      <c r="H725" s="25">
        <f t="shared" si="101"/>
        <v>0</v>
      </c>
      <c r="I725" s="22">
        <f>TRUNC(SUMIF(V721:V726, RIGHTB(O725, 1), H721:H726)*U725, 2)</f>
        <v>181.7</v>
      </c>
      <c r="J725" s="25">
        <f t="shared" si="102"/>
        <v>181.7</v>
      </c>
      <c r="K725" s="22">
        <f t="shared" si="103"/>
        <v>181.7</v>
      </c>
      <c r="L725" s="25">
        <f t="shared" si="103"/>
        <v>181.7</v>
      </c>
      <c r="M725" s="19" t="s">
        <v>52</v>
      </c>
      <c r="N725" s="1" t="s">
        <v>993</v>
      </c>
      <c r="O725" s="1" t="s">
        <v>669</v>
      </c>
      <c r="P725" s="1" t="s">
        <v>64</v>
      </c>
      <c r="Q725" s="1" t="s">
        <v>64</v>
      </c>
      <c r="R725" s="1" t="s">
        <v>64</v>
      </c>
      <c r="S725">
        <v>1</v>
      </c>
      <c r="T725">
        <v>2</v>
      </c>
      <c r="U725">
        <v>0.05</v>
      </c>
      <c r="AV725" s="1" t="s">
        <v>52</v>
      </c>
      <c r="AW725" s="1" t="s">
        <v>1590</v>
      </c>
      <c r="AX725" s="1" t="s">
        <v>52</v>
      </c>
      <c r="AY725" s="1" t="s">
        <v>52</v>
      </c>
      <c r="AZ725" s="1" t="s">
        <v>52</v>
      </c>
    </row>
    <row r="726" spans="1:52" ht="30" customHeight="1" x14ac:dyDescent="0.3">
      <c r="A726" s="19" t="s">
        <v>797</v>
      </c>
      <c r="B726" s="19" t="s">
        <v>706</v>
      </c>
      <c r="C726" s="19" t="s">
        <v>508</v>
      </c>
      <c r="D726" s="20">
        <v>1</v>
      </c>
      <c r="E726" s="22">
        <f>TRUNC(SUMIF(W721:W726, RIGHTB(O726, 1), H721:H726)*U726, 2)</f>
        <v>109.02</v>
      </c>
      <c r="F726" s="25">
        <f t="shared" si="100"/>
        <v>109</v>
      </c>
      <c r="G726" s="22">
        <v>0</v>
      </c>
      <c r="H726" s="25">
        <f t="shared" si="101"/>
        <v>0</v>
      </c>
      <c r="I726" s="22">
        <v>0</v>
      </c>
      <c r="J726" s="25">
        <f t="shared" si="102"/>
        <v>0</v>
      </c>
      <c r="K726" s="22">
        <f t="shared" si="103"/>
        <v>109</v>
      </c>
      <c r="L726" s="25">
        <f t="shared" si="103"/>
        <v>109</v>
      </c>
      <c r="M726" s="19" t="s">
        <v>52</v>
      </c>
      <c r="N726" s="1" t="s">
        <v>993</v>
      </c>
      <c r="O726" s="1" t="s">
        <v>1161</v>
      </c>
      <c r="P726" s="1" t="s">
        <v>64</v>
      </c>
      <c r="Q726" s="1" t="s">
        <v>64</v>
      </c>
      <c r="R726" s="1" t="s">
        <v>64</v>
      </c>
      <c r="S726">
        <v>1</v>
      </c>
      <c r="T726">
        <v>0</v>
      </c>
      <c r="U726">
        <v>0.03</v>
      </c>
      <c r="AV726" s="1" t="s">
        <v>52</v>
      </c>
      <c r="AW726" s="1" t="s">
        <v>1591</v>
      </c>
      <c r="AX726" s="1" t="s">
        <v>52</v>
      </c>
      <c r="AY726" s="1" t="s">
        <v>52</v>
      </c>
      <c r="AZ726" s="1" t="s">
        <v>52</v>
      </c>
    </row>
    <row r="727" spans="1:52" ht="30" customHeight="1" x14ac:dyDescent="0.3">
      <c r="A727" s="19" t="s">
        <v>559</v>
      </c>
      <c r="B727" s="19" t="s">
        <v>52</v>
      </c>
      <c r="C727" s="19" t="s">
        <v>52</v>
      </c>
      <c r="D727" s="20"/>
      <c r="E727" s="22"/>
      <c r="F727" s="25">
        <f>TRUNC(SUMIF(N721:N726, N720, F721:F726),0)</f>
        <v>109</v>
      </c>
      <c r="G727" s="22">
        <v>0</v>
      </c>
      <c r="H727" s="25">
        <f>TRUNC(SUMIF(N721:N726, N720, H721:H726),0)</f>
        <v>3634</v>
      </c>
      <c r="I727" s="22"/>
      <c r="J727" s="25">
        <f>TRUNC(SUMIF(N721:N726, N720, J721:J726),0)</f>
        <v>181</v>
      </c>
      <c r="K727" s="22"/>
      <c r="L727" s="25">
        <f>F727+H727+J727</f>
        <v>3924</v>
      </c>
      <c r="M727" s="19" t="s">
        <v>52</v>
      </c>
      <c r="N727" s="1" t="s">
        <v>91</v>
      </c>
      <c r="O727" s="1" t="s">
        <v>91</v>
      </c>
      <c r="P727" s="1" t="s">
        <v>52</v>
      </c>
      <c r="Q727" s="1" t="s">
        <v>52</v>
      </c>
      <c r="R727" s="1" t="s">
        <v>52</v>
      </c>
      <c r="AV727" s="1" t="s">
        <v>52</v>
      </c>
      <c r="AW727" s="1" t="s">
        <v>52</v>
      </c>
      <c r="AX727" s="1" t="s">
        <v>52</v>
      </c>
      <c r="AY727" s="1" t="s">
        <v>52</v>
      </c>
      <c r="AZ727" s="1" t="s">
        <v>52</v>
      </c>
    </row>
    <row r="728" spans="1:52" ht="30" customHeight="1" x14ac:dyDescent="0.3">
      <c r="A728" s="20"/>
      <c r="B728" s="20"/>
      <c r="C728" s="20"/>
      <c r="D728" s="20"/>
      <c r="E728" s="22"/>
      <c r="F728" s="25"/>
      <c r="G728" s="22">
        <v>0</v>
      </c>
      <c r="H728" s="25"/>
      <c r="I728" s="22"/>
      <c r="J728" s="25"/>
      <c r="K728" s="22"/>
      <c r="L728" s="25"/>
      <c r="M728" s="20"/>
    </row>
    <row r="729" spans="1:52" ht="30" customHeight="1" x14ac:dyDescent="0.3">
      <c r="A729" s="16" t="s">
        <v>1592</v>
      </c>
      <c r="B729" s="17"/>
      <c r="C729" s="17"/>
      <c r="D729" s="17"/>
      <c r="E729" s="21"/>
      <c r="F729" s="24"/>
      <c r="G729" s="21">
        <v>0</v>
      </c>
      <c r="H729" s="24"/>
      <c r="I729" s="21"/>
      <c r="J729" s="24"/>
      <c r="K729" s="21"/>
      <c r="L729" s="24"/>
      <c r="M729" s="18"/>
      <c r="N729" s="1" t="s">
        <v>1017</v>
      </c>
    </row>
    <row r="730" spans="1:52" ht="30" customHeight="1" x14ac:dyDescent="0.3">
      <c r="A730" s="19" t="s">
        <v>1594</v>
      </c>
      <c r="B730" s="19" t="s">
        <v>567</v>
      </c>
      <c r="C730" s="19" t="s">
        <v>568</v>
      </c>
      <c r="D730" s="20">
        <v>3.1E-2</v>
      </c>
      <c r="E730" s="22">
        <f>단가대비표!O117</f>
        <v>0</v>
      </c>
      <c r="F730" s="25">
        <f>TRUNC(E730*D730,1)</f>
        <v>0</v>
      </c>
      <c r="G730" s="22">
        <v>224941.08000000002</v>
      </c>
      <c r="H730" s="25">
        <f>TRUNC(G730*D730,1)</f>
        <v>6973.1</v>
      </c>
      <c r="I730" s="22">
        <f>단가대비표!V117</f>
        <v>0</v>
      </c>
      <c r="J730" s="25">
        <f>TRUNC(I730*D730,1)</f>
        <v>0</v>
      </c>
      <c r="K730" s="22">
        <f>TRUNC(E730+G730+I730,1)</f>
        <v>224941</v>
      </c>
      <c r="L730" s="25">
        <f>TRUNC(F730+H730+J730,1)</f>
        <v>6973.1</v>
      </c>
      <c r="M730" s="19" t="s">
        <v>52</v>
      </c>
      <c r="N730" s="1" t="s">
        <v>1017</v>
      </c>
      <c r="O730" s="1" t="s">
        <v>1595</v>
      </c>
      <c r="P730" s="1" t="s">
        <v>64</v>
      </c>
      <c r="Q730" s="1" t="s">
        <v>64</v>
      </c>
      <c r="R730" s="1" t="s">
        <v>63</v>
      </c>
      <c r="V730">
        <v>1</v>
      </c>
      <c r="AV730" s="1" t="s">
        <v>52</v>
      </c>
      <c r="AW730" s="1" t="s">
        <v>1596</v>
      </c>
      <c r="AX730" s="1" t="s">
        <v>52</v>
      </c>
      <c r="AY730" s="1" t="s">
        <v>52</v>
      </c>
      <c r="AZ730" s="1" t="s">
        <v>52</v>
      </c>
    </row>
    <row r="731" spans="1:52" ht="30" customHeight="1" x14ac:dyDescent="0.3">
      <c r="A731" s="19" t="s">
        <v>667</v>
      </c>
      <c r="B731" s="19" t="s">
        <v>1574</v>
      </c>
      <c r="C731" s="19" t="s">
        <v>508</v>
      </c>
      <c r="D731" s="20">
        <v>1</v>
      </c>
      <c r="E731" s="22">
        <v>0</v>
      </c>
      <c r="F731" s="25">
        <f>TRUNC(E731*D731,1)</f>
        <v>0</v>
      </c>
      <c r="G731" s="22">
        <v>0</v>
      </c>
      <c r="H731" s="25">
        <f>TRUNC(G731*D731,1)</f>
        <v>0</v>
      </c>
      <c r="I731" s="22">
        <f>TRUNC(SUMIF(V730:V731, RIGHTB(O731, 1), H730:H731)*U731, 2)</f>
        <v>278.92</v>
      </c>
      <c r="J731" s="25">
        <f>TRUNC(I731*D731,1)</f>
        <v>278.89999999999998</v>
      </c>
      <c r="K731" s="22">
        <f>TRUNC(E731+G731+I731,1)</f>
        <v>278.89999999999998</v>
      </c>
      <c r="L731" s="25">
        <f>TRUNC(F731+H731+J731,1)</f>
        <v>278.89999999999998</v>
      </c>
      <c r="M731" s="19" t="s">
        <v>52</v>
      </c>
      <c r="N731" s="1" t="s">
        <v>1017</v>
      </c>
      <c r="O731" s="1" t="s">
        <v>669</v>
      </c>
      <c r="P731" s="1" t="s">
        <v>64</v>
      </c>
      <c r="Q731" s="1" t="s">
        <v>64</v>
      </c>
      <c r="R731" s="1" t="s">
        <v>64</v>
      </c>
      <c r="S731">
        <v>1</v>
      </c>
      <c r="T731">
        <v>2</v>
      </c>
      <c r="U731">
        <v>0.04</v>
      </c>
      <c r="AV731" s="1" t="s">
        <v>52</v>
      </c>
      <c r="AW731" s="1" t="s">
        <v>1597</v>
      </c>
      <c r="AX731" s="1" t="s">
        <v>52</v>
      </c>
      <c r="AY731" s="1" t="s">
        <v>52</v>
      </c>
      <c r="AZ731" s="1" t="s">
        <v>52</v>
      </c>
    </row>
    <row r="732" spans="1:52" ht="30" customHeight="1" x14ac:dyDescent="0.3">
      <c r="A732" s="19" t="s">
        <v>559</v>
      </c>
      <c r="B732" s="19" t="s">
        <v>52</v>
      </c>
      <c r="C732" s="19" t="s">
        <v>52</v>
      </c>
      <c r="D732" s="20"/>
      <c r="E732" s="22"/>
      <c r="F732" s="25">
        <f>TRUNC(SUMIF(N730:N731, N729, F730:F731),0)</f>
        <v>0</v>
      </c>
      <c r="G732" s="22">
        <v>0</v>
      </c>
      <c r="H732" s="25">
        <f>TRUNC(SUMIF(N730:N731, N729, H730:H731),0)</f>
        <v>6973</v>
      </c>
      <c r="I732" s="22"/>
      <c r="J732" s="25">
        <f>TRUNC(SUMIF(N730:N731, N729, J730:J731),0)</f>
        <v>278</v>
      </c>
      <c r="K732" s="22"/>
      <c r="L732" s="25">
        <f>F732+H732+J732</f>
        <v>7251</v>
      </c>
      <c r="M732" s="19" t="s">
        <v>52</v>
      </c>
      <c r="N732" s="1" t="s">
        <v>91</v>
      </c>
      <c r="O732" s="1" t="s">
        <v>91</v>
      </c>
      <c r="P732" s="1" t="s">
        <v>52</v>
      </c>
      <c r="Q732" s="1" t="s">
        <v>52</v>
      </c>
      <c r="R732" s="1" t="s">
        <v>52</v>
      </c>
      <c r="AV732" s="1" t="s">
        <v>52</v>
      </c>
      <c r="AW732" s="1" t="s">
        <v>52</v>
      </c>
      <c r="AX732" s="1" t="s">
        <v>52</v>
      </c>
      <c r="AY732" s="1" t="s">
        <v>52</v>
      </c>
      <c r="AZ732" s="1" t="s">
        <v>52</v>
      </c>
    </row>
    <row r="733" spans="1:52" ht="30" customHeight="1" x14ac:dyDescent="0.3">
      <c r="A733" s="20"/>
      <c r="B733" s="20"/>
      <c r="C733" s="20"/>
      <c r="D733" s="20"/>
      <c r="E733" s="22"/>
      <c r="F733" s="25"/>
      <c r="G733" s="22">
        <v>0</v>
      </c>
      <c r="H733" s="25"/>
      <c r="I733" s="22"/>
      <c r="J733" s="25"/>
      <c r="K733" s="22"/>
      <c r="L733" s="25"/>
      <c r="M733" s="20"/>
    </row>
    <row r="734" spans="1:52" ht="30" customHeight="1" x14ac:dyDescent="0.3">
      <c r="A734" s="16" t="s">
        <v>1598</v>
      </c>
      <c r="B734" s="17"/>
      <c r="C734" s="17"/>
      <c r="D734" s="17"/>
      <c r="E734" s="21"/>
      <c r="F734" s="24"/>
      <c r="G734" s="21">
        <v>0</v>
      </c>
      <c r="H734" s="24"/>
      <c r="I734" s="21"/>
      <c r="J734" s="24"/>
      <c r="K734" s="21"/>
      <c r="L734" s="24"/>
      <c r="M734" s="18"/>
      <c r="N734" s="1" t="s">
        <v>1022</v>
      </c>
    </row>
    <row r="735" spans="1:52" ht="30" customHeight="1" x14ac:dyDescent="0.3">
      <c r="A735" s="19" t="s">
        <v>1594</v>
      </c>
      <c r="B735" s="19" t="s">
        <v>567</v>
      </c>
      <c r="C735" s="19" t="s">
        <v>568</v>
      </c>
      <c r="D735" s="20">
        <v>0.313</v>
      </c>
      <c r="E735" s="22">
        <f>단가대비표!O117</f>
        <v>0</v>
      </c>
      <c r="F735" s="25">
        <f>TRUNC(E735*D735,1)</f>
        <v>0</v>
      </c>
      <c r="G735" s="22">
        <v>224941.08000000002</v>
      </c>
      <c r="H735" s="25">
        <f>TRUNC(G735*D735,1)</f>
        <v>70406.5</v>
      </c>
      <c r="I735" s="22">
        <f>단가대비표!V117</f>
        <v>0</v>
      </c>
      <c r="J735" s="25">
        <f>TRUNC(I735*D735,1)</f>
        <v>0</v>
      </c>
      <c r="K735" s="22">
        <f t="shared" ref="K735:L737" si="104">TRUNC(E735+G735+I735,1)</f>
        <v>224941</v>
      </c>
      <c r="L735" s="25">
        <f t="shared" si="104"/>
        <v>70406.5</v>
      </c>
      <c r="M735" s="19" t="s">
        <v>52</v>
      </c>
      <c r="N735" s="1" t="s">
        <v>1022</v>
      </c>
      <c r="O735" s="1" t="s">
        <v>1595</v>
      </c>
      <c r="P735" s="1" t="s">
        <v>64</v>
      </c>
      <c r="Q735" s="1" t="s">
        <v>64</v>
      </c>
      <c r="R735" s="1" t="s">
        <v>63</v>
      </c>
      <c r="V735">
        <v>1</v>
      </c>
      <c r="AV735" s="1" t="s">
        <v>52</v>
      </c>
      <c r="AW735" s="1" t="s">
        <v>1600</v>
      </c>
      <c r="AX735" s="1" t="s">
        <v>52</v>
      </c>
      <c r="AY735" s="1" t="s">
        <v>52</v>
      </c>
      <c r="AZ735" s="1" t="s">
        <v>52</v>
      </c>
    </row>
    <row r="736" spans="1:52" ht="30" customHeight="1" x14ac:dyDescent="0.3">
      <c r="A736" s="19" t="s">
        <v>571</v>
      </c>
      <c r="B736" s="19" t="s">
        <v>567</v>
      </c>
      <c r="C736" s="19" t="s">
        <v>568</v>
      </c>
      <c r="D736" s="20">
        <v>6.4000000000000001E-2</v>
      </c>
      <c r="E736" s="22">
        <f>단가대비표!O107</f>
        <v>0</v>
      </c>
      <c r="F736" s="25">
        <f>TRUNC(E736*D736,1)</f>
        <v>0</v>
      </c>
      <c r="G736" s="22">
        <v>156581.88</v>
      </c>
      <c r="H736" s="25">
        <f>TRUNC(G736*D736,1)</f>
        <v>10021.200000000001</v>
      </c>
      <c r="I736" s="22">
        <f>단가대비표!V107</f>
        <v>0</v>
      </c>
      <c r="J736" s="25">
        <f>TRUNC(I736*D736,1)</f>
        <v>0</v>
      </c>
      <c r="K736" s="22">
        <f t="shared" si="104"/>
        <v>156581.79999999999</v>
      </c>
      <c r="L736" s="25">
        <f t="shared" si="104"/>
        <v>10021.200000000001</v>
      </c>
      <c r="M736" s="19" t="s">
        <v>52</v>
      </c>
      <c r="N736" s="1" t="s">
        <v>1022</v>
      </c>
      <c r="O736" s="1" t="s">
        <v>572</v>
      </c>
      <c r="P736" s="1" t="s">
        <v>64</v>
      </c>
      <c r="Q736" s="1" t="s">
        <v>64</v>
      </c>
      <c r="R736" s="1" t="s">
        <v>63</v>
      </c>
      <c r="V736">
        <v>1</v>
      </c>
      <c r="AV736" s="1" t="s">
        <v>52</v>
      </c>
      <c r="AW736" s="1" t="s">
        <v>1601</v>
      </c>
      <c r="AX736" s="1" t="s">
        <v>52</v>
      </c>
      <c r="AY736" s="1" t="s">
        <v>52</v>
      </c>
      <c r="AZ736" s="1" t="s">
        <v>52</v>
      </c>
    </row>
    <row r="737" spans="1:52" ht="30" customHeight="1" x14ac:dyDescent="0.3">
      <c r="A737" s="19" t="s">
        <v>667</v>
      </c>
      <c r="B737" s="19" t="s">
        <v>706</v>
      </c>
      <c r="C737" s="19" t="s">
        <v>508</v>
      </c>
      <c r="D737" s="20">
        <v>1</v>
      </c>
      <c r="E737" s="22">
        <v>0</v>
      </c>
      <c r="F737" s="25">
        <f>TRUNC(E737*D737,1)</f>
        <v>0</v>
      </c>
      <c r="G737" s="22">
        <v>0</v>
      </c>
      <c r="H737" s="25">
        <f>TRUNC(G737*D737,1)</f>
        <v>0</v>
      </c>
      <c r="I737" s="22">
        <f>TRUNC(SUMIF(V735:V737, RIGHTB(O737, 1), H735:H737)*U737, 2)</f>
        <v>2412.83</v>
      </c>
      <c r="J737" s="25">
        <f>TRUNC(I737*D737,1)</f>
        <v>2412.8000000000002</v>
      </c>
      <c r="K737" s="22">
        <f t="shared" si="104"/>
        <v>2412.8000000000002</v>
      </c>
      <c r="L737" s="25">
        <f t="shared" si="104"/>
        <v>2412.8000000000002</v>
      </c>
      <c r="M737" s="19" t="s">
        <v>52</v>
      </c>
      <c r="N737" s="1" t="s">
        <v>1022</v>
      </c>
      <c r="O737" s="1" t="s">
        <v>669</v>
      </c>
      <c r="P737" s="1" t="s">
        <v>64</v>
      </c>
      <c r="Q737" s="1" t="s">
        <v>64</v>
      </c>
      <c r="R737" s="1" t="s">
        <v>64</v>
      </c>
      <c r="S737">
        <v>1</v>
      </c>
      <c r="T737">
        <v>2</v>
      </c>
      <c r="U737">
        <v>0.03</v>
      </c>
      <c r="AV737" s="1" t="s">
        <v>52</v>
      </c>
      <c r="AW737" s="1" t="s">
        <v>1602</v>
      </c>
      <c r="AX737" s="1" t="s">
        <v>52</v>
      </c>
      <c r="AY737" s="1" t="s">
        <v>52</v>
      </c>
      <c r="AZ737" s="1" t="s">
        <v>52</v>
      </c>
    </row>
    <row r="738" spans="1:52" ht="30" customHeight="1" x14ac:dyDescent="0.3">
      <c r="A738" s="19" t="s">
        <v>559</v>
      </c>
      <c r="B738" s="19" t="s">
        <v>52</v>
      </c>
      <c r="C738" s="19" t="s">
        <v>52</v>
      </c>
      <c r="D738" s="20"/>
      <c r="E738" s="22"/>
      <c r="F738" s="25">
        <f>TRUNC(SUMIF(N735:N737, N734, F735:F737),0)</f>
        <v>0</v>
      </c>
      <c r="G738" s="22">
        <v>0</v>
      </c>
      <c r="H738" s="25">
        <f>TRUNC(SUMIF(N735:N737, N734, H735:H737),0)</f>
        <v>80427</v>
      </c>
      <c r="I738" s="22"/>
      <c r="J738" s="25">
        <f>TRUNC(SUMIF(N735:N737, N734, J735:J737),0)</f>
        <v>2412</v>
      </c>
      <c r="K738" s="22"/>
      <c r="L738" s="25">
        <f>F738+H738+J738</f>
        <v>82839</v>
      </c>
      <c r="M738" s="19" t="s">
        <v>52</v>
      </c>
      <c r="N738" s="1" t="s">
        <v>91</v>
      </c>
      <c r="O738" s="1" t="s">
        <v>91</v>
      </c>
      <c r="P738" s="1" t="s">
        <v>52</v>
      </c>
      <c r="Q738" s="1" t="s">
        <v>52</v>
      </c>
      <c r="R738" s="1" t="s">
        <v>52</v>
      </c>
      <c r="AV738" s="1" t="s">
        <v>52</v>
      </c>
      <c r="AW738" s="1" t="s">
        <v>52</v>
      </c>
      <c r="AX738" s="1" t="s">
        <v>52</v>
      </c>
      <c r="AY738" s="1" t="s">
        <v>52</v>
      </c>
      <c r="AZ738" s="1" t="s">
        <v>52</v>
      </c>
    </row>
    <row r="739" spans="1:52" ht="30" customHeight="1" x14ac:dyDescent="0.3">
      <c r="A739" s="20"/>
      <c r="B739" s="20"/>
      <c r="C739" s="20"/>
      <c r="D739" s="20"/>
      <c r="E739" s="22"/>
      <c r="F739" s="25"/>
      <c r="G739" s="22">
        <v>0</v>
      </c>
      <c r="H739" s="25"/>
      <c r="I739" s="22"/>
      <c r="J739" s="25"/>
      <c r="K739" s="22"/>
      <c r="L739" s="25"/>
      <c r="M739" s="20"/>
    </row>
    <row r="740" spans="1:52" ht="30" customHeight="1" x14ac:dyDescent="0.3">
      <c r="A740" s="16" t="s">
        <v>1603</v>
      </c>
      <c r="B740" s="17"/>
      <c r="C740" s="17"/>
      <c r="D740" s="17"/>
      <c r="E740" s="21"/>
      <c r="F740" s="24"/>
      <c r="G740" s="21">
        <v>0</v>
      </c>
      <c r="H740" s="24"/>
      <c r="I740" s="21"/>
      <c r="J740" s="24"/>
      <c r="K740" s="21"/>
      <c r="L740" s="24"/>
      <c r="M740" s="18"/>
      <c r="N740" s="1" t="s">
        <v>1060</v>
      </c>
    </row>
    <row r="741" spans="1:52" ht="30" customHeight="1" x14ac:dyDescent="0.3">
      <c r="A741" s="19" t="s">
        <v>1594</v>
      </c>
      <c r="B741" s="19" t="s">
        <v>567</v>
      </c>
      <c r="C741" s="19" t="s">
        <v>568</v>
      </c>
      <c r="D741" s="20">
        <v>6.2E-2</v>
      </c>
      <c r="E741" s="22">
        <f>단가대비표!O117</f>
        <v>0</v>
      </c>
      <c r="F741" s="25">
        <f>TRUNC(E741*D741,1)</f>
        <v>0</v>
      </c>
      <c r="G741" s="22">
        <v>224941.08000000002</v>
      </c>
      <c r="H741" s="25">
        <f>TRUNC(G741*D741,1)</f>
        <v>13946.3</v>
      </c>
      <c r="I741" s="22">
        <f>단가대비표!V117</f>
        <v>0</v>
      </c>
      <c r="J741" s="25">
        <f>TRUNC(I741*D741,1)</f>
        <v>0</v>
      </c>
      <c r="K741" s="22">
        <f t="shared" ref="K741:L743" si="105">TRUNC(E741+G741+I741,1)</f>
        <v>224941</v>
      </c>
      <c r="L741" s="25">
        <f t="shared" si="105"/>
        <v>13946.3</v>
      </c>
      <c r="M741" s="19" t="s">
        <v>52</v>
      </c>
      <c r="N741" s="1" t="s">
        <v>1060</v>
      </c>
      <c r="O741" s="1" t="s">
        <v>1595</v>
      </c>
      <c r="P741" s="1" t="s">
        <v>64</v>
      </c>
      <c r="Q741" s="1" t="s">
        <v>64</v>
      </c>
      <c r="R741" s="1" t="s">
        <v>63</v>
      </c>
      <c r="V741">
        <v>1</v>
      </c>
      <c r="AV741" s="1" t="s">
        <v>52</v>
      </c>
      <c r="AW741" s="1" t="s">
        <v>1605</v>
      </c>
      <c r="AX741" s="1" t="s">
        <v>52</v>
      </c>
      <c r="AY741" s="1" t="s">
        <v>52</v>
      </c>
      <c r="AZ741" s="1" t="s">
        <v>52</v>
      </c>
    </row>
    <row r="742" spans="1:52" ht="30" customHeight="1" x14ac:dyDescent="0.3">
      <c r="A742" s="19" t="s">
        <v>571</v>
      </c>
      <c r="B742" s="19" t="s">
        <v>567</v>
      </c>
      <c r="C742" s="19" t="s">
        <v>568</v>
      </c>
      <c r="D742" s="20">
        <v>3.1E-2</v>
      </c>
      <c r="E742" s="22">
        <f>단가대비표!O107</f>
        <v>0</v>
      </c>
      <c r="F742" s="25">
        <f>TRUNC(E742*D742,1)</f>
        <v>0</v>
      </c>
      <c r="G742" s="22">
        <v>156581.88</v>
      </c>
      <c r="H742" s="25">
        <f>TRUNC(G742*D742,1)</f>
        <v>4854</v>
      </c>
      <c r="I742" s="22">
        <f>단가대비표!V107</f>
        <v>0</v>
      </c>
      <c r="J742" s="25">
        <f>TRUNC(I742*D742,1)</f>
        <v>0</v>
      </c>
      <c r="K742" s="22">
        <f t="shared" si="105"/>
        <v>156581.79999999999</v>
      </c>
      <c r="L742" s="25">
        <f t="shared" si="105"/>
        <v>4854</v>
      </c>
      <c r="M742" s="19" t="s">
        <v>52</v>
      </c>
      <c r="N742" s="1" t="s">
        <v>1060</v>
      </c>
      <c r="O742" s="1" t="s">
        <v>572</v>
      </c>
      <c r="P742" s="1" t="s">
        <v>64</v>
      </c>
      <c r="Q742" s="1" t="s">
        <v>64</v>
      </c>
      <c r="R742" s="1" t="s">
        <v>63</v>
      </c>
      <c r="V742">
        <v>1</v>
      </c>
      <c r="AV742" s="1" t="s">
        <v>52</v>
      </c>
      <c r="AW742" s="1" t="s">
        <v>1606</v>
      </c>
      <c r="AX742" s="1" t="s">
        <v>52</v>
      </c>
      <c r="AY742" s="1" t="s">
        <v>52</v>
      </c>
      <c r="AZ742" s="1" t="s">
        <v>52</v>
      </c>
    </row>
    <row r="743" spans="1:52" ht="30" customHeight="1" x14ac:dyDescent="0.3">
      <c r="A743" s="19" t="s">
        <v>667</v>
      </c>
      <c r="B743" s="19" t="s">
        <v>668</v>
      </c>
      <c r="C743" s="19" t="s">
        <v>508</v>
      </c>
      <c r="D743" s="20">
        <v>1</v>
      </c>
      <c r="E743" s="22">
        <v>0</v>
      </c>
      <c r="F743" s="25">
        <f>TRUNC(E743*D743,1)</f>
        <v>0</v>
      </c>
      <c r="G743" s="22">
        <v>0</v>
      </c>
      <c r="H743" s="25">
        <f>TRUNC(G743*D743,1)</f>
        <v>0</v>
      </c>
      <c r="I743" s="22">
        <f>TRUNC(SUMIF(V741:V743, RIGHTB(O743, 1), H741:H743)*U743, 2)</f>
        <v>376</v>
      </c>
      <c r="J743" s="25">
        <f>TRUNC(I743*D743,1)</f>
        <v>376</v>
      </c>
      <c r="K743" s="22">
        <f t="shared" si="105"/>
        <v>376</v>
      </c>
      <c r="L743" s="25">
        <f t="shared" si="105"/>
        <v>376</v>
      </c>
      <c r="M743" s="19" t="s">
        <v>52</v>
      </c>
      <c r="N743" s="1" t="s">
        <v>1060</v>
      </c>
      <c r="O743" s="1" t="s">
        <v>669</v>
      </c>
      <c r="P743" s="1" t="s">
        <v>64</v>
      </c>
      <c r="Q743" s="1" t="s">
        <v>64</v>
      </c>
      <c r="R743" s="1" t="s">
        <v>64</v>
      </c>
      <c r="S743">
        <v>1</v>
      </c>
      <c r="T743">
        <v>2</v>
      </c>
      <c r="U743">
        <v>0.02</v>
      </c>
      <c r="AV743" s="1" t="s">
        <v>52</v>
      </c>
      <c r="AW743" s="1" t="s">
        <v>1607</v>
      </c>
      <c r="AX743" s="1" t="s">
        <v>52</v>
      </c>
      <c r="AY743" s="1" t="s">
        <v>52</v>
      </c>
      <c r="AZ743" s="1" t="s">
        <v>52</v>
      </c>
    </row>
    <row r="744" spans="1:52" ht="30" customHeight="1" x14ac:dyDescent="0.3">
      <c r="A744" s="19" t="s">
        <v>559</v>
      </c>
      <c r="B744" s="19" t="s">
        <v>52</v>
      </c>
      <c r="C744" s="19" t="s">
        <v>52</v>
      </c>
      <c r="D744" s="20"/>
      <c r="E744" s="22"/>
      <c r="F744" s="25">
        <f>TRUNC(SUMIF(N741:N743, N740, F741:F743),0)</f>
        <v>0</v>
      </c>
      <c r="G744" s="22">
        <v>0</v>
      </c>
      <c r="H744" s="25">
        <f>TRUNC(SUMIF(N741:N743, N740, H741:H743),0)</f>
        <v>18800</v>
      </c>
      <c r="I744" s="22"/>
      <c r="J744" s="25">
        <f>TRUNC(SUMIF(N741:N743, N740, J741:J743),0)</f>
        <v>376</v>
      </c>
      <c r="K744" s="22"/>
      <c r="L744" s="25">
        <f>F744+H744+J744</f>
        <v>19176</v>
      </c>
      <c r="M744" s="19" t="s">
        <v>52</v>
      </c>
      <c r="N744" s="1" t="s">
        <v>91</v>
      </c>
      <c r="O744" s="1" t="s">
        <v>91</v>
      </c>
      <c r="P744" s="1" t="s">
        <v>52</v>
      </c>
      <c r="Q744" s="1" t="s">
        <v>52</v>
      </c>
      <c r="R744" s="1" t="s">
        <v>52</v>
      </c>
      <c r="AV744" s="1" t="s">
        <v>52</v>
      </c>
      <c r="AW744" s="1" t="s">
        <v>52</v>
      </c>
      <c r="AX744" s="1" t="s">
        <v>52</v>
      </c>
      <c r="AY744" s="1" t="s">
        <v>52</v>
      </c>
      <c r="AZ744" s="1" t="s">
        <v>52</v>
      </c>
    </row>
    <row r="745" spans="1:52" ht="30" customHeight="1" x14ac:dyDescent="0.3">
      <c r="A745" s="20"/>
      <c r="B745" s="20"/>
      <c r="C745" s="20"/>
      <c r="D745" s="20"/>
      <c r="E745" s="22"/>
      <c r="F745" s="25"/>
      <c r="G745" s="22">
        <v>0</v>
      </c>
      <c r="H745" s="25"/>
      <c r="I745" s="22"/>
      <c r="J745" s="25"/>
      <c r="K745" s="22"/>
      <c r="L745" s="25"/>
      <c r="M745" s="20"/>
    </row>
    <row r="746" spans="1:52" ht="30" customHeight="1" x14ac:dyDescent="0.3">
      <c r="A746" s="16" t="s">
        <v>1608</v>
      </c>
      <c r="B746" s="17"/>
      <c r="C746" s="17"/>
      <c r="D746" s="17"/>
      <c r="E746" s="21"/>
      <c r="F746" s="24"/>
      <c r="G746" s="21">
        <v>0</v>
      </c>
      <c r="H746" s="24"/>
      <c r="I746" s="21"/>
      <c r="J746" s="24"/>
      <c r="K746" s="21"/>
      <c r="L746" s="24"/>
      <c r="M746" s="18"/>
      <c r="N746" s="1" t="s">
        <v>1064</v>
      </c>
    </row>
    <row r="747" spans="1:52" ht="30" customHeight="1" x14ac:dyDescent="0.3">
      <c r="A747" s="19" t="s">
        <v>1594</v>
      </c>
      <c r="B747" s="19" t="s">
        <v>567</v>
      </c>
      <c r="C747" s="19" t="s">
        <v>568</v>
      </c>
      <c r="D747" s="20">
        <v>2.4E-2</v>
      </c>
      <c r="E747" s="22">
        <f>단가대비표!O117</f>
        <v>0</v>
      </c>
      <c r="F747" s="25">
        <f>TRUNC(E747*D747,1)</f>
        <v>0</v>
      </c>
      <c r="G747" s="22">
        <v>224941.08000000002</v>
      </c>
      <c r="H747" s="25">
        <f>TRUNC(G747*D747,1)</f>
        <v>5398.5</v>
      </c>
      <c r="I747" s="22">
        <f>단가대비표!V117</f>
        <v>0</v>
      </c>
      <c r="J747" s="25">
        <f>TRUNC(I747*D747,1)</f>
        <v>0</v>
      </c>
      <c r="K747" s="22">
        <f>TRUNC(E747+G747+I747,1)</f>
        <v>224941</v>
      </c>
      <c r="L747" s="25">
        <f>TRUNC(F747+H747+J747,1)</f>
        <v>5398.5</v>
      </c>
      <c r="M747" s="19" t="s">
        <v>52</v>
      </c>
      <c r="N747" s="1" t="s">
        <v>1064</v>
      </c>
      <c r="O747" s="1" t="s">
        <v>1595</v>
      </c>
      <c r="P747" s="1" t="s">
        <v>64</v>
      </c>
      <c r="Q747" s="1" t="s">
        <v>64</v>
      </c>
      <c r="R747" s="1" t="s">
        <v>63</v>
      </c>
      <c r="V747">
        <v>1</v>
      </c>
      <c r="AV747" s="1" t="s">
        <v>52</v>
      </c>
      <c r="AW747" s="1" t="s">
        <v>1609</v>
      </c>
      <c r="AX747" s="1" t="s">
        <v>52</v>
      </c>
      <c r="AY747" s="1" t="s">
        <v>52</v>
      </c>
      <c r="AZ747" s="1" t="s">
        <v>52</v>
      </c>
    </row>
    <row r="748" spans="1:52" ht="30" customHeight="1" x14ac:dyDescent="0.3">
      <c r="A748" s="19" t="s">
        <v>667</v>
      </c>
      <c r="B748" s="19" t="s">
        <v>668</v>
      </c>
      <c r="C748" s="19" t="s">
        <v>508</v>
      </c>
      <c r="D748" s="20">
        <v>1</v>
      </c>
      <c r="E748" s="22">
        <v>0</v>
      </c>
      <c r="F748" s="25">
        <f>TRUNC(E748*D748,1)</f>
        <v>0</v>
      </c>
      <c r="G748" s="22">
        <v>0</v>
      </c>
      <c r="H748" s="25">
        <f>TRUNC(G748*D748,1)</f>
        <v>0</v>
      </c>
      <c r="I748" s="22">
        <f>TRUNC(SUMIF(V747:V748, RIGHTB(O748, 1), H747:H748)*U748, 2)</f>
        <v>107.97</v>
      </c>
      <c r="J748" s="25">
        <f>TRUNC(I748*D748,1)</f>
        <v>107.9</v>
      </c>
      <c r="K748" s="22">
        <f>TRUNC(E748+G748+I748,1)</f>
        <v>107.9</v>
      </c>
      <c r="L748" s="25">
        <f>TRUNC(F748+H748+J748,1)</f>
        <v>107.9</v>
      </c>
      <c r="M748" s="19" t="s">
        <v>52</v>
      </c>
      <c r="N748" s="1" t="s">
        <v>1064</v>
      </c>
      <c r="O748" s="1" t="s">
        <v>669</v>
      </c>
      <c r="P748" s="1" t="s">
        <v>64</v>
      </c>
      <c r="Q748" s="1" t="s">
        <v>64</v>
      </c>
      <c r="R748" s="1" t="s">
        <v>64</v>
      </c>
      <c r="S748">
        <v>1</v>
      </c>
      <c r="T748">
        <v>2</v>
      </c>
      <c r="U748">
        <v>0.02</v>
      </c>
      <c r="AV748" s="1" t="s">
        <v>52</v>
      </c>
      <c r="AW748" s="1" t="s">
        <v>1610</v>
      </c>
      <c r="AX748" s="1" t="s">
        <v>52</v>
      </c>
      <c r="AY748" s="1" t="s">
        <v>52</v>
      </c>
      <c r="AZ748" s="1" t="s">
        <v>52</v>
      </c>
    </row>
    <row r="749" spans="1:52" ht="30" customHeight="1" x14ac:dyDescent="0.3">
      <c r="A749" s="19" t="s">
        <v>559</v>
      </c>
      <c r="B749" s="19" t="s">
        <v>52</v>
      </c>
      <c r="C749" s="19" t="s">
        <v>52</v>
      </c>
      <c r="D749" s="20"/>
      <c r="E749" s="22"/>
      <c r="F749" s="25">
        <f>TRUNC(SUMIF(N747:N748, N746, F747:F748),0)</f>
        <v>0</v>
      </c>
      <c r="G749" s="22">
        <v>0</v>
      </c>
      <c r="H749" s="25">
        <f>TRUNC(SUMIF(N747:N748, N746, H747:H748),0)</f>
        <v>5398</v>
      </c>
      <c r="I749" s="22"/>
      <c r="J749" s="25">
        <f>TRUNC(SUMIF(N747:N748, N746, J747:J748),0)</f>
        <v>107</v>
      </c>
      <c r="K749" s="22"/>
      <c r="L749" s="25">
        <f>F749+H749+J749</f>
        <v>5505</v>
      </c>
      <c r="M749" s="19" t="s">
        <v>52</v>
      </c>
      <c r="N749" s="1" t="s">
        <v>91</v>
      </c>
      <c r="O749" s="1" t="s">
        <v>91</v>
      </c>
      <c r="P749" s="1" t="s">
        <v>52</v>
      </c>
      <c r="Q749" s="1" t="s">
        <v>52</v>
      </c>
      <c r="R749" s="1" t="s">
        <v>52</v>
      </c>
      <c r="AV749" s="1" t="s">
        <v>52</v>
      </c>
      <c r="AW749" s="1" t="s">
        <v>52</v>
      </c>
      <c r="AX749" s="1" t="s">
        <v>52</v>
      </c>
      <c r="AY749" s="1" t="s">
        <v>52</v>
      </c>
      <c r="AZ749" s="1" t="s">
        <v>52</v>
      </c>
    </row>
    <row r="750" spans="1:52" ht="30" customHeight="1" x14ac:dyDescent="0.3">
      <c r="A750" s="20"/>
      <c r="B750" s="20"/>
      <c r="C750" s="20"/>
      <c r="D750" s="20"/>
      <c r="E750" s="22"/>
      <c r="F750" s="25"/>
      <c r="G750" s="22">
        <v>0</v>
      </c>
      <c r="H750" s="25"/>
      <c r="I750" s="22"/>
      <c r="J750" s="25"/>
      <c r="K750" s="22"/>
      <c r="L750" s="25"/>
      <c r="M750" s="20"/>
    </row>
    <row r="751" spans="1:52" ht="30" customHeight="1" x14ac:dyDescent="0.3">
      <c r="A751" s="16" t="s">
        <v>1611</v>
      </c>
      <c r="B751" s="17"/>
      <c r="C751" s="17"/>
      <c r="D751" s="17"/>
      <c r="E751" s="21"/>
      <c r="F751" s="24"/>
      <c r="G751" s="21">
        <v>0</v>
      </c>
      <c r="H751" s="24"/>
      <c r="I751" s="21"/>
      <c r="J751" s="24"/>
      <c r="K751" s="21"/>
      <c r="L751" s="24"/>
      <c r="M751" s="18"/>
      <c r="N751" s="1" t="s">
        <v>1068</v>
      </c>
    </row>
    <row r="752" spans="1:52" ht="30" customHeight="1" x14ac:dyDescent="0.3">
      <c r="A752" s="19" t="s">
        <v>1594</v>
      </c>
      <c r="B752" s="19" t="s">
        <v>567</v>
      </c>
      <c r="C752" s="19" t="s">
        <v>568</v>
      </c>
      <c r="D752" s="20">
        <v>0.432</v>
      </c>
      <c r="E752" s="22">
        <f>단가대비표!O117</f>
        <v>0</v>
      </c>
      <c r="F752" s="25">
        <f>TRUNC(E752*D752,1)</f>
        <v>0</v>
      </c>
      <c r="G752" s="22">
        <v>224941.08000000002</v>
      </c>
      <c r="H752" s="25">
        <f>TRUNC(G752*D752,1)</f>
        <v>97174.5</v>
      </c>
      <c r="I752" s="22">
        <f>단가대비표!V117</f>
        <v>0</v>
      </c>
      <c r="J752" s="25">
        <f>TRUNC(I752*D752,1)</f>
        <v>0</v>
      </c>
      <c r="K752" s="22">
        <f t="shared" ref="K752:L754" si="106">TRUNC(E752+G752+I752,1)</f>
        <v>224941</v>
      </c>
      <c r="L752" s="25">
        <f t="shared" si="106"/>
        <v>97174.5</v>
      </c>
      <c r="M752" s="19" t="s">
        <v>52</v>
      </c>
      <c r="N752" s="1" t="s">
        <v>1068</v>
      </c>
      <c r="O752" s="1" t="s">
        <v>1595</v>
      </c>
      <c r="P752" s="1" t="s">
        <v>64</v>
      </c>
      <c r="Q752" s="1" t="s">
        <v>64</v>
      </c>
      <c r="R752" s="1" t="s">
        <v>63</v>
      </c>
      <c r="V752">
        <v>1</v>
      </c>
      <c r="AV752" s="1" t="s">
        <v>52</v>
      </c>
      <c r="AW752" s="1" t="s">
        <v>1613</v>
      </c>
      <c r="AX752" s="1" t="s">
        <v>52</v>
      </c>
      <c r="AY752" s="1" t="s">
        <v>52</v>
      </c>
      <c r="AZ752" s="1" t="s">
        <v>52</v>
      </c>
    </row>
    <row r="753" spans="1:52" ht="30" customHeight="1" x14ac:dyDescent="0.3">
      <c r="A753" s="19" t="s">
        <v>571</v>
      </c>
      <c r="B753" s="19" t="s">
        <v>567</v>
      </c>
      <c r="C753" s="19" t="s">
        <v>568</v>
      </c>
      <c r="D753" s="20">
        <v>0.10299999999999999</v>
      </c>
      <c r="E753" s="22">
        <f>단가대비표!O107</f>
        <v>0</v>
      </c>
      <c r="F753" s="25">
        <f>TRUNC(E753*D753,1)</f>
        <v>0</v>
      </c>
      <c r="G753" s="22">
        <v>156581.88</v>
      </c>
      <c r="H753" s="25">
        <f>TRUNC(G753*D753,1)</f>
        <v>16127.9</v>
      </c>
      <c r="I753" s="22">
        <f>단가대비표!V107</f>
        <v>0</v>
      </c>
      <c r="J753" s="25">
        <f>TRUNC(I753*D753,1)</f>
        <v>0</v>
      </c>
      <c r="K753" s="22">
        <f t="shared" si="106"/>
        <v>156581.79999999999</v>
      </c>
      <c r="L753" s="25">
        <f t="shared" si="106"/>
        <v>16127.9</v>
      </c>
      <c r="M753" s="19" t="s">
        <v>52</v>
      </c>
      <c r="N753" s="1" t="s">
        <v>1068</v>
      </c>
      <c r="O753" s="1" t="s">
        <v>572</v>
      </c>
      <c r="P753" s="1" t="s">
        <v>64</v>
      </c>
      <c r="Q753" s="1" t="s">
        <v>64</v>
      </c>
      <c r="R753" s="1" t="s">
        <v>63</v>
      </c>
      <c r="V753">
        <v>1</v>
      </c>
      <c r="AV753" s="1" t="s">
        <v>52</v>
      </c>
      <c r="AW753" s="1" t="s">
        <v>1614</v>
      </c>
      <c r="AX753" s="1" t="s">
        <v>52</v>
      </c>
      <c r="AY753" s="1" t="s">
        <v>52</v>
      </c>
      <c r="AZ753" s="1" t="s">
        <v>52</v>
      </c>
    </row>
    <row r="754" spans="1:52" ht="30" customHeight="1" x14ac:dyDescent="0.3">
      <c r="A754" s="19" t="s">
        <v>667</v>
      </c>
      <c r="B754" s="19" t="s">
        <v>706</v>
      </c>
      <c r="C754" s="19" t="s">
        <v>508</v>
      </c>
      <c r="D754" s="20">
        <v>1</v>
      </c>
      <c r="E754" s="22">
        <v>0</v>
      </c>
      <c r="F754" s="25">
        <f>TRUNC(E754*D754,1)</f>
        <v>0</v>
      </c>
      <c r="G754" s="22">
        <v>0</v>
      </c>
      <c r="H754" s="25">
        <f>TRUNC(G754*D754,1)</f>
        <v>0</v>
      </c>
      <c r="I754" s="22">
        <f>TRUNC(SUMIF(V752:V754, RIGHTB(O754, 1), H752:H754)*U754, 2)</f>
        <v>3399.07</v>
      </c>
      <c r="J754" s="25">
        <f>TRUNC(I754*D754,1)</f>
        <v>3399</v>
      </c>
      <c r="K754" s="22">
        <f t="shared" si="106"/>
        <v>3399</v>
      </c>
      <c r="L754" s="25">
        <f t="shared" si="106"/>
        <v>3399</v>
      </c>
      <c r="M754" s="19" t="s">
        <v>52</v>
      </c>
      <c r="N754" s="1" t="s">
        <v>1068</v>
      </c>
      <c r="O754" s="1" t="s">
        <v>669</v>
      </c>
      <c r="P754" s="1" t="s">
        <v>64</v>
      </c>
      <c r="Q754" s="1" t="s">
        <v>64</v>
      </c>
      <c r="R754" s="1" t="s">
        <v>64</v>
      </c>
      <c r="S754">
        <v>1</v>
      </c>
      <c r="T754">
        <v>2</v>
      </c>
      <c r="U754">
        <v>0.03</v>
      </c>
      <c r="AV754" s="1" t="s">
        <v>52</v>
      </c>
      <c r="AW754" s="1" t="s">
        <v>1615</v>
      </c>
      <c r="AX754" s="1" t="s">
        <v>52</v>
      </c>
      <c r="AY754" s="1" t="s">
        <v>52</v>
      </c>
      <c r="AZ754" s="1" t="s">
        <v>52</v>
      </c>
    </row>
    <row r="755" spans="1:52" ht="30" customHeight="1" x14ac:dyDescent="0.3">
      <c r="A755" s="19" t="s">
        <v>559</v>
      </c>
      <c r="B755" s="19" t="s">
        <v>52</v>
      </c>
      <c r="C755" s="19" t="s">
        <v>52</v>
      </c>
      <c r="D755" s="20"/>
      <c r="E755" s="22"/>
      <c r="F755" s="25">
        <f>TRUNC(SUMIF(N752:N754, N751, F752:F754),0)</f>
        <v>0</v>
      </c>
      <c r="G755" s="22">
        <v>0</v>
      </c>
      <c r="H755" s="25">
        <f>TRUNC(SUMIF(N752:N754, N751, H752:H754),0)</f>
        <v>113302</v>
      </c>
      <c r="I755" s="22"/>
      <c r="J755" s="25">
        <f>TRUNC(SUMIF(N752:N754, N751, J752:J754),0)</f>
        <v>3399</v>
      </c>
      <c r="K755" s="22"/>
      <c r="L755" s="25">
        <f>F755+H755+J755</f>
        <v>116701</v>
      </c>
      <c r="M755" s="19" t="s">
        <v>52</v>
      </c>
      <c r="N755" s="1" t="s">
        <v>91</v>
      </c>
      <c r="O755" s="1" t="s">
        <v>91</v>
      </c>
      <c r="P755" s="1" t="s">
        <v>52</v>
      </c>
      <c r="Q755" s="1" t="s">
        <v>52</v>
      </c>
      <c r="R755" s="1" t="s">
        <v>52</v>
      </c>
      <c r="AV755" s="1" t="s">
        <v>52</v>
      </c>
      <c r="AW755" s="1" t="s">
        <v>52</v>
      </c>
      <c r="AX755" s="1" t="s">
        <v>52</v>
      </c>
      <c r="AY755" s="1" t="s">
        <v>52</v>
      </c>
      <c r="AZ755" s="1" t="s">
        <v>52</v>
      </c>
    </row>
    <row r="756" spans="1:52" ht="30" customHeight="1" x14ac:dyDescent="0.3">
      <c r="A756" s="20"/>
      <c r="B756" s="20"/>
      <c r="C756" s="20"/>
      <c r="D756" s="20"/>
      <c r="E756" s="22"/>
      <c r="F756" s="25"/>
      <c r="G756" s="22">
        <v>0</v>
      </c>
      <c r="H756" s="25"/>
      <c r="I756" s="22"/>
      <c r="J756" s="25"/>
      <c r="K756" s="22"/>
      <c r="L756" s="25"/>
      <c r="M756" s="20"/>
    </row>
    <row r="757" spans="1:52" ht="30" customHeight="1" x14ac:dyDescent="0.3">
      <c r="A757" s="16" t="s">
        <v>1616</v>
      </c>
      <c r="B757" s="17"/>
      <c r="C757" s="17"/>
      <c r="D757" s="17"/>
      <c r="E757" s="21"/>
      <c r="F757" s="24"/>
      <c r="G757" s="21">
        <v>0</v>
      </c>
      <c r="H757" s="24"/>
      <c r="I757" s="21"/>
      <c r="J757" s="24"/>
      <c r="K757" s="21"/>
      <c r="L757" s="24"/>
      <c r="M757" s="18"/>
      <c r="N757" s="1" t="s">
        <v>1090</v>
      </c>
    </row>
    <row r="758" spans="1:52" ht="30" customHeight="1" x14ac:dyDescent="0.3">
      <c r="A758" s="19" t="s">
        <v>1618</v>
      </c>
      <c r="B758" s="19" t="s">
        <v>567</v>
      </c>
      <c r="C758" s="19" t="s">
        <v>568</v>
      </c>
      <c r="D758" s="20">
        <v>1.4999999999999999E-2</v>
      </c>
      <c r="E758" s="22">
        <f>단가대비표!O122</f>
        <v>0</v>
      </c>
      <c r="F758" s="25">
        <f>TRUNC(E758*D758,1)</f>
        <v>0</v>
      </c>
      <c r="G758" s="22">
        <v>239345.47</v>
      </c>
      <c r="H758" s="25">
        <f>TRUNC(G758*D758,1)</f>
        <v>3590.1</v>
      </c>
      <c r="I758" s="22">
        <f>단가대비표!V122</f>
        <v>0</v>
      </c>
      <c r="J758" s="25">
        <f>TRUNC(I758*D758,1)</f>
        <v>0</v>
      </c>
      <c r="K758" s="22">
        <f t="shared" ref="K758:L760" si="107">TRUNC(E758+G758+I758,1)</f>
        <v>239345.4</v>
      </c>
      <c r="L758" s="25">
        <f t="shared" si="107"/>
        <v>3590.1</v>
      </c>
      <c r="M758" s="19" t="s">
        <v>52</v>
      </c>
      <c r="N758" s="1" t="s">
        <v>1090</v>
      </c>
      <c r="O758" s="1" t="s">
        <v>1619</v>
      </c>
      <c r="P758" s="1" t="s">
        <v>64</v>
      </c>
      <c r="Q758" s="1" t="s">
        <v>64</v>
      </c>
      <c r="R758" s="1" t="s">
        <v>63</v>
      </c>
      <c r="V758">
        <v>1</v>
      </c>
      <c r="AV758" s="1" t="s">
        <v>52</v>
      </c>
      <c r="AW758" s="1" t="s">
        <v>1620</v>
      </c>
      <c r="AX758" s="1" t="s">
        <v>52</v>
      </c>
      <c r="AY758" s="1" t="s">
        <v>52</v>
      </c>
      <c r="AZ758" s="1" t="s">
        <v>52</v>
      </c>
    </row>
    <row r="759" spans="1:52" ht="30" customHeight="1" x14ac:dyDescent="0.3">
      <c r="A759" s="19" t="s">
        <v>571</v>
      </c>
      <c r="B759" s="19" t="s">
        <v>567</v>
      </c>
      <c r="C759" s="19" t="s">
        <v>568</v>
      </c>
      <c r="D759" s="20">
        <v>3.0000000000000001E-3</v>
      </c>
      <c r="E759" s="22">
        <f>단가대비표!O107</f>
        <v>0</v>
      </c>
      <c r="F759" s="25">
        <f>TRUNC(E759*D759,1)</f>
        <v>0</v>
      </c>
      <c r="G759" s="22">
        <v>156581.88</v>
      </c>
      <c r="H759" s="25">
        <f>TRUNC(G759*D759,1)</f>
        <v>469.7</v>
      </c>
      <c r="I759" s="22">
        <f>단가대비표!V107</f>
        <v>0</v>
      </c>
      <c r="J759" s="25">
        <f>TRUNC(I759*D759,1)</f>
        <v>0</v>
      </c>
      <c r="K759" s="22">
        <f t="shared" si="107"/>
        <v>156581.79999999999</v>
      </c>
      <c r="L759" s="25">
        <f t="shared" si="107"/>
        <v>469.7</v>
      </c>
      <c r="M759" s="19" t="s">
        <v>52</v>
      </c>
      <c r="N759" s="1" t="s">
        <v>1090</v>
      </c>
      <c r="O759" s="1" t="s">
        <v>572</v>
      </c>
      <c r="P759" s="1" t="s">
        <v>64</v>
      </c>
      <c r="Q759" s="1" t="s">
        <v>64</v>
      </c>
      <c r="R759" s="1" t="s">
        <v>63</v>
      </c>
      <c r="V759">
        <v>1</v>
      </c>
      <c r="AV759" s="1" t="s">
        <v>52</v>
      </c>
      <c r="AW759" s="1" t="s">
        <v>1621</v>
      </c>
      <c r="AX759" s="1" t="s">
        <v>52</v>
      </c>
      <c r="AY759" s="1" t="s">
        <v>52</v>
      </c>
      <c r="AZ759" s="1" t="s">
        <v>52</v>
      </c>
    </row>
    <row r="760" spans="1:52" ht="30" customHeight="1" x14ac:dyDescent="0.3">
      <c r="A760" s="19" t="s">
        <v>1622</v>
      </c>
      <c r="B760" s="19" t="s">
        <v>668</v>
      </c>
      <c r="C760" s="19" t="s">
        <v>508</v>
      </c>
      <c r="D760" s="20">
        <v>1</v>
      </c>
      <c r="E760" s="22">
        <f>TRUNC(SUMIF(V758:V760, RIGHTB(O760, 1), H758:H760)*U760, 2)</f>
        <v>81.19</v>
      </c>
      <c r="F760" s="25">
        <f>TRUNC(E760*D760,1)</f>
        <v>81.099999999999994</v>
      </c>
      <c r="G760" s="22">
        <v>0</v>
      </c>
      <c r="H760" s="25">
        <f>TRUNC(G760*D760,1)</f>
        <v>0</v>
      </c>
      <c r="I760" s="22">
        <v>0</v>
      </c>
      <c r="J760" s="25">
        <f>TRUNC(I760*D760,1)</f>
        <v>0</v>
      </c>
      <c r="K760" s="22">
        <f t="shared" si="107"/>
        <v>81.099999999999994</v>
      </c>
      <c r="L760" s="25">
        <f t="shared" si="107"/>
        <v>81.099999999999994</v>
      </c>
      <c r="M760" s="19" t="s">
        <v>52</v>
      </c>
      <c r="N760" s="1" t="s">
        <v>1090</v>
      </c>
      <c r="O760" s="1" t="s">
        <v>669</v>
      </c>
      <c r="P760" s="1" t="s">
        <v>64</v>
      </c>
      <c r="Q760" s="1" t="s">
        <v>64</v>
      </c>
      <c r="R760" s="1" t="s">
        <v>64</v>
      </c>
      <c r="S760">
        <v>1</v>
      </c>
      <c r="T760">
        <v>0</v>
      </c>
      <c r="U760">
        <v>0.02</v>
      </c>
      <c r="AV760" s="1" t="s">
        <v>52</v>
      </c>
      <c r="AW760" s="1" t="s">
        <v>1623</v>
      </c>
      <c r="AX760" s="1" t="s">
        <v>52</v>
      </c>
      <c r="AY760" s="1" t="s">
        <v>52</v>
      </c>
      <c r="AZ760" s="1" t="s">
        <v>52</v>
      </c>
    </row>
    <row r="761" spans="1:52" ht="30" customHeight="1" x14ac:dyDescent="0.3">
      <c r="A761" s="19" t="s">
        <v>559</v>
      </c>
      <c r="B761" s="19" t="s">
        <v>52</v>
      </c>
      <c r="C761" s="19" t="s">
        <v>52</v>
      </c>
      <c r="D761" s="20"/>
      <c r="E761" s="22"/>
      <c r="F761" s="25">
        <f>TRUNC(SUMIF(N758:N760, N757, F758:F760),0)</f>
        <v>81</v>
      </c>
      <c r="G761" s="22">
        <v>0</v>
      </c>
      <c r="H761" s="25">
        <f>TRUNC(SUMIF(N758:N760, N757, H758:H760),0)</f>
        <v>4059</v>
      </c>
      <c r="I761" s="22"/>
      <c r="J761" s="25">
        <f>TRUNC(SUMIF(N758:N760, N757, J758:J760),0)</f>
        <v>0</v>
      </c>
      <c r="K761" s="22"/>
      <c r="L761" s="25">
        <f>F761+H761+J761</f>
        <v>4140</v>
      </c>
      <c r="M761" s="19" t="s">
        <v>52</v>
      </c>
      <c r="N761" s="1" t="s">
        <v>91</v>
      </c>
      <c r="O761" s="1" t="s">
        <v>91</v>
      </c>
      <c r="P761" s="1" t="s">
        <v>52</v>
      </c>
      <c r="Q761" s="1" t="s">
        <v>52</v>
      </c>
      <c r="R761" s="1" t="s">
        <v>52</v>
      </c>
      <c r="AV761" s="1" t="s">
        <v>52</v>
      </c>
      <c r="AW761" s="1" t="s">
        <v>52</v>
      </c>
      <c r="AX761" s="1" t="s">
        <v>52</v>
      </c>
      <c r="AY761" s="1" t="s">
        <v>52</v>
      </c>
      <c r="AZ761" s="1" t="s">
        <v>52</v>
      </c>
    </row>
    <row r="762" spans="1:52" ht="30" customHeight="1" x14ac:dyDescent="0.3">
      <c r="A762" s="20"/>
      <c r="B762" s="20"/>
      <c r="C762" s="20"/>
      <c r="D762" s="20"/>
      <c r="E762" s="22"/>
      <c r="F762" s="25"/>
      <c r="G762" s="22">
        <v>0</v>
      </c>
      <c r="H762" s="25"/>
      <c r="I762" s="22"/>
      <c r="J762" s="25"/>
      <c r="K762" s="22"/>
      <c r="L762" s="25"/>
      <c r="M762" s="20"/>
    </row>
    <row r="763" spans="1:52" ht="30" customHeight="1" x14ac:dyDescent="0.3">
      <c r="A763" s="16" t="s">
        <v>1624</v>
      </c>
      <c r="B763" s="17"/>
      <c r="C763" s="17"/>
      <c r="D763" s="17"/>
      <c r="E763" s="21"/>
      <c r="F763" s="24"/>
      <c r="G763" s="21">
        <v>0</v>
      </c>
      <c r="H763" s="24"/>
      <c r="I763" s="21"/>
      <c r="J763" s="24"/>
      <c r="K763" s="21"/>
      <c r="L763" s="24"/>
      <c r="M763" s="18"/>
      <c r="N763" s="1" t="s">
        <v>1095</v>
      </c>
    </row>
    <row r="764" spans="1:52" ht="30" customHeight="1" x14ac:dyDescent="0.3">
      <c r="A764" s="19" t="s">
        <v>1625</v>
      </c>
      <c r="B764" s="19" t="s">
        <v>1626</v>
      </c>
      <c r="C764" s="19" t="s">
        <v>846</v>
      </c>
      <c r="D764" s="20">
        <v>0.08</v>
      </c>
      <c r="E764" s="22">
        <f>단가대비표!O97</f>
        <v>10000</v>
      </c>
      <c r="F764" s="25">
        <f>TRUNC(E764*D764,1)</f>
        <v>800</v>
      </c>
      <c r="G764" s="22">
        <v>0</v>
      </c>
      <c r="H764" s="25">
        <f>TRUNC(G764*D764,1)</f>
        <v>0</v>
      </c>
      <c r="I764" s="22">
        <f>단가대비표!V97</f>
        <v>0</v>
      </c>
      <c r="J764" s="25">
        <f>TRUNC(I764*D764,1)</f>
        <v>0</v>
      </c>
      <c r="K764" s="22">
        <f>TRUNC(E764+G764+I764,1)</f>
        <v>10000</v>
      </c>
      <c r="L764" s="25">
        <f>TRUNC(F764+H764+J764,1)</f>
        <v>800</v>
      </c>
      <c r="M764" s="19" t="s">
        <v>52</v>
      </c>
      <c r="N764" s="1" t="s">
        <v>1095</v>
      </c>
      <c r="O764" s="1" t="s">
        <v>1627</v>
      </c>
      <c r="P764" s="1" t="s">
        <v>64</v>
      </c>
      <c r="Q764" s="1" t="s">
        <v>64</v>
      </c>
      <c r="R764" s="1" t="s">
        <v>63</v>
      </c>
      <c r="AV764" s="1" t="s">
        <v>52</v>
      </c>
      <c r="AW764" s="1" t="s">
        <v>1628</v>
      </c>
      <c r="AX764" s="1" t="s">
        <v>52</v>
      </c>
      <c r="AY764" s="1" t="s">
        <v>52</v>
      </c>
      <c r="AZ764" s="1" t="s">
        <v>52</v>
      </c>
    </row>
    <row r="765" spans="1:52" ht="30" customHeight="1" x14ac:dyDescent="0.3">
      <c r="A765" s="19" t="s">
        <v>1629</v>
      </c>
      <c r="B765" s="19" t="s">
        <v>1630</v>
      </c>
      <c r="C765" s="19" t="s">
        <v>846</v>
      </c>
      <c r="D765" s="20">
        <v>4.0000000000000001E-3</v>
      </c>
      <c r="E765" s="22">
        <f>단가대비표!O100</f>
        <v>3494.44</v>
      </c>
      <c r="F765" s="25">
        <f>TRUNC(E765*D765,1)</f>
        <v>13.9</v>
      </c>
      <c r="G765" s="22">
        <v>0</v>
      </c>
      <c r="H765" s="25">
        <f>TRUNC(G765*D765,1)</f>
        <v>0</v>
      </c>
      <c r="I765" s="22">
        <f>단가대비표!V100</f>
        <v>0</v>
      </c>
      <c r="J765" s="25">
        <f>TRUNC(I765*D765,1)</f>
        <v>0</v>
      </c>
      <c r="K765" s="22">
        <f>TRUNC(E765+G765+I765,1)</f>
        <v>3494.4</v>
      </c>
      <c r="L765" s="25">
        <f>TRUNC(F765+H765+J765,1)</f>
        <v>13.9</v>
      </c>
      <c r="M765" s="19" t="s">
        <v>52</v>
      </c>
      <c r="N765" s="1" t="s">
        <v>1095</v>
      </c>
      <c r="O765" s="1" t="s">
        <v>1631</v>
      </c>
      <c r="P765" s="1" t="s">
        <v>64</v>
      </c>
      <c r="Q765" s="1" t="s">
        <v>64</v>
      </c>
      <c r="R765" s="1" t="s">
        <v>63</v>
      </c>
      <c r="AV765" s="1" t="s">
        <v>52</v>
      </c>
      <c r="AW765" s="1" t="s">
        <v>1632</v>
      </c>
      <c r="AX765" s="1" t="s">
        <v>52</v>
      </c>
      <c r="AY765" s="1" t="s">
        <v>52</v>
      </c>
      <c r="AZ765" s="1" t="s">
        <v>52</v>
      </c>
    </row>
    <row r="766" spans="1:52" ht="30" customHeight="1" x14ac:dyDescent="0.3">
      <c r="A766" s="19" t="s">
        <v>559</v>
      </c>
      <c r="B766" s="19" t="s">
        <v>52</v>
      </c>
      <c r="C766" s="19" t="s">
        <v>52</v>
      </c>
      <c r="D766" s="20"/>
      <c r="E766" s="22"/>
      <c r="F766" s="25">
        <f>TRUNC(SUMIF(N764:N765, N763, F764:F765),0)</f>
        <v>813</v>
      </c>
      <c r="G766" s="22">
        <v>0</v>
      </c>
      <c r="H766" s="25">
        <f>TRUNC(SUMIF(N764:N765, N763, H764:H765),0)</f>
        <v>0</v>
      </c>
      <c r="I766" s="22"/>
      <c r="J766" s="25">
        <f>TRUNC(SUMIF(N764:N765, N763, J764:J765),0)</f>
        <v>0</v>
      </c>
      <c r="K766" s="22"/>
      <c r="L766" s="25">
        <f>F766+H766+J766</f>
        <v>813</v>
      </c>
      <c r="M766" s="19" t="s">
        <v>52</v>
      </c>
      <c r="N766" s="1" t="s">
        <v>91</v>
      </c>
      <c r="O766" s="1" t="s">
        <v>91</v>
      </c>
      <c r="P766" s="1" t="s">
        <v>52</v>
      </c>
      <c r="Q766" s="1" t="s">
        <v>52</v>
      </c>
      <c r="R766" s="1" t="s">
        <v>52</v>
      </c>
      <c r="AV766" s="1" t="s">
        <v>52</v>
      </c>
      <c r="AW766" s="1" t="s">
        <v>52</v>
      </c>
      <c r="AX766" s="1" t="s">
        <v>52</v>
      </c>
      <c r="AY766" s="1" t="s">
        <v>52</v>
      </c>
      <c r="AZ766" s="1" t="s">
        <v>52</v>
      </c>
    </row>
    <row r="767" spans="1:52" ht="30" customHeight="1" x14ac:dyDescent="0.3">
      <c r="A767" s="20"/>
      <c r="B767" s="20"/>
      <c r="C767" s="20"/>
      <c r="D767" s="20"/>
      <c r="E767" s="22"/>
      <c r="F767" s="25"/>
      <c r="G767" s="22">
        <v>0</v>
      </c>
      <c r="H767" s="25"/>
      <c r="I767" s="22"/>
      <c r="J767" s="25"/>
      <c r="K767" s="22"/>
      <c r="L767" s="25"/>
      <c r="M767" s="20"/>
    </row>
    <row r="768" spans="1:52" ht="30" customHeight="1" x14ac:dyDescent="0.3">
      <c r="A768" s="16" t="s">
        <v>1633</v>
      </c>
      <c r="B768" s="17"/>
      <c r="C768" s="17"/>
      <c r="D768" s="17"/>
      <c r="E768" s="21"/>
      <c r="F768" s="24"/>
      <c r="G768" s="21">
        <v>0</v>
      </c>
      <c r="H768" s="24"/>
      <c r="I768" s="21"/>
      <c r="J768" s="24"/>
      <c r="K768" s="21"/>
      <c r="L768" s="24"/>
      <c r="M768" s="18"/>
      <c r="N768" s="1" t="s">
        <v>1101</v>
      </c>
    </row>
    <row r="769" spans="1:52" ht="30" customHeight="1" x14ac:dyDescent="0.3">
      <c r="A769" s="19" t="s">
        <v>1618</v>
      </c>
      <c r="B769" s="19" t="s">
        <v>567</v>
      </c>
      <c r="C769" s="19" t="s">
        <v>568</v>
      </c>
      <c r="D769" s="20">
        <v>0.02</v>
      </c>
      <c r="E769" s="22">
        <f>단가대비표!O122</f>
        <v>0</v>
      </c>
      <c r="F769" s="25">
        <f>TRUNC(E769*D769,1)</f>
        <v>0</v>
      </c>
      <c r="G769" s="22">
        <v>239345.47</v>
      </c>
      <c r="H769" s="25">
        <f>TRUNC(G769*D769,1)</f>
        <v>4786.8999999999996</v>
      </c>
      <c r="I769" s="22">
        <f>단가대비표!V122</f>
        <v>0</v>
      </c>
      <c r="J769" s="25">
        <f>TRUNC(I769*D769,1)</f>
        <v>0</v>
      </c>
      <c r="K769" s="22">
        <f t="shared" ref="K769:L773" si="108">TRUNC(E769+G769+I769,1)</f>
        <v>239345.4</v>
      </c>
      <c r="L769" s="25">
        <f t="shared" si="108"/>
        <v>4786.8999999999996</v>
      </c>
      <c r="M769" s="19" t="s">
        <v>52</v>
      </c>
      <c r="N769" s="1" t="s">
        <v>1101</v>
      </c>
      <c r="O769" s="1" t="s">
        <v>1619</v>
      </c>
      <c r="P769" s="1" t="s">
        <v>64</v>
      </c>
      <c r="Q769" s="1" t="s">
        <v>64</v>
      </c>
      <c r="R769" s="1" t="s">
        <v>63</v>
      </c>
      <c r="V769">
        <v>1</v>
      </c>
      <c r="AV769" s="1" t="s">
        <v>52</v>
      </c>
      <c r="AW769" s="1" t="s">
        <v>1635</v>
      </c>
      <c r="AX769" s="1" t="s">
        <v>52</v>
      </c>
      <c r="AY769" s="1" t="s">
        <v>52</v>
      </c>
      <c r="AZ769" s="1" t="s">
        <v>52</v>
      </c>
    </row>
    <row r="770" spans="1:52" ht="30" customHeight="1" x14ac:dyDescent="0.3">
      <c r="A770" s="19" t="s">
        <v>571</v>
      </c>
      <c r="B770" s="19" t="s">
        <v>567</v>
      </c>
      <c r="C770" s="19" t="s">
        <v>568</v>
      </c>
      <c r="D770" s="20">
        <v>4.0000000000000001E-3</v>
      </c>
      <c r="E770" s="22">
        <f>단가대비표!O107</f>
        <v>0</v>
      </c>
      <c r="F770" s="25">
        <f>TRUNC(E770*D770,1)</f>
        <v>0</v>
      </c>
      <c r="G770" s="22">
        <v>156581.88</v>
      </c>
      <c r="H770" s="25">
        <f>TRUNC(G770*D770,1)</f>
        <v>626.29999999999995</v>
      </c>
      <c r="I770" s="22">
        <f>단가대비표!V107</f>
        <v>0</v>
      </c>
      <c r="J770" s="25">
        <f>TRUNC(I770*D770,1)</f>
        <v>0</v>
      </c>
      <c r="K770" s="22">
        <f t="shared" si="108"/>
        <v>156581.79999999999</v>
      </c>
      <c r="L770" s="25">
        <f t="shared" si="108"/>
        <v>626.29999999999995</v>
      </c>
      <c r="M770" s="19" t="s">
        <v>52</v>
      </c>
      <c r="N770" s="1" t="s">
        <v>1101</v>
      </c>
      <c r="O770" s="1" t="s">
        <v>572</v>
      </c>
      <c r="P770" s="1" t="s">
        <v>64</v>
      </c>
      <c r="Q770" s="1" t="s">
        <v>64</v>
      </c>
      <c r="R770" s="1" t="s">
        <v>63</v>
      </c>
      <c r="V770">
        <v>1</v>
      </c>
      <c r="AV770" s="1" t="s">
        <v>52</v>
      </c>
      <c r="AW770" s="1" t="s">
        <v>1636</v>
      </c>
      <c r="AX770" s="1" t="s">
        <v>52</v>
      </c>
      <c r="AY770" s="1" t="s">
        <v>52</v>
      </c>
      <c r="AZ770" s="1" t="s">
        <v>52</v>
      </c>
    </row>
    <row r="771" spans="1:52" ht="30" customHeight="1" x14ac:dyDescent="0.3">
      <c r="A771" s="19" t="s">
        <v>1618</v>
      </c>
      <c r="B771" s="19" t="s">
        <v>567</v>
      </c>
      <c r="C771" s="19" t="s">
        <v>568</v>
      </c>
      <c r="D771" s="20">
        <v>0.02</v>
      </c>
      <c r="E771" s="22">
        <f>단가대비표!O122</f>
        <v>0</v>
      </c>
      <c r="F771" s="25">
        <f>TRUNC(E771*D771,1)</f>
        <v>0</v>
      </c>
      <c r="G771" s="22">
        <v>239345.47</v>
      </c>
      <c r="H771" s="25">
        <f>TRUNC(G771*D771,1)</f>
        <v>4786.8999999999996</v>
      </c>
      <c r="I771" s="22">
        <f>단가대비표!V122</f>
        <v>0</v>
      </c>
      <c r="J771" s="25">
        <f>TRUNC(I771*D771,1)</f>
        <v>0</v>
      </c>
      <c r="K771" s="22">
        <f t="shared" si="108"/>
        <v>239345.4</v>
      </c>
      <c r="L771" s="25">
        <f t="shared" si="108"/>
        <v>4786.8999999999996</v>
      </c>
      <c r="M771" s="19" t="s">
        <v>52</v>
      </c>
      <c r="N771" s="1" t="s">
        <v>1101</v>
      </c>
      <c r="O771" s="1" t="s">
        <v>1619</v>
      </c>
      <c r="P771" s="1" t="s">
        <v>64</v>
      </c>
      <c r="Q771" s="1" t="s">
        <v>64</v>
      </c>
      <c r="R771" s="1" t="s">
        <v>63</v>
      </c>
      <c r="V771">
        <v>1</v>
      </c>
      <c r="AV771" s="1" t="s">
        <v>52</v>
      </c>
      <c r="AW771" s="1" t="s">
        <v>1635</v>
      </c>
      <c r="AX771" s="1" t="s">
        <v>52</v>
      </c>
      <c r="AY771" s="1" t="s">
        <v>52</v>
      </c>
      <c r="AZ771" s="1" t="s">
        <v>52</v>
      </c>
    </row>
    <row r="772" spans="1:52" ht="30" customHeight="1" x14ac:dyDescent="0.3">
      <c r="A772" s="19" t="s">
        <v>571</v>
      </c>
      <c r="B772" s="19" t="s">
        <v>567</v>
      </c>
      <c r="C772" s="19" t="s">
        <v>568</v>
      </c>
      <c r="D772" s="20">
        <v>4.0000000000000001E-3</v>
      </c>
      <c r="E772" s="22">
        <f>단가대비표!O107</f>
        <v>0</v>
      </c>
      <c r="F772" s="25">
        <f>TRUNC(E772*D772,1)</f>
        <v>0</v>
      </c>
      <c r="G772" s="22">
        <v>156581.88</v>
      </c>
      <c r="H772" s="25">
        <f>TRUNC(G772*D772,1)</f>
        <v>626.29999999999995</v>
      </c>
      <c r="I772" s="22">
        <f>단가대비표!V107</f>
        <v>0</v>
      </c>
      <c r="J772" s="25">
        <f>TRUNC(I772*D772,1)</f>
        <v>0</v>
      </c>
      <c r="K772" s="22">
        <f t="shared" si="108"/>
        <v>156581.79999999999</v>
      </c>
      <c r="L772" s="25">
        <f t="shared" si="108"/>
        <v>626.29999999999995</v>
      </c>
      <c r="M772" s="19" t="s">
        <v>52</v>
      </c>
      <c r="N772" s="1" t="s">
        <v>1101</v>
      </c>
      <c r="O772" s="1" t="s">
        <v>572</v>
      </c>
      <c r="P772" s="1" t="s">
        <v>64</v>
      </c>
      <c r="Q772" s="1" t="s">
        <v>64</v>
      </c>
      <c r="R772" s="1" t="s">
        <v>63</v>
      </c>
      <c r="V772">
        <v>1</v>
      </c>
      <c r="AV772" s="1" t="s">
        <v>52</v>
      </c>
      <c r="AW772" s="1" t="s">
        <v>1636</v>
      </c>
      <c r="AX772" s="1" t="s">
        <v>52</v>
      </c>
      <c r="AY772" s="1" t="s">
        <v>52</v>
      </c>
      <c r="AZ772" s="1" t="s">
        <v>52</v>
      </c>
    </row>
    <row r="773" spans="1:52" ht="30" customHeight="1" x14ac:dyDescent="0.3">
      <c r="A773" s="19" t="s">
        <v>1622</v>
      </c>
      <c r="B773" s="19" t="s">
        <v>668</v>
      </c>
      <c r="C773" s="19" t="s">
        <v>508</v>
      </c>
      <c r="D773" s="20">
        <v>1</v>
      </c>
      <c r="E773" s="22">
        <f>TRUNC(SUMIF(V769:V773, RIGHTB(O773, 1), H769:H773)*U773, 2)</f>
        <v>216.52</v>
      </c>
      <c r="F773" s="25">
        <f>TRUNC(E773*D773,1)</f>
        <v>216.5</v>
      </c>
      <c r="G773" s="22">
        <v>0</v>
      </c>
      <c r="H773" s="25">
        <f>TRUNC(G773*D773,1)</f>
        <v>0</v>
      </c>
      <c r="I773" s="22">
        <v>0</v>
      </c>
      <c r="J773" s="25">
        <f>TRUNC(I773*D773,1)</f>
        <v>0</v>
      </c>
      <c r="K773" s="22">
        <f t="shared" si="108"/>
        <v>216.5</v>
      </c>
      <c r="L773" s="25">
        <f t="shared" si="108"/>
        <v>216.5</v>
      </c>
      <c r="M773" s="19" t="s">
        <v>52</v>
      </c>
      <c r="N773" s="1" t="s">
        <v>1101</v>
      </c>
      <c r="O773" s="1" t="s">
        <v>669</v>
      </c>
      <c r="P773" s="1" t="s">
        <v>64</v>
      </c>
      <c r="Q773" s="1" t="s">
        <v>64</v>
      </c>
      <c r="R773" s="1" t="s">
        <v>64</v>
      </c>
      <c r="S773">
        <v>1</v>
      </c>
      <c r="T773">
        <v>0</v>
      </c>
      <c r="U773">
        <v>0.02</v>
      </c>
      <c r="AV773" s="1" t="s">
        <v>52</v>
      </c>
      <c r="AW773" s="1" t="s">
        <v>1637</v>
      </c>
      <c r="AX773" s="1" t="s">
        <v>52</v>
      </c>
      <c r="AY773" s="1" t="s">
        <v>52</v>
      </c>
      <c r="AZ773" s="1" t="s">
        <v>52</v>
      </c>
    </row>
    <row r="774" spans="1:52" ht="30" customHeight="1" x14ac:dyDescent="0.3">
      <c r="A774" s="19" t="s">
        <v>559</v>
      </c>
      <c r="B774" s="19" t="s">
        <v>52</v>
      </c>
      <c r="C774" s="19" t="s">
        <v>52</v>
      </c>
      <c r="D774" s="20"/>
      <c r="E774" s="22"/>
      <c r="F774" s="25">
        <f>TRUNC(SUMIF(N769:N773, N768, F769:F773),0)</f>
        <v>216</v>
      </c>
      <c r="G774" s="22">
        <v>0</v>
      </c>
      <c r="H774" s="25">
        <f>TRUNC(SUMIF(N769:N773, N768, H769:H773),0)</f>
        <v>10826</v>
      </c>
      <c r="I774" s="22"/>
      <c r="J774" s="25">
        <f>TRUNC(SUMIF(N769:N773, N768, J769:J773),0)</f>
        <v>0</v>
      </c>
      <c r="K774" s="22"/>
      <c r="L774" s="25">
        <f>F774+H774+J774</f>
        <v>11042</v>
      </c>
      <c r="M774" s="19" t="s">
        <v>52</v>
      </c>
      <c r="N774" s="1" t="s">
        <v>91</v>
      </c>
      <c r="O774" s="1" t="s">
        <v>91</v>
      </c>
      <c r="P774" s="1" t="s">
        <v>52</v>
      </c>
      <c r="Q774" s="1" t="s">
        <v>52</v>
      </c>
      <c r="R774" s="1" t="s">
        <v>52</v>
      </c>
      <c r="AV774" s="1" t="s">
        <v>52</v>
      </c>
      <c r="AW774" s="1" t="s">
        <v>52</v>
      </c>
      <c r="AX774" s="1" t="s">
        <v>52</v>
      </c>
      <c r="AY774" s="1" t="s">
        <v>52</v>
      </c>
      <c r="AZ774" s="1" t="s">
        <v>52</v>
      </c>
    </row>
    <row r="775" spans="1:52" ht="30" customHeight="1" x14ac:dyDescent="0.3">
      <c r="A775" s="20"/>
      <c r="B775" s="20"/>
      <c r="C775" s="20"/>
      <c r="D775" s="20"/>
      <c r="E775" s="22"/>
      <c r="F775" s="25"/>
      <c r="G775" s="22">
        <v>0</v>
      </c>
      <c r="H775" s="25"/>
      <c r="I775" s="22"/>
      <c r="J775" s="25"/>
      <c r="K775" s="22"/>
      <c r="L775" s="25"/>
      <c r="M775" s="20"/>
    </row>
    <row r="776" spans="1:52" ht="30" customHeight="1" x14ac:dyDescent="0.3">
      <c r="A776" s="16" t="s">
        <v>1638</v>
      </c>
      <c r="B776" s="17"/>
      <c r="C776" s="17"/>
      <c r="D776" s="17"/>
      <c r="E776" s="21"/>
      <c r="F776" s="24"/>
      <c r="G776" s="21">
        <v>0</v>
      </c>
      <c r="H776" s="24"/>
      <c r="I776" s="21"/>
      <c r="J776" s="24"/>
      <c r="K776" s="21"/>
      <c r="L776" s="24"/>
      <c r="M776" s="18"/>
      <c r="N776" s="1" t="s">
        <v>1106</v>
      </c>
    </row>
    <row r="777" spans="1:52" ht="30" customHeight="1" x14ac:dyDescent="0.3">
      <c r="A777" s="19" t="s">
        <v>1639</v>
      </c>
      <c r="B777" s="19" t="s">
        <v>1640</v>
      </c>
      <c r="C777" s="19" t="s">
        <v>846</v>
      </c>
      <c r="D777" s="20">
        <v>0.16600000000000001</v>
      </c>
      <c r="E777" s="22">
        <f>단가대비표!O98</f>
        <v>6066</v>
      </c>
      <c r="F777" s="25">
        <f>TRUNC(E777*D777,1)</f>
        <v>1006.9</v>
      </c>
      <c r="G777" s="22">
        <v>0</v>
      </c>
      <c r="H777" s="25">
        <f>TRUNC(G777*D777,1)</f>
        <v>0</v>
      </c>
      <c r="I777" s="22">
        <f>단가대비표!V98</f>
        <v>0</v>
      </c>
      <c r="J777" s="25">
        <f>TRUNC(I777*D777,1)</f>
        <v>0</v>
      </c>
      <c r="K777" s="22">
        <f>TRUNC(E777+G777+I777,1)</f>
        <v>6066</v>
      </c>
      <c r="L777" s="25">
        <f>TRUNC(F777+H777+J777,1)</f>
        <v>1006.9</v>
      </c>
      <c r="M777" s="19" t="s">
        <v>52</v>
      </c>
      <c r="N777" s="1" t="s">
        <v>1106</v>
      </c>
      <c r="O777" s="1" t="s">
        <v>1641</v>
      </c>
      <c r="P777" s="1" t="s">
        <v>64</v>
      </c>
      <c r="Q777" s="1" t="s">
        <v>64</v>
      </c>
      <c r="R777" s="1" t="s">
        <v>63</v>
      </c>
      <c r="AV777" s="1" t="s">
        <v>52</v>
      </c>
      <c r="AW777" s="1" t="s">
        <v>1642</v>
      </c>
      <c r="AX777" s="1" t="s">
        <v>52</v>
      </c>
      <c r="AY777" s="1" t="s">
        <v>52</v>
      </c>
      <c r="AZ777" s="1" t="s">
        <v>52</v>
      </c>
    </row>
    <row r="778" spans="1:52" ht="30" customHeight="1" x14ac:dyDescent="0.3">
      <c r="A778" s="19" t="s">
        <v>1629</v>
      </c>
      <c r="B778" s="19" t="s">
        <v>1630</v>
      </c>
      <c r="C778" s="19" t="s">
        <v>846</v>
      </c>
      <c r="D778" s="20">
        <v>8.0000000000000002E-3</v>
      </c>
      <c r="E778" s="22">
        <f>단가대비표!O100</f>
        <v>3494.44</v>
      </c>
      <c r="F778" s="25">
        <f>TRUNC(E778*D778,1)</f>
        <v>27.9</v>
      </c>
      <c r="G778" s="22">
        <v>0</v>
      </c>
      <c r="H778" s="25">
        <f>TRUNC(G778*D778,1)</f>
        <v>0</v>
      </c>
      <c r="I778" s="22">
        <f>단가대비표!V100</f>
        <v>0</v>
      </c>
      <c r="J778" s="25">
        <f>TRUNC(I778*D778,1)</f>
        <v>0</v>
      </c>
      <c r="K778" s="22">
        <f>TRUNC(E778+G778+I778,1)</f>
        <v>3494.4</v>
      </c>
      <c r="L778" s="25">
        <f>TRUNC(F778+H778+J778,1)</f>
        <v>27.9</v>
      </c>
      <c r="M778" s="19" t="s">
        <v>52</v>
      </c>
      <c r="N778" s="1" t="s">
        <v>1106</v>
      </c>
      <c r="O778" s="1" t="s">
        <v>1631</v>
      </c>
      <c r="P778" s="1" t="s">
        <v>64</v>
      </c>
      <c r="Q778" s="1" t="s">
        <v>64</v>
      </c>
      <c r="R778" s="1" t="s">
        <v>63</v>
      </c>
      <c r="AV778" s="1" t="s">
        <v>52</v>
      </c>
      <c r="AW778" s="1" t="s">
        <v>1643</v>
      </c>
      <c r="AX778" s="1" t="s">
        <v>52</v>
      </c>
      <c r="AY778" s="1" t="s">
        <v>52</v>
      </c>
      <c r="AZ778" s="1" t="s">
        <v>52</v>
      </c>
    </row>
    <row r="779" spans="1:52" ht="30" customHeight="1" x14ac:dyDescent="0.3">
      <c r="A779" s="19" t="s">
        <v>559</v>
      </c>
      <c r="B779" s="19" t="s">
        <v>52</v>
      </c>
      <c r="C779" s="19" t="s">
        <v>52</v>
      </c>
      <c r="D779" s="20"/>
      <c r="E779" s="22"/>
      <c r="F779" s="25">
        <f>TRUNC(SUMIF(N777:N778, N776, F777:F778),0)</f>
        <v>1034</v>
      </c>
      <c r="G779" s="22">
        <v>0</v>
      </c>
      <c r="H779" s="25">
        <f>TRUNC(SUMIF(N777:N778, N776, H777:H778),0)</f>
        <v>0</v>
      </c>
      <c r="I779" s="22"/>
      <c r="J779" s="25">
        <f>TRUNC(SUMIF(N777:N778, N776, J777:J778),0)</f>
        <v>0</v>
      </c>
      <c r="K779" s="22"/>
      <c r="L779" s="25">
        <f>F779+H779+J779</f>
        <v>1034</v>
      </c>
      <c r="M779" s="19" t="s">
        <v>52</v>
      </c>
      <c r="N779" s="1" t="s">
        <v>91</v>
      </c>
      <c r="O779" s="1" t="s">
        <v>91</v>
      </c>
      <c r="P779" s="1" t="s">
        <v>52</v>
      </c>
      <c r="Q779" s="1" t="s">
        <v>52</v>
      </c>
      <c r="R779" s="1" t="s">
        <v>52</v>
      </c>
      <c r="AV779" s="1" t="s">
        <v>52</v>
      </c>
      <c r="AW779" s="1" t="s">
        <v>52</v>
      </c>
      <c r="AX779" s="1" t="s">
        <v>52</v>
      </c>
      <c r="AY779" s="1" t="s">
        <v>52</v>
      </c>
      <c r="AZ779" s="1" t="s">
        <v>52</v>
      </c>
    </row>
    <row r="780" spans="1:52" ht="30" customHeight="1" x14ac:dyDescent="0.3">
      <c r="A780" s="20"/>
      <c r="B780" s="20"/>
      <c r="C780" s="20"/>
      <c r="D780" s="20"/>
      <c r="E780" s="22"/>
      <c r="F780" s="25"/>
      <c r="G780" s="22">
        <v>0</v>
      </c>
      <c r="H780" s="25"/>
      <c r="I780" s="22"/>
      <c r="J780" s="25"/>
      <c r="K780" s="22"/>
      <c r="L780" s="25"/>
      <c r="M780" s="20"/>
    </row>
    <row r="781" spans="1:52" ht="30" customHeight="1" x14ac:dyDescent="0.3">
      <c r="A781" s="16" t="s">
        <v>1644</v>
      </c>
      <c r="B781" s="17"/>
      <c r="C781" s="17"/>
      <c r="D781" s="17"/>
      <c r="E781" s="21"/>
      <c r="F781" s="24"/>
      <c r="G781" s="21">
        <v>0</v>
      </c>
      <c r="H781" s="24"/>
      <c r="I781" s="21"/>
      <c r="J781" s="24"/>
      <c r="K781" s="21"/>
      <c r="L781" s="24"/>
      <c r="M781" s="18"/>
      <c r="N781" s="1" t="s">
        <v>1111</v>
      </c>
    </row>
    <row r="782" spans="1:52" ht="30" customHeight="1" x14ac:dyDescent="0.3">
      <c r="A782" s="19" t="s">
        <v>1618</v>
      </c>
      <c r="B782" s="19" t="s">
        <v>567</v>
      </c>
      <c r="C782" s="19" t="s">
        <v>568</v>
      </c>
      <c r="D782" s="20">
        <v>3.9E-2</v>
      </c>
      <c r="E782" s="22">
        <f>단가대비표!O122</f>
        <v>0</v>
      </c>
      <c r="F782" s="25">
        <f>TRUNC(E782*D782,1)</f>
        <v>0</v>
      </c>
      <c r="G782" s="22">
        <v>239345.47</v>
      </c>
      <c r="H782" s="25">
        <f>TRUNC(G782*D782,1)</f>
        <v>9334.4</v>
      </c>
      <c r="I782" s="22">
        <f>단가대비표!V122</f>
        <v>0</v>
      </c>
      <c r="J782" s="25">
        <f>TRUNC(I782*D782,1)</f>
        <v>0</v>
      </c>
      <c r="K782" s="22">
        <f t="shared" ref="K782:L784" si="109">TRUNC(E782+G782+I782,1)</f>
        <v>239345.4</v>
      </c>
      <c r="L782" s="25">
        <f t="shared" si="109"/>
        <v>9334.4</v>
      </c>
      <c r="M782" s="19" t="s">
        <v>52</v>
      </c>
      <c r="N782" s="1" t="s">
        <v>1111</v>
      </c>
      <c r="O782" s="1" t="s">
        <v>1619</v>
      </c>
      <c r="P782" s="1" t="s">
        <v>64</v>
      </c>
      <c r="Q782" s="1" t="s">
        <v>64</v>
      </c>
      <c r="R782" s="1" t="s">
        <v>63</v>
      </c>
      <c r="V782">
        <v>1</v>
      </c>
      <c r="AV782" s="1" t="s">
        <v>52</v>
      </c>
      <c r="AW782" s="1" t="s">
        <v>1646</v>
      </c>
      <c r="AX782" s="1" t="s">
        <v>52</v>
      </c>
      <c r="AY782" s="1" t="s">
        <v>52</v>
      </c>
      <c r="AZ782" s="1" t="s">
        <v>52</v>
      </c>
    </row>
    <row r="783" spans="1:52" ht="30" customHeight="1" x14ac:dyDescent="0.3">
      <c r="A783" s="19" t="s">
        <v>571</v>
      </c>
      <c r="B783" s="19" t="s">
        <v>567</v>
      </c>
      <c r="C783" s="19" t="s">
        <v>568</v>
      </c>
      <c r="D783" s="20">
        <v>8.0000000000000002E-3</v>
      </c>
      <c r="E783" s="22">
        <f>단가대비표!O107</f>
        <v>0</v>
      </c>
      <c r="F783" s="25">
        <f>TRUNC(E783*D783,1)</f>
        <v>0</v>
      </c>
      <c r="G783" s="22">
        <v>156581.88</v>
      </c>
      <c r="H783" s="25">
        <f>TRUNC(G783*D783,1)</f>
        <v>1252.5999999999999</v>
      </c>
      <c r="I783" s="22">
        <f>단가대비표!V107</f>
        <v>0</v>
      </c>
      <c r="J783" s="25">
        <f>TRUNC(I783*D783,1)</f>
        <v>0</v>
      </c>
      <c r="K783" s="22">
        <f t="shared" si="109"/>
        <v>156581.79999999999</v>
      </c>
      <c r="L783" s="25">
        <f t="shared" si="109"/>
        <v>1252.5999999999999</v>
      </c>
      <c r="M783" s="19" t="s">
        <v>52</v>
      </c>
      <c r="N783" s="1" t="s">
        <v>1111</v>
      </c>
      <c r="O783" s="1" t="s">
        <v>572</v>
      </c>
      <c r="P783" s="1" t="s">
        <v>64</v>
      </c>
      <c r="Q783" s="1" t="s">
        <v>64</v>
      </c>
      <c r="R783" s="1" t="s">
        <v>63</v>
      </c>
      <c r="V783">
        <v>1</v>
      </c>
      <c r="AV783" s="1" t="s">
        <v>52</v>
      </c>
      <c r="AW783" s="1" t="s">
        <v>1647</v>
      </c>
      <c r="AX783" s="1" t="s">
        <v>52</v>
      </c>
      <c r="AY783" s="1" t="s">
        <v>52</v>
      </c>
      <c r="AZ783" s="1" t="s">
        <v>52</v>
      </c>
    </row>
    <row r="784" spans="1:52" ht="30" customHeight="1" x14ac:dyDescent="0.3">
      <c r="A784" s="19" t="s">
        <v>1622</v>
      </c>
      <c r="B784" s="19" t="s">
        <v>668</v>
      </c>
      <c r="C784" s="19" t="s">
        <v>508</v>
      </c>
      <c r="D784" s="20">
        <v>1</v>
      </c>
      <c r="E784" s="22">
        <f>TRUNC(SUMIF(V782:V784, RIGHTB(O784, 1), H782:H784)*U784, 2)</f>
        <v>211.74</v>
      </c>
      <c r="F784" s="25">
        <f>TRUNC(E784*D784,1)</f>
        <v>211.7</v>
      </c>
      <c r="G784" s="22">
        <v>0</v>
      </c>
      <c r="H784" s="25">
        <f>TRUNC(G784*D784,1)</f>
        <v>0</v>
      </c>
      <c r="I784" s="22">
        <v>0</v>
      </c>
      <c r="J784" s="25">
        <f>TRUNC(I784*D784,1)</f>
        <v>0</v>
      </c>
      <c r="K784" s="22">
        <f t="shared" si="109"/>
        <v>211.7</v>
      </c>
      <c r="L784" s="25">
        <f t="shared" si="109"/>
        <v>211.7</v>
      </c>
      <c r="M784" s="19" t="s">
        <v>52</v>
      </c>
      <c r="N784" s="1" t="s">
        <v>1111</v>
      </c>
      <c r="O784" s="1" t="s">
        <v>669</v>
      </c>
      <c r="P784" s="1" t="s">
        <v>64</v>
      </c>
      <c r="Q784" s="1" t="s">
        <v>64</v>
      </c>
      <c r="R784" s="1" t="s">
        <v>64</v>
      </c>
      <c r="S784">
        <v>1</v>
      </c>
      <c r="T784">
        <v>0</v>
      </c>
      <c r="U784">
        <v>0.02</v>
      </c>
      <c r="AV784" s="1" t="s">
        <v>52</v>
      </c>
      <c r="AW784" s="1" t="s">
        <v>1648</v>
      </c>
      <c r="AX784" s="1" t="s">
        <v>52</v>
      </c>
      <c r="AY784" s="1" t="s">
        <v>52</v>
      </c>
      <c r="AZ784" s="1" t="s">
        <v>52</v>
      </c>
    </row>
    <row r="785" spans="1:52" ht="30" customHeight="1" x14ac:dyDescent="0.3">
      <c r="A785" s="19" t="s">
        <v>559</v>
      </c>
      <c r="B785" s="19" t="s">
        <v>52</v>
      </c>
      <c r="C785" s="19" t="s">
        <v>52</v>
      </c>
      <c r="D785" s="20"/>
      <c r="E785" s="22"/>
      <c r="F785" s="25">
        <f>TRUNC(SUMIF(N782:N784, N781, F782:F784),0)</f>
        <v>211</v>
      </c>
      <c r="G785" s="22">
        <v>0</v>
      </c>
      <c r="H785" s="25">
        <f>TRUNC(SUMIF(N782:N784, N781, H782:H784),0)</f>
        <v>10587</v>
      </c>
      <c r="I785" s="22"/>
      <c r="J785" s="25">
        <f>TRUNC(SUMIF(N782:N784, N781, J782:J784),0)</f>
        <v>0</v>
      </c>
      <c r="K785" s="22"/>
      <c r="L785" s="25">
        <f>F785+H785+J785</f>
        <v>10798</v>
      </c>
      <c r="M785" s="19" t="s">
        <v>52</v>
      </c>
      <c r="N785" s="1" t="s">
        <v>91</v>
      </c>
      <c r="O785" s="1" t="s">
        <v>91</v>
      </c>
      <c r="P785" s="1" t="s">
        <v>52</v>
      </c>
      <c r="Q785" s="1" t="s">
        <v>52</v>
      </c>
      <c r="R785" s="1" t="s">
        <v>52</v>
      </c>
      <c r="AV785" s="1" t="s">
        <v>52</v>
      </c>
      <c r="AW785" s="1" t="s">
        <v>52</v>
      </c>
      <c r="AX785" s="1" t="s">
        <v>52</v>
      </c>
      <c r="AY785" s="1" t="s">
        <v>52</v>
      </c>
      <c r="AZ785" s="1" t="s">
        <v>52</v>
      </c>
    </row>
    <row r="786" spans="1:52" ht="30" customHeight="1" x14ac:dyDescent="0.3">
      <c r="A786" s="20"/>
      <c r="B786" s="20"/>
      <c r="C786" s="20"/>
      <c r="D786" s="20"/>
      <c r="E786" s="22"/>
      <c r="F786" s="25"/>
      <c r="G786" s="22">
        <v>0</v>
      </c>
      <c r="H786" s="25"/>
      <c r="I786" s="22"/>
      <c r="J786" s="25"/>
      <c r="K786" s="22"/>
      <c r="L786" s="25"/>
      <c r="M786" s="20"/>
    </row>
    <row r="787" spans="1:52" ht="30" customHeight="1" x14ac:dyDescent="0.3">
      <c r="A787" s="16" t="s">
        <v>1649</v>
      </c>
      <c r="B787" s="17"/>
      <c r="C787" s="17"/>
      <c r="D787" s="17"/>
      <c r="E787" s="21"/>
      <c r="F787" s="24"/>
      <c r="G787" s="21">
        <v>0</v>
      </c>
      <c r="H787" s="24"/>
      <c r="I787" s="21"/>
      <c r="J787" s="24"/>
      <c r="K787" s="21"/>
      <c r="L787" s="24"/>
      <c r="M787" s="18"/>
      <c r="N787" s="1" t="s">
        <v>1116</v>
      </c>
    </row>
    <row r="788" spans="1:52" ht="30" customHeight="1" x14ac:dyDescent="0.3">
      <c r="A788" s="19" t="s">
        <v>1650</v>
      </c>
      <c r="B788" s="19" t="s">
        <v>1651</v>
      </c>
      <c r="C788" s="19" t="s">
        <v>846</v>
      </c>
      <c r="D788" s="20">
        <v>0.53</v>
      </c>
      <c r="E788" s="22">
        <f>단가대비표!O96</f>
        <v>12281.25</v>
      </c>
      <c r="F788" s="25">
        <f>TRUNC(E788*D788,1)</f>
        <v>6509</v>
      </c>
      <c r="G788" s="22">
        <v>0</v>
      </c>
      <c r="H788" s="25">
        <f>TRUNC(G788*D788,1)</f>
        <v>0</v>
      </c>
      <c r="I788" s="22">
        <f>단가대비표!V96</f>
        <v>0</v>
      </c>
      <c r="J788" s="25">
        <f>TRUNC(I788*D788,1)</f>
        <v>0</v>
      </c>
      <c r="K788" s="22">
        <f t="shared" ref="K788:L790" si="110">TRUNC(E788+G788+I788,1)</f>
        <v>12281.2</v>
      </c>
      <c r="L788" s="25">
        <f t="shared" si="110"/>
        <v>6509</v>
      </c>
      <c r="M788" s="19" t="s">
        <v>52</v>
      </c>
      <c r="N788" s="1" t="s">
        <v>1116</v>
      </c>
      <c r="O788" s="1" t="s">
        <v>1652</v>
      </c>
      <c r="P788" s="1" t="s">
        <v>64</v>
      </c>
      <c r="Q788" s="1" t="s">
        <v>64</v>
      </c>
      <c r="R788" s="1" t="s">
        <v>63</v>
      </c>
      <c r="AV788" s="1" t="s">
        <v>52</v>
      </c>
      <c r="AW788" s="1" t="s">
        <v>1653</v>
      </c>
      <c r="AX788" s="1" t="s">
        <v>52</v>
      </c>
      <c r="AY788" s="1" t="s">
        <v>52</v>
      </c>
      <c r="AZ788" s="1" t="s">
        <v>52</v>
      </c>
    </row>
    <row r="789" spans="1:52" ht="30" customHeight="1" x14ac:dyDescent="0.3">
      <c r="A789" s="19" t="s">
        <v>1654</v>
      </c>
      <c r="B789" s="19" t="s">
        <v>1655</v>
      </c>
      <c r="C789" s="19" t="s">
        <v>846</v>
      </c>
      <c r="D789" s="20">
        <v>0.19</v>
      </c>
      <c r="E789" s="22">
        <f>단가대비표!O95</f>
        <v>11250</v>
      </c>
      <c r="F789" s="25">
        <f>TRUNC(E789*D789,1)</f>
        <v>2137.5</v>
      </c>
      <c r="G789" s="22">
        <v>0</v>
      </c>
      <c r="H789" s="25">
        <f>TRUNC(G789*D789,1)</f>
        <v>0</v>
      </c>
      <c r="I789" s="22">
        <f>단가대비표!V95</f>
        <v>0</v>
      </c>
      <c r="J789" s="25">
        <f>TRUNC(I789*D789,1)</f>
        <v>0</v>
      </c>
      <c r="K789" s="22">
        <f t="shared" si="110"/>
        <v>11250</v>
      </c>
      <c r="L789" s="25">
        <f t="shared" si="110"/>
        <v>2137.5</v>
      </c>
      <c r="M789" s="19" t="s">
        <v>52</v>
      </c>
      <c r="N789" s="1" t="s">
        <v>1116</v>
      </c>
      <c r="O789" s="1" t="s">
        <v>1656</v>
      </c>
      <c r="P789" s="1" t="s">
        <v>64</v>
      </c>
      <c r="Q789" s="1" t="s">
        <v>64</v>
      </c>
      <c r="R789" s="1" t="s">
        <v>63</v>
      </c>
      <c r="AV789" s="1" t="s">
        <v>52</v>
      </c>
      <c r="AW789" s="1" t="s">
        <v>1657</v>
      </c>
      <c r="AX789" s="1" t="s">
        <v>52</v>
      </c>
      <c r="AY789" s="1" t="s">
        <v>52</v>
      </c>
      <c r="AZ789" s="1" t="s">
        <v>52</v>
      </c>
    </row>
    <row r="790" spans="1:52" ht="30" customHeight="1" x14ac:dyDescent="0.3">
      <c r="A790" s="19" t="s">
        <v>1658</v>
      </c>
      <c r="B790" s="19" t="s">
        <v>1659</v>
      </c>
      <c r="C790" s="19" t="s">
        <v>846</v>
      </c>
      <c r="D790" s="20">
        <v>0.125</v>
      </c>
      <c r="E790" s="22">
        <f>단가대비표!O101</f>
        <v>8083.33</v>
      </c>
      <c r="F790" s="25">
        <f>TRUNC(E790*D790,1)</f>
        <v>1010.4</v>
      </c>
      <c r="G790" s="22">
        <v>0</v>
      </c>
      <c r="H790" s="25">
        <f>TRUNC(G790*D790,1)</f>
        <v>0</v>
      </c>
      <c r="I790" s="22">
        <f>단가대비표!V101</f>
        <v>0</v>
      </c>
      <c r="J790" s="25">
        <f>TRUNC(I790*D790,1)</f>
        <v>0</v>
      </c>
      <c r="K790" s="22">
        <f t="shared" si="110"/>
        <v>8083.3</v>
      </c>
      <c r="L790" s="25">
        <f t="shared" si="110"/>
        <v>1010.4</v>
      </c>
      <c r="M790" s="19" t="s">
        <v>52</v>
      </c>
      <c r="N790" s="1" t="s">
        <v>1116</v>
      </c>
      <c r="O790" s="1" t="s">
        <v>1660</v>
      </c>
      <c r="P790" s="1" t="s">
        <v>64</v>
      </c>
      <c r="Q790" s="1" t="s">
        <v>64</v>
      </c>
      <c r="R790" s="1" t="s">
        <v>63</v>
      </c>
      <c r="AV790" s="1" t="s">
        <v>52</v>
      </c>
      <c r="AW790" s="1" t="s">
        <v>1661</v>
      </c>
      <c r="AX790" s="1" t="s">
        <v>52</v>
      </c>
      <c r="AY790" s="1" t="s">
        <v>52</v>
      </c>
      <c r="AZ790" s="1" t="s">
        <v>52</v>
      </c>
    </row>
    <row r="791" spans="1:52" ht="30" customHeight="1" x14ac:dyDescent="0.3">
      <c r="A791" s="19" t="s">
        <v>559</v>
      </c>
      <c r="B791" s="19" t="s">
        <v>52</v>
      </c>
      <c r="C791" s="19" t="s">
        <v>52</v>
      </c>
      <c r="D791" s="20"/>
      <c r="E791" s="22"/>
      <c r="F791" s="25">
        <f>TRUNC(SUMIF(N788:N790, N787, F788:F790),0)</f>
        <v>9656</v>
      </c>
      <c r="G791" s="22">
        <v>0</v>
      </c>
      <c r="H791" s="25">
        <f>TRUNC(SUMIF(N788:N790, N787, H788:H790),0)</f>
        <v>0</v>
      </c>
      <c r="I791" s="22"/>
      <c r="J791" s="25">
        <f>TRUNC(SUMIF(N788:N790, N787, J788:J790),0)</f>
        <v>0</v>
      </c>
      <c r="K791" s="22"/>
      <c r="L791" s="25">
        <f>F791+H791+J791</f>
        <v>9656</v>
      </c>
      <c r="M791" s="19" t="s">
        <v>52</v>
      </c>
      <c r="N791" s="1" t="s">
        <v>91</v>
      </c>
      <c r="O791" s="1" t="s">
        <v>91</v>
      </c>
      <c r="P791" s="1" t="s">
        <v>52</v>
      </c>
      <c r="Q791" s="1" t="s">
        <v>52</v>
      </c>
      <c r="R791" s="1" t="s">
        <v>52</v>
      </c>
      <c r="AV791" s="1" t="s">
        <v>52</v>
      </c>
      <c r="AW791" s="1" t="s">
        <v>52</v>
      </c>
      <c r="AX791" s="1" t="s">
        <v>52</v>
      </c>
      <c r="AY791" s="1" t="s">
        <v>52</v>
      </c>
      <c r="AZ791" s="1" t="s">
        <v>52</v>
      </c>
    </row>
    <row r="792" spans="1:52" ht="30" customHeight="1" x14ac:dyDescent="0.3">
      <c r="A792" s="20"/>
      <c r="B792" s="20"/>
      <c r="C792" s="20"/>
      <c r="D792" s="20"/>
      <c r="E792" s="22"/>
      <c r="F792" s="25"/>
      <c r="G792" s="22">
        <v>0</v>
      </c>
      <c r="H792" s="25"/>
      <c r="I792" s="22"/>
      <c r="J792" s="25"/>
      <c r="K792" s="22"/>
      <c r="L792" s="25"/>
      <c r="M792" s="20"/>
    </row>
    <row r="793" spans="1:52" ht="30" customHeight="1" x14ac:dyDescent="0.3">
      <c r="A793" s="16" t="s">
        <v>1662</v>
      </c>
      <c r="B793" s="17"/>
      <c r="C793" s="17"/>
      <c r="D793" s="17"/>
      <c r="E793" s="21"/>
      <c r="F793" s="24"/>
      <c r="G793" s="21">
        <v>0</v>
      </c>
      <c r="H793" s="24"/>
      <c r="I793" s="21"/>
      <c r="J793" s="24"/>
      <c r="K793" s="21"/>
      <c r="L793" s="24"/>
      <c r="M793" s="18"/>
      <c r="N793" s="1" t="s">
        <v>1121</v>
      </c>
    </row>
    <row r="794" spans="1:52" ht="30" customHeight="1" x14ac:dyDescent="0.3">
      <c r="A794" s="19" t="s">
        <v>1340</v>
      </c>
      <c r="B794" s="19" t="s">
        <v>567</v>
      </c>
      <c r="C794" s="19" t="s">
        <v>568</v>
      </c>
      <c r="D794" s="20">
        <v>3</v>
      </c>
      <c r="E794" s="22">
        <f>단가대비표!O115</f>
        <v>0</v>
      </c>
      <c r="F794" s="25">
        <f t="shared" ref="F794:F800" si="111">TRUNC(E794*D794,1)</f>
        <v>0</v>
      </c>
      <c r="G794" s="22">
        <v>248921.4</v>
      </c>
      <c r="H794" s="25">
        <f t="shared" ref="H794:H800" si="112">TRUNC(G794*D794,1)</f>
        <v>746764.2</v>
      </c>
      <c r="I794" s="22">
        <f>단가대비표!V115</f>
        <v>0</v>
      </c>
      <c r="J794" s="25">
        <f t="shared" ref="J794:J800" si="113">TRUNC(I794*D794,1)</f>
        <v>0</v>
      </c>
      <c r="K794" s="22">
        <f t="shared" ref="K794:L800" si="114">TRUNC(E794+G794+I794,1)</f>
        <v>248921.4</v>
      </c>
      <c r="L794" s="25">
        <f t="shared" si="114"/>
        <v>746764.2</v>
      </c>
      <c r="M794" s="19" t="s">
        <v>52</v>
      </c>
      <c r="N794" s="1" t="s">
        <v>1121</v>
      </c>
      <c r="O794" s="1" t="s">
        <v>1341</v>
      </c>
      <c r="P794" s="1" t="s">
        <v>64</v>
      </c>
      <c r="Q794" s="1" t="s">
        <v>64</v>
      </c>
      <c r="R794" s="1" t="s">
        <v>63</v>
      </c>
      <c r="V794">
        <v>1</v>
      </c>
      <c r="W794">
        <v>2</v>
      </c>
      <c r="AV794" s="1" t="s">
        <v>52</v>
      </c>
      <c r="AW794" s="1" t="s">
        <v>1663</v>
      </c>
      <c r="AX794" s="1" t="s">
        <v>52</v>
      </c>
      <c r="AY794" s="1" t="s">
        <v>52</v>
      </c>
      <c r="AZ794" s="1" t="s">
        <v>52</v>
      </c>
    </row>
    <row r="795" spans="1:52" ht="30" customHeight="1" x14ac:dyDescent="0.3">
      <c r="A795" s="19" t="s">
        <v>664</v>
      </c>
      <c r="B795" s="19" t="s">
        <v>567</v>
      </c>
      <c r="C795" s="19" t="s">
        <v>568</v>
      </c>
      <c r="D795" s="20">
        <v>1</v>
      </c>
      <c r="E795" s="22">
        <f>단가대비표!O108</f>
        <v>0</v>
      </c>
      <c r="F795" s="25">
        <f t="shared" si="111"/>
        <v>0</v>
      </c>
      <c r="G795" s="22">
        <v>205771.02000000002</v>
      </c>
      <c r="H795" s="25">
        <f t="shared" si="112"/>
        <v>205771</v>
      </c>
      <c r="I795" s="22">
        <f>단가대비표!V108</f>
        <v>0</v>
      </c>
      <c r="J795" s="25">
        <f t="shared" si="113"/>
        <v>0</v>
      </c>
      <c r="K795" s="22">
        <f t="shared" si="114"/>
        <v>205771</v>
      </c>
      <c r="L795" s="25">
        <f t="shared" si="114"/>
        <v>205771</v>
      </c>
      <c r="M795" s="19" t="s">
        <v>52</v>
      </c>
      <c r="N795" s="1" t="s">
        <v>1121</v>
      </c>
      <c r="O795" s="1" t="s">
        <v>665</v>
      </c>
      <c r="P795" s="1" t="s">
        <v>64</v>
      </c>
      <c r="Q795" s="1" t="s">
        <v>64</v>
      </c>
      <c r="R795" s="1" t="s">
        <v>63</v>
      </c>
      <c r="V795">
        <v>1</v>
      </c>
      <c r="W795">
        <v>2</v>
      </c>
      <c r="AV795" s="1" t="s">
        <v>52</v>
      </c>
      <c r="AW795" s="1" t="s">
        <v>1664</v>
      </c>
      <c r="AX795" s="1" t="s">
        <v>52</v>
      </c>
      <c r="AY795" s="1" t="s">
        <v>52</v>
      </c>
      <c r="AZ795" s="1" t="s">
        <v>52</v>
      </c>
    </row>
    <row r="796" spans="1:52" ht="30" customHeight="1" x14ac:dyDescent="0.3">
      <c r="A796" s="19" t="s">
        <v>1317</v>
      </c>
      <c r="B796" s="19" t="s">
        <v>567</v>
      </c>
      <c r="C796" s="19" t="s">
        <v>568</v>
      </c>
      <c r="D796" s="20">
        <v>1</v>
      </c>
      <c r="E796" s="22">
        <f>단가대비표!O110</f>
        <v>0</v>
      </c>
      <c r="F796" s="25">
        <f t="shared" si="111"/>
        <v>0</v>
      </c>
      <c r="G796" s="22">
        <v>250968.9</v>
      </c>
      <c r="H796" s="25">
        <f t="shared" si="112"/>
        <v>250968.9</v>
      </c>
      <c r="I796" s="22">
        <f>단가대비표!V110</f>
        <v>0</v>
      </c>
      <c r="J796" s="25">
        <f t="shared" si="113"/>
        <v>0</v>
      </c>
      <c r="K796" s="22">
        <f t="shared" si="114"/>
        <v>250968.9</v>
      </c>
      <c r="L796" s="25">
        <f t="shared" si="114"/>
        <v>250968.9</v>
      </c>
      <c r="M796" s="19" t="s">
        <v>52</v>
      </c>
      <c r="N796" s="1" t="s">
        <v>1121</v>
      </c>
      <c r="O796" s="1" t="s">
        <v>1318</v>
      </c>
      <c r="P796" s="1" t="s">
        <v>64</v>
      </c>
      <c r="Q796" s="1" t="s">
        <v>64</v>
      </c>
      <c r="R796" s="1" t="s">
        <v>63</v>
      </c>
      <c r="V796">
        <v>1</v>
      </c>
      <c r="W796">
        <v>2</v>
      </c>
      <c r="AV796" s="1" t="s">
        <v>52</v>
      </c>
      <c r="AW796" s="1" t="s">
        <v>1665</v>
      </c>
      <c r="AX796" s="1" t="s">
        <v>52</v>
      </c>
      <c r="AY796" s="1" t="s">
        <v>52</v>
      </c>
      <c r="AZ796" s="1" t="s">
        <v>52</v>
      </c>
    </row>
    <row r="797" spans="1:52" ht="30" customHeight="1" x14ac:dyDescent="0.3">
      <c r="A797" s="19" t="s">
        <v>571</v>
      </c>
      <c r="B797" s="19" t="s">
        <v>567</v>
      </c>
      <c r="C797" s="19" t="s">
        <v>568</v>
      </c>
      <c r="D797" s="20">
        <v>1</v>
      </c>
      <c r="E797" s="22">
        <f>단가대비표!O107</f>
        <v>0</v>
      </c>
      <c r="F797" s="25">
        <f t="shared" si="111"/>
        <v>0</v>
      </c>
      <c r="G797" s="22">
        <v>156581.88</v>
      </c>
      <c r="H797" s="25">
        <f t="shared" si="112"/>
        <v>156581.79999999999</v>
      </c>
      <c r="I797" s="22">
        <f>단가대비표!V107</f>
        <v>0</v>
      </c>
      <c r="J797" s="25">
        <f t="shared" si="113"/>
        <v>0</v>
      </c>
      <c r="K797" s="22">
        <f t="shared" si="114"/>
        <v>156581.79999999999</v>
      </c>
      <c r="L797" s="25">
        <f t="shared" si="114"/>
        <v>156581.79999999999</v>
      </c>
      <c r="M797" s="19" t="s">
        <v>52</v>
      </c>
      <c r="N797" s="1" t="s">
        <v>1121</v>
      </c>
      <c r="O797" s="1" t="s">
        <v>572</v>
      </c>
      <c r="P797" s="1" t="s">
        <v>64</v>
      </c>
      <c r="Q797" s="1" t="s">
        <v>64</v>
      </c>
      <c r="R797" s="1" t="s">
        <v>63</v>
      </c>
      <c r="V797">
        <v>1</v>
      </c>
      <c r="W797">
        <v>2</v>
      </c>
      <c r="AV797" s="1" t="s">
        <v>52</v>
      </c>
      <c r="AW797" s="1" t="s">
        <v>1666</v>
      </c>
      <c r="AX797" s="1" t="s">
        <v>52</v>
      </c>
      <c r="AY797" s="1" t="s">
        <v>52</v>
      </c>
      <c r="AZ797" s="1" t="s">
        <v>52</v>
      </c>
    </row>
    <row r="798" spans="1:52" ht="30" customHeight="1" x14ac:dyDescent="0.3">
      <c r="A798" s="19" t="s">
        <v>667</v>
      </c>
      <c r="B798" s="19" t="s">
        <v>1346</v>
      </c>
      <c r="C798" s="19" t="s">
        <v>508</v>
      </c>
      <c r="D798" s="20">
        <v>1</v>
      </c>
      <c r="E798" s="22">
        <v>0</v>
      </c>
      <c r="F798" s="25">
        <f t="shared" si="111"/>
        <v>0</v>
      </c>
      <c r="G798" s="22">
        <v>0</v>
      </c>
      <c r="H798" s="25">
        <f t="shared" si="112"/>
        <v>0</v>
      </c>
      <c r="I798" s="22">
        <f>TRUNC(SUMIF(V794:V800, RIGHTB(O798, 1), H794:H800)*U798, 2)</f>
        <v>68004.289999999994</v>
      </c>
      <c r="J798" s="25">
        <f t="shared" si="113"/>
        <v>68004.2</v>
      </c>
      <c r="K798" s="22">
        <f t="shared" si="114"/>
        <v>68004.2</v>
      </c>
      <c r="L798" s="25">
        <f t="shared" si="114"/>
        <v>68004.2</v>
      </c>
      <c r="M798" s="19" t="s">
        <v>52</v>
      </c>
      <c r="N798" s="1" t="s">
        <v>1121</v>
      </c>
      <c r="O798" s="1" t="s">
        <v>669</v>
      </c>
      <c r="P798" s="1" t="s">
        <v>64</v>
      </c>
      <c r="Q798" s="1" t="s">
        <v>64</v>
      </c>
      <c r="R798" s="1" t="s">
        <v>64</v>
      </c>
      <c r="S798">
        <v>1</v>
      </c>
      <c r="T798">
        <v>2</v>
      </c>
      <c r="U798">
        <v>0.05</v>
      </c>
      <c r="AV798" s="1" t="s">
        <v>52</v>
      </c>
      <c r="AW798" s="1" t="s">
        <v>1667</v>
      </c>
      <c r="AX798" s="1" t="s">
        <v>52</v>
      </c>
      <c r="AY798" s="1" t="s">
        <v>52</v>
      </c>
      <c r="AZ798" s="1" t="s">
        <v>52</v>
      </c>
    </row>
    <row r="799" spans="1:52" ht="30" customHeight="1" x14ac:dyDescent="0.3">
      <c r="A799" s="19" t="s">
        <v>1348</v>
      </c>
      <c r="B799" s="19" t="s">
        <v>1349</v>
      </c>
      <c r="C799" s="19" t="s">
        <v>597</v>
      </c>
      <c r="D799" s="20">
        <v>8</v>
      </c>
      <c r="E799" s="22">
        <f>일위대가목록!E88</f>
        <v>43553</v>
      </c>
      <c r="F799" s="25">
        <f t="shared" si="111"/>
        <v>348424</v>
      </c>
      <c r="G799" s="22">
        <v>53708.200000000004</v>
      </c>
      <c r="H799" s="25">
        <f t="shared" si="112"/>
        <v>429665.6</v>
      </c>
      <c r="I799" s="22">
        <f>일위대가목록!G88</f>
        <v>90024</v>
      </c>
      <c r="J799" s="25">
        <f t="shared" si="113"/>
        <v>720192</v>
      </c>
      <c r="K799" s="22">
        <f t="shared" si="114"/>
        <v>187285.2</v>
      </c>
      <c r="L799" s="25">
        <f t="shared" si="114"/>
        <v>1498281.6</v>
      </c>
      <c r="M799" s="19" t="s">
        <v>1350</v>
      </c>
      <c r="N799" s="1" t="s">
        <v>1121</v>
      </c>
      <c r="O799" s="1" t="s">
        <v>1351</v>
      </c>
      <c r="P799" s="1" t="s">
        <v>63</v>
      </c>
      <c r="Q799" s="1" t="s">
        <v>64</v>
      </c>
      <c r="R799" s="1" t="s">
        <v>64</v>
      </c>
      <c r="AV799" s="1" t="s">
        <v>52</v>
      </c>
      <c r="AW799" s="1" t="s">
        <v>1668</v>
      </c>
      <c r="AX799" s="1" t="s">
        <v>52</v>
      </c>
      <c r="AY799" s="1" t="s">
        <v>52</v>
      </c>
      <c r="AZ799" s="1" t="s">
        <v>52</v>
      </c>
    </row>
    <row r="800" spans="1:52" ht="30" customHeight="1" x14ac:dyDescent="0.3">
      <c r="A800" s="19" t="s">
        <v>1353</v>
      </c>
      <c r="B800" s="19" t="s">
        <v>1346</v>
      </c>
      <c r="C800" s="19" t="s">
        <v>508</v>
      </c>
      <c r="D800" s="20">
        <v>1</v>
      </c>
      <c r="E800" s="22">
        <f>TRUNC(SUMIF(W794:W800, RIGHTB(O800, 1), H794:H800)*U800, 2)</f>
        <v>68004.289999999994</v>
      </c>
      <c r="F800" s="25">
        <f t="shared" si="111"/>
        <v>68004.2</v>
      </c>
      <c r="G800" s="22">
        <v>0</v>
      </c>
      <c r="H800" s="25">
        <f t="shared" si="112"/>
        <v>0</v>
      </c>
      <c r="I800" s="22">
        <v>0</v>
      </c>
      <c r="J800" s="25">
        <f t="shared" si="113"/>
        <v>0</v>
      </c>
      <c r="K800" s="22">
        <f t="shared" si="114"/>
        <v>68004.2</v>
      </c>
      <c r="L800" s="25">
        <f t="shared" si="114"/>
        <v>68004.2</v>
      </c>
      <c r="M800" s="19" t="s">
        <v>52</v>
      </c>
      <c r="N800" s="1" t="s">
        <v>1121</v>
      </c>
      <c r="O800" s="1" t="s">
        <v>1161</v>
      </c>
      <c r="P800" s="1" t="s">
        <v>64</v>
      </c>
      <c r="Q800" s="1" t="s">
        <v>64</v>
      </c>
      <c r="R800" s="1" t="s">
        <v>64</v>
      </c>
      <c r="S800">
        <v>1</v>
      </c>
      <c r="T800">
        <v>0</v>
      </c>
      <c r="U800">
        <v>0.05</v>
      </c>
      <c r="AV800" s="1" t="s">
        <v>52</v>
      </c>
      <c r="AW800" s="1" t="s">
        <v>1669</v>
      </c>
      <c r="AX800" s="1" t="s">
        <v>52</v>
      </c>
      <c r="AY800" s="1" t="s">
        <v>52</v>
      </c>
      <c r="AZ800" s="1" t="s">
        <v>52</v>
      </c>
    </row>
    <row r="801" spans="1:52" ht="30" customHeight="1" x14ac:dyDescent="0.3">
      <c r="A801" s="19" t="s">
        <v>559</v>
      </c>
      <c r="B801" s="19" t="s">
        <v>52</v>
      </c>
      <c r="C801" s="19" t="s">
        <v>52</v>
      </c>
      <c r="D801" s="20"/>
      <c r="E801" s="22"/>
      <c r="F801" s="25">
        <f>TRUNC(SUMIF(N794:N800, N793, F794:F800),0)</f>
        <v>416428</v>
      </c>
      <c r="G801" s="22">
        <v>0</v>
      </c>
      <c r="H801" s="25">
        <f>TRUNC(SUMIF(N794:N800, N793, H794:H800),0)</f>
        <v>1789751</v>
      </c>
      <c r="I801" s="22"/>
      <c r="J801" s="25">
        <f>TRUNC(SUMIF(N794:N800, N793, J794:J800),0)</f>
        <v>788196</v>
      </c>
      <c r="K801" s="22"/>
      <c r="L801" s="25">
        <f>F801+H801+J801</f>
        <v>2994375</v>
      </c>
      <c r="M801" s="19" t="s">
        <v>52</v>
      </c>
      <c r="N801" s="1" t="s">
        <v>91</v>
      </c>
      <c r="O801" s="1" t="s">
        <v>91</v>
      </c>
      <c r="P801" s="1" t="s">
        <v>52</v>
      </c>
      <c r="Q801" s="1" t="s">
        <v>52</v>
      </c>
      <c r="R801" s="1" t="s">
        <v>52</v>
      </c>
      <c r="AV801" s="1" t="s">
        <v>52</v>
      </c>
      <c r="AW801" s="1" t="s">
        <v>52</v>
      </c>
      <c r="AX801" s="1" t="s">
        <v>52</v>
      </c>
      <c r="AY801" s="1" t="s">
        <v>52</v>
      </c>
      <c r="AZ801" s="1" t="s">
        <v>52</v>
      </c>
    </row>
    <row r="802" spans="1:52" ht="30" customHeight="1" x14ac:dyDescent="0.3">
      <c r="A802" s="20"/>
      <c r="B802" s="20"/>
      <c r="C802" s="20"/>
      <c r="D802" s="20"/>
      <c r="E802" s="22"/>
      <c r="F802" s="25"/>
      <c r="G802" s="22">
        <v>0</v>
      </c>
      <c r="H802" s="25"/>
      <c r="I802" s="22"/>
      <c r="J802" s="25"/>
      <c r="K802" s="22"/>
      <c r="L802" s="25"/>
      <c r="M802" s="20"/>
    </row>
    <row r="803" spans="1:52" ht="30" customHeight="1" x14ac:dyDescent="0.3">
      <c r="A803" s="16" t="s">
        <v>1670</v>
      </c>
      <c r="B803" s="17"/>
      <c r="C803" s="17"/>
      <c r="D803" s="17"/>
      <c r="E803" s="21"/>
      <c r="F803" s="24"/>
      <c r="G803" s="21">
        <v>0</v>
      </c>
      <c r="H803" s="24"/>
      <c r="I803" s="21"/>
      <c r="J803" s="24"/>
      <c r="K803" s="21"/>
      <c r="L803" s="24"/>
      <c r="M803" s="18"/>
      <c r="N803" s="1" t="s">
        <v>1126</v>
      </c>
    </row>
    <row r="804" spans="1:52" ht="30" customHeight="1" x14ac:dyDescent="0.3">
      <c r="A804" s="19" t="s">
        <v>1340</v>
      </c>
      <c r="B804" s="19" t="s">
        <v>567</v>
      </c>
      <c r="C804" s="19" t="s">
        <v>568</v>
      </c>
      <c r="D804" s="20">
        <v>4</v>
      </c>
      <c r="E804" s="22">
        <f>단가대비표!O115</f>
        <v>0</v>
      </c>
      <c r="F804" s="25">
        <f t="shared" ref="F804:F810" si="115">TRUNC(E804*D804,1)</f>
        <v>0</v>
      </c>
      <c r="G804" s="22">
        <v>248921.4</v>
      </c>
      <c r="H804" s="25">
        <f t="shared" ref="H804:H810" si="116">TRUNC(G804*D804,1)</f>
        <v>995685.6</v>
      </c>
      <c r="I804" s="22">
        <f>단가대비표!V115</f>
        <v>0</v>
      </c>
      <c r="J804" s="25">
        <f t="shared" ref="J804:J810" si="117">TRUNC(I804*D804,1)</f>
        <v>0</v>
      </c>
      <c r="K804" s="22">
        <f t="shared" ref="K804:L810" si="118">TRUNC(E804+G804+I804,1)</f>
        <v>248921.4</v>
      </c>
      <c r="L804" s="25">
        <f t="shared" si="118"/>
        <v>995685.6</v>
      </c>
      <c r="M804" s="19" t="s">
        <v>52</v>
      </c>
      <c r="N804" s="1" t="s">
        <v>1126</v>
      </c>
      <c r="O804" s="1" t="s">
        <v>1341</v>
      </c>
      <c r="P804" s="1" t="s">
        <v>64</v>
      </c>
      <c r="Q804" s="1" t="s">
        <v>64</v>
      </c>
      <c r="R804" s="1" t="s">
        <v>63</v>
      </c>
      <c r="V804">
        <v>1</v>
      </c>
      <c r="W804">
        <v>2</v>
      </c>
      <c r="AV804" s="1" t="s">
        <v>52</v>
      </c>
      <c r="AW804" s="1" t="s">
        <v>1671</v>
      </c>
      <c r="AX804" s="1" t="s">
        <v>52</v>
      </c>
      <c r="AY804" s="1" t="s">
        <v>52</v>
      </c>
      <c r="AZ804" s="1" t="s">
        <v>52</v>
      </c>
    </row>
    <row r="805" spans="1:52" ht="30" customHeight="1" x14ac:dyDescent="0.3">
      <c r="A805" s="19" t="s">
        <v>664</v>
      </c>
      <c r="B805" s="19" t="s">
        <v>567</v>
      </c>
      <c r="C805" s="19" t="s">
        <v>568</v>
      </c>
      <c r="D805" s="20">
        <v>1</v>
      </c>
      <c r="E805" s="22">
        <f>단가대비표!O108</f>
        <v>0</v>
      </c>
      <c r="F805" s="25">
        <f t="shared" si="115"/>
        <v>0</v>
      </c>
      <c r="G805" s="22">
        <v>205771.02000000002</v>
      </c>
      <c r="H805" s="25">
        <f t="shared" si="116"/>
        <v>205771</v>
      </c>
      <c r="I805" s="22">
        <f>단가대비표!V108</f>
        <v>0</v>
      </c>
      <c r="J805" s="25">
        <f t="shared" si="117"/>
        <v>0</v>
      </c>
      <c r="K805" s="22">
        <f t="shared" si="118"/>
        <v>205771</v>
      </c>
      <c r="L805" s="25">
        <f t="shared" si="118"/>
        <v>205771</v>
      </c>
      <c r="M805" s="19" t="s">
        <v>52</v>
      </c>
      <c r="N805" s="1" t="s">
        <v>1126</v>
      </c>
      <c r="O805" s="1" t="s">
        <v>665</v>
      </c>
      <c r="P805" s="1" t="s">
        <v>64</v>
      </c>
      <c r="Q805" s="1" t="s">
        <v>64</v>
      </c>
      <c r="R805" s="1" t="s">
        <v>63</v>
      </c>
      <c r="V805">
        <v>1</v>
      </c>
      <c r="W805">
        <v>2</v>
      </c>
      <c r="AV805" s="1" t="s">
        <v>52</v>
      </c>
      <c r="AW805" s="1" t="s">
        <v>1672</v>
      </c>
      <c r="AX805" s="1" t="s">
        <v>52</v>
      </c>
      <c r="AY805" s="1" t="s">
        <v>52</v>
      </c>
      <c r="AZ805" s="1" t="s">
        <v>52</v>
      </c>
    </row>
    <row r="806" spans="1:52" ht="30" customHeight="1" x14ac:dyDescent="0.3">
      <c r="A806" s="19" t="s">
        <v>1317</v>
      </c>
      <c r="B806" s="19" t="s">
        <v>567</v>
      </c>
      <c r="C806" s="19" t="s">
        <v>568</v>
      </c>
      <c r="D806" s="20">
        <v>1</v>
      </c>
      <c r="E806" s="22">
        <f>단가대비표!O110</f>
        <v>0</v>
      </c>
      <c r="F806" s="25">
        <f t="shared" si="115"/>
        <v>0</v>
      </c>
      <c r="G806" s="22">
        <v>250968.9</v>
      </c>
      <c r="H806" s="25">
        <f t="shared" si="116"/>
        <v>250968.9</v>
      </c>
      <c r="I806" s="22">
        <f>단가대비표!V110</f>
        <v>0</v>
      </c>
      <c r="J806" s="25">
        <f t="shared" si="117"/>
        <v>0</v>
      </c>
      <c r="K806" s="22">
        <f t="shared" si="118"/>
        <v>250968.9</v>
      </c>
      <c r="L806" s="25">
        <f t="shared" si="118"/>
        <v>250968.9</v>
      </c>
      <c r="M806" s="19" t="s">
        <v>52</v>
      </c>
      <c r="N806" s="1" t="s">
        <v>1126</v>
      </c>
      <c r="O806" s="1" t="s">
        <v>1318</v>
      </c>
      <c r="P806" s="1" t="s">
        <v>64</v>
      </c>
      <c r="Q806" s="1" t="s">
        <v>64</v>
      </c>
      <c r="R806" s="1" t="s">
        <v>63</v>
      </c>
      <c r="V806">
        <v>1</v>
      </c>
      <c r="W806">
        <v>2</v>
      </c>
      <c r="AV806" s="1" t="s">
        <v>52</v>
      </c>
      <c r="AW806" s="1" t="s">
        <v>1673</v>
      </c>
      <c r="AX806" s="1" t="s">
        <v>52</v>
      </c>
      <c r="AY806" s="1" t="s">
        <v>52</v>
      </c>
      <c r="AZ806" s="1" t="s">
        <v>52</v>
      </c>
    </row>
    <row r="807" spans="1:52" ht="30" customHeight="1" x14ac:dyDescent="0.3">
      <c r="A807" s="19" t="s">
        <v>571</v>
      </c>
      <c r="B807" s="19" t="s">
        <v>567</v>
      </c>
      <c r="C807" s="19" t="s">
        <v>568</v>
      </c>
      <c r="D807" s="20">
        <v>1</v>
      </c>
      <c r="E807" s="22">
        <f>단가대비표!O107</f>
        <v>0</v>
      </c>
      <c r="F807" s="25">
        <f t="shared" si="115"/>
        <v>0</v>
      </c>
      <c r="G807" s="22">
        <v>156581.88</v>
      </c>
      <c r="H807" s="25">
        <f t="shared" si="116"/>
        <v>156581.79999999999</v>
      </c>
      <c r="I807" s="22">
        <f>단가대비표!V107</f>
        <v>0</v>
      </c>
      <c r="J807" s="25">
        <f t="shared" si="117"/>
        <v>0</v>
      </c>
      <c r="K807" s="22">
        <f t="shared" si="118"/>
        <v>156581.79999999999</v>
      </c>
      <c r="L807" s="25">
        <f t="shared" si="118"/>
        <v>156581.79999999999</v>
      </c>
      <c r="M807" s="19" t="s">
        <v>52</v>
      </c>
      <c r="N807" s="1" t="s">
        <v>1126</v>
      </c>
      <c r="O807" s="1" t="s">
        <v>572</v>
      </c>
      <c r="P807" s="1" t="s">
        <v>64</v>
      </c>
      <c r="Q807" s="1" t="s">
        <v>64</v>
      </c>
      <c r="R807" s="1" t="s">
        <v>63</v>
      </c>
      <c r="V807">
        <v>1</v>
      </c>
      <c r="W807">
        <v>2</v>
      </c>
      <c r="AV807" s="1" t="s">
        <v>52</v>
      </c>
      <c r="AW807" s="1" t="s">
        <v>1674</v>
      </c>
      <c r="AX807" s="1" t="s">
        <v>52</v>
      </c>
      <c r="AY807" s="1" t="s">
        <v>52</v>
      </c>
      <c r="AZ807" s="1" t="s">
        <v>52</v>
      </c>
    </row>
    <row r="808" spans="1:52" ht="30" customHeight="1" x14ac:dyDescent="0.3">
      <c r="A808" s="19" t="s">
        <v>667</v>
      </c>
      <c r="B808" s="19" t="s">
        <v>1346</v>
      </c>
      <c r="C808" s="19" t="s">
        <v>508</v>
      </c>
      <c r="D808" s="20">
        <v>1</v>
      </c>
      <c r="E808" s="22">
        <v>0</v>
      </c>
      <c r="F808" s="25">
        <f t="shared" si="115"/>
        <v>0</v>
      </c>
      <c r="G808" s="22">
        <v>0</v>
      </c>
      <c r="H808" s="25">
        <f t="shared" si="116"/>
        <v>0</v>
      </c>
      <c r="I808" s="22">
        <f>TRUNC(SUMIF(V804:V810, RIGHTB(O808, 1), H804:H810)*U808, 2)</f>
        <v>80450.36</v>
      </c>
      <c r="J808" s="25">
        <f t="shared" si="117"/>
        <v>80450.3</v>
      </c>
      <c r="K808" s="22">
        <f t="shared" si="118"/>
        <v>80450.3</v>
      </c>
      <c r="L808" s="25">
        <f t="shared" si="118"/>
        <v>80450.3</v>
      </c>
      <c r="M808" s="19" t="s">
        <v>52</v>
      </c>
      <c r="N808" s="1" t="s">
        <v>1126</v>
      </c>
      <c r="O808" s="1" t="s">
        <v>669</v>
      </c>
      <c r="P808" s="1" t="s">
        <v>64</v>
      </c>
      <c r="Q808" s="1" t="s">
        <v>64</v>
      </c>
      <c r="R808" s="1" t="s">
        <v>64</v>
      </c>
      <c r="S808">
        <v>1</v>
      </c>
      <c r="T808">
        <v>2</v>
      </c>
      <c r="U808">
        <v>0.05</v>
      </c>
      <c r="AV808" s="1" t="s">
        <v>52</v>
      </c>
      <c r="AW808" s="1" t="s">
        <v>1675</v>
      </c>
      <c r="AX808" s="1" t="s">
        <v>52</v>
      </c>
      <c r="AY808" s="1" t="s">
        <v>52</v>
      </c>
      <c r="AZ808" s="1" t="s">
        <v>52</v>
      </c>
    </row>
    <row r="809" spans="1:52" ht="30" customHeight="1" x14ac:dyDescent="0.3">
      <c r="A809" s="19" t="s">
        <v>1348</v>
      </c>
      <c r="B809" s="19" t="s">
        <v>1349</v>
      </c>
      <c r="C809" s="19" t="s">
        <v>597</v>
      </c>
      <c r="D809" s="20">
        <v>8</v>
      </c>
      <c r="E809" s="22">
        <f>일위대가목록!E88</f>
        <v>43553</v>
      </c>
      <c r="F809" s="25">
        <f t="shared" si="115"/>
        <v>348424</v>
      </c>
      <c r="G809" s="22">
        <v>53708.200000000004</v>
      </c>
      <c r="H809" s="25">
        <f t="shared" si="116"/>
        <v>429665.6</v>
      </c>
      <c r="I809" s="22">
        <f>일위대가목록!G88</f>
        <v>90024</v>
      </c>
      <c r="J809" s="25">
        <f t="shared" si="117"/>
        <v>720192</v>
      </c>
      <c r="K809" s="22">
        <f t="shared" si="118"/>
        <v>187285.2</v>
      </c>
      <c r="L809" s="25">
        <f t="shared" si="118"/>
        <v>1498281.6</v>
      </c>
      <c r="M809" s="19" t="s">
        <v>1350</v>
      </c>
      <c r="N809" s="1" t="s">
        <v>1126</v>
      </c>
      <c r="O809" s="1" t="s">
        <v>1351</v>
      </c>
      <c r="P809" s="1" t="s">
        <v>63</v>
      </c>
      <c r="Q809" s="1" t="s">
        <v>64</v>
      </c>
      <c r="R809" s="1" t="s">
        <v>64</v>
      </c>
      <c r="AV809" s="1" t="s">
        <v>52</v>
      </c>
      <c r="AW809" s="1" t="s">
        <v>1676</v>
      </c>
      <c r="AX809" s="1" t="s">
        <v>52</v>
      </c>
      <c r="AY809" s="1" t="s">
        <v>52</v>
      </c>
      <c r="AZ809" s="1" t="s">
        <v>52</v>
      </c>
    </row>
    <row r="810" spans="1:52" ht="30" customHeight="1" x14ac:dyDescent="0.3">
      <c r="A810" s="19" t="s">
        <v>1353</v>
      </c>
      <c r="B810" s="19" t="s">
        <v>1346</v>
      </c>
      <c r="C810" s="19" t="s">
        <v>508</v>
      </c>
      <c r="D810" s="20">
        <v>1</v>
      </c>
      <c r="E810" s="22">
        <f>TRUNC(SUMIF(W804:W810, RIGHTB(O810, 1), H804:H810)*U810, 2)</f>
        <v>80450.36</v>
      </c>
      <c r="F810" s="25">
        <f t="shared" si="115"/>
        <v>80450.3</v>
      </c>
      <c r="G810" s="22">
        <v>0</v>
      </c>
      <c r="H810" s="25">
        <f t="shared" si="116"/>
        <v>0</v>
      </c>
      <c r="I810" s="22">
        <v>0</v>
      </c>
      <c r="J810" s="25">
        <f t="shared" si="117"/>
        <v>0</v>
      </c>
      <c r="K810" s="22">
        <f t="shared" si="118"/>
        <v>80450.3</v>
      </c>
      <c r="L810" s="25">
        <f t="shared" si="118"/>
        <v>80450.3</v>
      </c>
      <c r="M810" s="19" t="s">
        <v>52</v>
      </c>
      <c r="N810" s="1" t="s">
        <v>1126</v>
      </c>
      <c r="O810" s="1" t="s">
        <v>1161</v>
      </c>
      <c r="P810" s="1" t="s">
        <v>64</v>
      </c>
      <c r="Q810" s="1" t="s">
        <v>64</v>
      </c>
      <c r="R810" s="1" t="s">
        <v>64</v>
      </c>
      <c r="S810">
        <v>1</v>
      </c>
      <c r="T810">
        <v>0</v>
      </c>
      <c r="U810">
        <v>0.05</v>
      </c>
      <c r="AV810" s="1" t="s">
        <v>52</v>
      </c>
      <c r="AW810" s="1" t="s">
        <v>1677</v>
      </c>
      <c r="AX810" s="1" t="s">
        <v>52</v>
      </c>
      <c r="AY810" s="1" t="s">
        <v>52</v>
      </c>
      <c r="AZ810" s="1" t="s">
        <v>52</v>
      </c>
    </row>
    <row r="811" spans="1:52" ht="30" customHeight="1" x14ac:dyDescent="0.3">
      <c r="A811" s="19" t="s">
        <v>559</v>
      </c>
      <c r="B811" s="19" t="s">
        <v>52</v>
      </c>
      <c r="C811" s="19" t="s">
        <v>52</v>
      </c>
      <c r="D811" s="20"/>
      <c r="E811" s="22"/>
      <c r="F811" s="25">
        <f>TRUNC(SUMIF(N804:N810, N803, F804:F810),0)</f>
        <v>428874</v>
      </c>
      <c r="G811" s="22">
        <v>0</v>
      </c>
      <c r="H811" s="25">
        <f>TRUNC(SUMIF(N804:N810, N803, H804:H810),0)</f>
        <v>2038672</v>
      </c>
      <c r="I811" s="22"/>
      <c r="J811" s="25">
        <f>TRUNC(SUMIF(N804:N810, N803, J804:J810),0)</f>
        <v>800642</v>
      </c>
      <c r="K811" s="22"/>
      <c r="L811" s="25">
        <f>F811+H811+J811</f>
        <v>3268188</v>
      </c>
      <c r="M811" s="19" t="s">
        <v>52</v>
      </c>
      <c r="N811" s="1" t="s">
        <v>91</v>
      </c>
      <c r="O811" s="1" t="s">
        <v>91</v>
      </c>
      <c r="P811" s="1" t="s">
        <v>52</v>
      </c>
      <c r="Q811" s="1" t="s">
        <v>52</v>
      </c>
      <c r="R811" s="1" t="s">
        <v>52</v>
      </c>
      <c r="AV811" s="1" t="s">
        <v>52</v>
      </c>
      <c r="AW811" s="1" t="s">
        <v>52</v>
      </c>
      <c r="AX811" s="1" t="s">
        <v>52</v>
      </c>
      <c r="AY811" s="1" t="s">
        <v>52</v>
      </c>
      <c r="AZ811" s="1" t="s">
        <v>52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5B5E8-11F8-4EE2-9381-3B7D3EFFBEBF}">
  <sheetPr>
    <pageSetUpPr fitToPage="1"/>
  </sheetPr>
  <dimension ref="A1:L8"/>
  <sheetViews>
    <sheetView topLeftCell="B1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customWidth="1"/>
  </cols>
  <sheetData>
    <row r="1" spans="1:12" ht="30" customHeight="1" x14ac:dyDescent="0.3">
      <c r="A1" s="3"/>
      <c r="B1" s="2" t="s">
        <v>1678</v>
      </c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30" customHeight="1" x14ac:dyDescent="0.3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30" customHeight="1" x14ac:dyDescent="0.3">
      <c r="A3" s="7" t="s">
        <v>512</v>
      </c>
      <c r="B3" s="7" t="s">
        <v>2</v>
      </c>
      <c r="C3" s="7" t="s">
        <v>3</v>
      </c>
      <c r="D3" s="7" t="s">
        <v>4</v>
      </c>
      <c r="E3" s="7" t="s">
        <v>513</v>
      </c>
      <c r="F3" s="7" t="s">
        <v>514</v>
      </c>
      <c r="G3" s="7" t="s">
        <v>515</v>
      </c>
      <c r="H3" s="7" t="s">
        <v>516</v>
      </c>
      <c r="I3" s="7" t="s">
        <v>517</v>
      </c>
      <c r="J3" s="7" t="s">
        <v>1679</v>
      </c>
      <c r="K3" s="7" t="s">
        <v>1680</v>
      </c>
      <c r="L3" s="7" t="s">
        <v>521</v>
      </c>
    </row>
    <row r="4" spans="1:12" ht="30" customHeight="1" x14ac:dyDescent="0.3">
      <c r="A4" s="26" t="s">
        <v>108</v>
      </c>
      <c r="B4" s="26" t="s">
        <v>105</v>
      </c>
      <c r="C4" s="26" t="s">
        <v>106</v>
      </c>
      <c r="D4" s="26" t="s">
        <v>96</v>
      </c>
      <c r="E4" s="27">
        <f>단가산출서!B20</f>
        <v>437</v>
      </c>
      <c r="F4" s="27">
        <f>단가산출서!C20</f>
        <v>1000</v>
      </c>
      <c r="G4" s="27">
        <f>단가산출서!D20</f>
        <v>416</v>
      </c>
      <c r="H4" s="27">
        <f>단가산출서!E20</f>
        <v>1853</v>
      </c>
      <c r="I4" s="26" t="s">
        <v>107</v>
      </c>
      <c r="J4" s="26" t="s">
        <v>52</v>
      </c>
      <c r="K4" s="26" t="s">
        <v>108</v>
      </c>
      <c r="L4" s="26" t="s">
        <v>1689</v>
      </c>
    </row>
    <row r="5" spans="1:12" ht="30" customHeight="1" x14ac:dyDescent="0.3">
      <c r="A5" s="26" t="s">
        <v>113</v>
      </c>
      <c r="B5" s="26" t="s">
        <v>110</v>
      </c>
      <c r="C5" s="26" t="s">
        <v>111</v>
      </c>
      <c r="D5" s="26" t="s">
        <v>96</v>
      </c>
      <c r="E5" s="27">
        <f>단가산출서!B69</f>
        <v>3982</v>
      </c>
      <c r="F5" s="27">
        <f>단가산출서!C69</f>
        <v>5876</v>
      </c>
      <c r="G5" s="27">
        <f>단가산출서!D69</f>
        <v>2100</v>
      </c>
      <c r="H5" s="27">
        <f>단가산출서!E69</f>
        <v>11958</v>
      </c>
      <c r="I5" s="26" t="s">
        <v>112</v>
      </c>
      <c r="J5" s="26" t="s">
        <v>52</v>
      </c>
      <c r="K5" s="26" t="s">
        <v>113</v>
      </c>
      <c r="L5" s="26" t="s">
        <v>52</v>
      </c>
    </row>
    <row r="6" spans="1:12" ht="30" customHeight="1" x14ac:dyDescent="0.3">
      <c r="A6" s="26" t="s">
        <v>118</v>
      </c>
      <c r="B6" s="26" t="s">
        <v>115</v>
      </c>
      <c r="C6" s="26" t="s">
        <v>116</v>
      </c>
      <c r="D6" s="26" t="s">
        <v>96</v>
      </c>
      <c r="E6" s="27">
        <f>단가산출서!B100</f>
        <v>640</v>
      </c>
      <c r="F6" s="27">
        <f>단가산출서!C100</f>
        <v>9011</v>
      </c>
      <c r="G6" s="27">
        <f>단가산출서!D100</f>
        <v>423</v>
      </c>
      <c r="H6" s="27">
        <f>단가산출서!E100</f>
        <v>10074</v>
      </c>
      <c r="I6" s="26" t="s">
        <v>117</v>
      </c>
      <c r="J6" s="26" t="s">
        <v>52</v>
      </c>
      <c r="K6" s="26" t="s">
        <v>118</v>
      </c>
      <c r="L6" s="26" t="s">
        <v>52</v>
      </c>
    </row>
    <row r="7" spans="1:12" ht="30" customHeight="1" x14ac:dyDescent="0.3">
      <c r="A7" s="26" t="s">
        <v>123</v>
      </c>
      <c r="B7" s="26" t="s">
        <v>120</v>
      </c>
      <c r="C7" s="26" t="s">
        <v>121</v>
      </c>
      <c r="D7" s="26" t="s">
        <v>96</v>
      </c>
      <c r="E7" s="27">
        <f>단가산출서!B153</f>
        <v>546</v>
      </c>
      <c r="F7" s="27">
        <f>단가산출서!C153</f>
        <v>1380</v>
      </c>
      <c r="G7" s="27">
        <f>단가산출서!D153</f>
        <v>428</v>
      </c>
      <c r="H7" s="27">
        <f>단가산출서!E153</f>
        <v>2354</v>
      </c>
      <c r="I7" s="26" t="s">
        <v>122</v>
      </c>
      <c r="J7" s="26" t="s">
        <v>52</v>
      </c>
      <c r="K7" s="26" t="s">
        <v>123</v>
      </c>
      <c r="L7" s="26" t="s">
        <v>52</v>
      </c>
    </row>
    <row r="8" spans="1:12" ht="30" customHeight="1" x14ac:dyDescent="0.3">
      <c r="A8" s="26" t="s">
        <v>128</v>
      </c>
      <c r="B8" s="26" t="s">
        <v>125</v>
      </c>
      <c r="C8" s="26" t="s">
        <v>126</v>
      </c>
      <c r="D8" s="26" t="s">
        <v>96</v>
      </c>
      <c r="E8" s="27">
        <f>단가산출서!B203</f>
        <v>4321</v>
      </c>
      <c r="F8" s="27">
        <f>단가산출서!C203</f>
        <v>5070</v>
      </c>
      <c r="G8" s="27">
        <f>단가산출서!D203</f>
        <v>2479</v>
      </c>
      <c r="H8" s="27">
        <f>단가산출서!E203</f>
        <v>11870</v>
      </c>
      <c r="I8" s="26" t="s">
        <v>127</v>
      </c>
      <c r="J8" s="26" t="s">
        <v>52</v>
      </c>
      <c r="K8" s="26" t="s">
        <v>128</v>
      </c>
      <c r="L8" s="26" t="s">
        <v>1921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566C6-B623-4C65-A532-A63402DAE853}">
  <sheetPr>
    <pageSetUpPr fitToPage="1"/>
  </sheetPr>
  <dimension ref="A1:T203"/>
  <sheetViews>
    <sheetView workbookViewId="0"/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2" t="s">
        <v>1681</v>
      </c>
      <c r="B1" s="3"/>
      <c r="C1" s="3"/>
      <c r="D1" s="3"/>
      <c r="E1" s="3"/>
      <c r="F1" s="3"/>
    </row>
    <row r="2" spans="1:20" ht="30" customHeight="1" x14ac:dyDescent="0.3">
      <c r="A2" s="4" t="s">
        <v>1</v>
      </c>
      <c r="B2" s="5"/>
      <c r="C2" s="5"/>
      <c r="D2" s="5"/>
      <c r="E2" s="5"/>
      <c r="F2" s="6"/>
    </row>
    <row r="3" spans="1:20" ht="30" customHeight="1" x14ac:dyDescent="0.3">
      <c r="A3" s="7" t="s">
        <v>1682</v>
      </c>
      <c r="B3" s="7" t="s">
        <v>513</v>
      </c>
      <c r="C3" s="7" t="s">
        <v>514</v>
      </c>
      <c r="D3" s="7" t="s">
        <v>515</v>
      </c>
      <c r="E3" s="7" t="s">
        <v>516</v>
      </c>
      <c r="F3" s="7" t="s">
        <v>1679</v>
      </c>
      <c r="G3" s="1" t="s">
        <v>1680</v>
      </c>
      <c r="H3" s="1" t="s">
        <v>1683</v>
      </c>
      <c r="I3" s="1" t="s">
        <v>1684</v>
      </c>
      <c r="J3" s="1" t="s">
        <v>1685</v>
      </c>
      <c r="K3" s="1" t="s">
        <v>4</v>
      </c>
      <c r="L3" s="1" t="s">
        <v>5</v>
      </c>
      <c r="M3" s="1" t="s">
        <v>14</v>
      </c>
      <c r="N3" s="1" t="s">
        <v>1686</v>
      </c>
      <c r="O3" s="1" t="s">
        <v>1687</v>
      </c>
      <c r="P3" s="1" t="s">
        <v>1687</v>
      </c>
      <c r="Q3" s="1" t="s">
        <v>1687</v>
      </c>
      <c r="R3" s="1" t="s">
        <v>1687</v>
      </c>
      <c r="S3" s="1" t="s">
        <v>1687</v>
      </c>
      <c r="T3" s="1" t="s">
        <v>1688</v>
      </c>
    </row>
    <row r="4" spans="1:20" ht="20.100000000000001" customHeight="1" x14ac:dyDescent="0.3">
      <c r="A4" s="28" t="s">
        <v>1690</v>
      </c>
      <c r="B4" s="28"/>
      <c r="C4" s="28"/>
      <c r="D4" s="28"/>
      <c r="E4" s="28"/>
      <c r="F4" s="29" t="s">
        <v>52</v>
      </c>
      <c r="G4" s="1" t="s">
        <v>108</v>
      </c>
      <c r="I4" s="1" t="s">
        <v>105</v>
      </c>
      <c r="J4" s="1" t="s">
        <v>106</v>
      </c>
      <c r="K4" s="1" t="s">
        <v>96</v>
      </c>
    </row>
    <row r="5" spans="1:20" ht="20.100000000000001" customHeight="1" x14ac:dyDescent="0.3">
      <c r="A5" s="30" t="s">
        <v>52</v>
      </c>
      <c r="B5" s="31"/>
      <c r="C5" s="31"/>
      <c r="D5" s="31"/>
      <c r="E5" s="31"/>
      <c r="F5" s="30" t="s">
        <v>52</v>
      </c>
      <c r="G5" s="1" t="s">
        <v>108</v>
      </c>
      <c r="H5" s="1" t="s">
        <v>1691</v>
      </c>
      <c r="I5" s="1" t="s">
        <v>52</v>
      </c>
      <c r="J5" s="1" t="s">
        <v>52</v>
      </c>
      <c r="K5" s="1" t="s">
        <v>52</v>
      </c>
      <c r="L5">
        <v>1</v>
      </c>
      <c r="M5" s="1" t="s">
        <v>52</v>
      </c>
      <c r="O5" s="1" t="s">
        <v>52</v>
      </c>
      <c r="P5" s="1" t="s">
        <v>52</v>
      </c>
      <c r="Q5" s="1" t="s">
        <v>52</v>
      </c>
      <c r="R5" s="1" t="s">
        <v>52</v>
      </c>
      <c r="S5" s="1" t="s">
        <v>52</v>
      </c>
      <c r="T5" s="1" t="s">
        <v>52</v>
      </c>
    </row>
    <row r="6" spans="1:20" ht="20.100000000000001" customHeight="1" x14ac:dyDescent="0.3">
      <c r="A6" s="30" t="s">
        <v>1692</v>
      </c>
      <c r="B6" s="31">
        <v>0</v>
      </c>
      <c r="C6" s="31">
        <v>0</v>
      </c>
      <c r="D6" s="31">
        <v>0</v>
      </c>
      <c r="E6" s="31">
        <v>0</v>
      </c>
      <c r="F6" s="30" t="s">
        <v>52</v>
      </c>
      <c r="G6" s="1" t="s">
        <v>108</v>
      </c>
      <c r="H6" s="1" t="s">
        <v>1693</v>
      </c>
      <c r="I6" s="1" t="s">
        <v>1694</v>
      </c>
      <c r="J6" s="1" t="s">
        <v>52</v>
      </c>
      <c r="K6" s="1" t="s">
        <v>52</v>
      </c>
      <c r="M6" s="1" t="s">
        <v>52</v>
      </c>
      <c r="O6" s="1" t="s">
        <v>52</v>
      </c>
      <c r="P6" s="1" t="s">
        <v>52</v>
      </c>
      <c r="Q6" s="1" t="s">
        <v>52</v>
      </c>
      <c r="R6" s="1" t="s">
        <v>52</v>
      </c>
      <c r="S6" s="1" t="s">
        <v>52</v>
      </c>
      <c r="T6" s="1" t="s">
        <v>52</v>
      </c>
    </row>
    <row r="7" spans="1:20" ht="20.100000000000001" customHeight="1" x14ac:dyDescent="0.3">
      <c r="A7" s="30" t="s">
        <v>1695</v>
      </c>
      <c r="B7" s="31">
        <v>0</v>
      </c>
      <c r="C7" s="31">
        <v>0</v>
      </c>
      <c r="D7" s="31">
        <v>0</v>
      </c>
      <c r="E7" s="31">
        <v>0</v>
      </c>
      <c r="F7" s="30" t="s">
        <v>52</v>
      </c>
      <c r="G7" s="1" t="s">
        <v>108</v>
      </c>
      <c r="H7" s="1" t="s">
        <v>1693</v>
      </c>
      <c r="I7" s="1" t="s">
        <v>1695</v>
      </c>
      <c r="J7" s="1" t="s">
        <v>52</v>
      </c>
      <c r="K7" s="1" t="s">
        <v>52</v>
      </c>
      <c r="M7" s="1" t="s">
        <v>52</v>
      </c>
      <c r="O7" s="1" t="s">
        <v>52</v>
      </c>
      <c r="P7" s="1" t="s">
        <v>52</v>
      </c>
      <c r="Q7" s="1" t="s">
        <v>52</v>
      </c>
      <c r="R7" s="1" t="s">
        <v>52</v>
      </c>
      <c r="S7" s="1" t="s">
        <v>52</v>
      </c>
      <c r="T7" s="1" t="s">
        <v>52</v>
      </c>
    </row>
    <row r="8" spans="1:20" ht="20.100000000000001" customHeight="1" x14ac:dyDescent="0.3">
      <c r="A8" s="30" t="s">
        <v>1696</v>
      </c>
      <c r="B8" s="31">
        <v>0</v>
      </c>
      <c r="C8" s="31">
        <v>0</v>
      </c>
      <c r="D8" s="31">
        <v>0</v>
      </c>
      <c r="E8" s="31">
        <v>0</v>
      </c>
      <c r="F8" s="30" t="s">
        <v>52</v>
      </c>
      <c r="G8" s="1" t="s">
        <v>108</v>
      </c>
      <c r="H8" s="1" t="s">
        <v>1693</v>
      </c>
      <c r="I8" s="1" t="s">
        <v>1697</v>
      </c>
      <c r="J8" s="1" t="s">
        <v>52</v>
      </c>
      <c r="K8" s="1" t="s">
        <v>52</v>
      </c>
      <c r="M8" s="1" t="s">
        <v>52</v>
      </c>
      <c r="O8" s="1" t="s">
        <v>52</v>
      </c>
      <c r="P8" s="1" t="s">
        <v>52</v>
      </c>
      <c r="Q8" s="1" t="s">
        <v>52</v>
      </c>
      <c r="R8" s="1" t="s">
        <v>52</v>
      </c>
      <c r="S8" s="1" t="s">
        <v>52</v>
      </c>
      <c r="T8" s="1" t="s">
        <v>52</v>
      </c>
    </row>
    <row r="9" spans="1:20" ht="20.100000000000001" customHeight="1" x14ac:dyDescent="0.3">
      <c r="A9" s="30" t="s">
        <v>1698</v>
      </c>
      <c r="B9" s="31">
        <v>0</v>
      </c>
      <c r="C9" s="31">
        <v>0</v>
      </c>
      <c r="D9" s="31">
        <v>0</v>
      </c>
      <c r="E9" s="31">
        <v>0</v>
      </c>
      <c r="F9" s="30" t="s">
        <v>52</v>
      </c>
      <c r="G9" s="1" t="s">
        <v>108</v>
      </c>
      <c r="H9" s="1" t="s">
        <v>1693</v>
      </c>
      <c r="I9" s="1" t="s">
        <v>1699</v>
      </c>
      <c r="J9" s="1" t="s">
        <v>52</v>
      </c>
      <c r="K9" s="1" t="s">
        <v>52</v>
      </c>
      <c r="M9" s="1" t="s">
        <v>52</v>
      </c>
      <c r="O9" s="1" t="s">
        <v>52</v>
      </c>
      <c r="P9" s="1" t="s">
        <v>52</v>
      </c>
      <c r="Q9" s="1" t="s">
        <v>52</v>
      </c>
      <c r="R9" s="1" t="s">
        <v>52</v>
      </c>
      <c r="S9" s="1" t="s">
        <v>52</v>
      </c>
      <c r="T9" s="1" t="s">
        <v>52</v>
      </c>
    </row>
    <row r="10" spans="1:20" ht="20.100000000000001" customHeight="1" x14ac:dyDescent="0.3">
      <c r="A10" s="30" t="s">
        <v>1700</v>
      </c>
      <c r="B10" s="31">
        <v>0</v>
      </c>
      <c r="C10" s="31">
        <v>0</v>
      </c>
      <c r="D10" s="31">
        <v>0</v>
      </c>
      <c r="E10" s="31">
        <v>0</v>
      </c>
      <c r="F10" s="30" t="s">
        <v>52</v>
      </c>
      <c r="G10" s="1" t="s">
        <v>108</v>
      </c>
      <c r="H10" s="1" t="s">
        <v>1693</v>
      </c>
      <c r="I10" s="1" t="s">
        <v>1701</v>
      </c>
      <c r="J10" s="1" t="s">
        <v>52</v>
      </c>
      <c r="K10" s="1" t="s">
        <v>52</v>
      </c>
      <c r="M10" s="1" t="s">
        <v>52</v>
      </c>
      <c r="O10" s="1" t="s">
        <v>52</v>
      </c>
      <c r="P10" s="1" t="s">
        <v>52</v>
      </c>
      <c r="Q10" s="1" t="s">
        <v>52</v>
      </c>
      <c r="R10" s="1" t="s">
        <v>52</v>
      </c>
      <c r="S10" s="1" t="s">
        <v>52</v>
      </c>
      <c r="T10" s="1" t="s">
        <v>52</v>
      </c>
    </row>
    <row r="11" spans="1:20" ht="20.100000000000001" customHeight="1" x14ac:dyDescent="0.3">
      <c r="A11" s="30" t="s">
        <v>1702</v>
      </c>
      <c r="B11" s="31">
        <v>0</v>
      </c>
      <c r="C11" s="31">
        <v>0</v>
      </c>
      <c r="D11" s="31">
        <v>0</v>
      </c>
      <c r="E11" s="31">
        <v>0</v>
      </c>
      <c r="F11" s="30" t="s">
        <v>52</v>
      </c>
      <c r="G11" s="1" t="s">
        <v>108</v>
      </c>
      <c r="H11" s="1" t="s">
        <v>1693</v>
      </c>
      <c r="I11" s="1" t="s">
        <v>1703</v>
      </c>
      <c r="J11" s="1" t="s">
        <v>52</v>
      </c>
      <c r="K11" s="1" t="s">
        <v>52</v>
      </c>
      <c r="M11" s="1" t="s">
        <v>52</v>
      </c>
      <c r="O11" s="1" t="s">
        <v>52</v>
      </c>
      <c r="P11" s="1" t="s">
        <v>52</v>
      </c>
      <c r="Q11" s="1" t="s">
        <v>52</v>
      </c>
      <c r="R11" s="1" t="s">
        <v>52</v>
      </c>
      <c r="S11" s="1" t="s">
        <v>52</v>
      </c>
      <c r="T11" s="1" t="s">
        <v>52</v>
      </c>
    </row>
    <row r="12" spans="1:20" ht="20.100000000000001" customHeight="1" x14ac:dyDescent="0.3">
      <c r="A12" s="30" t="s">
        <v>1704</v>
      </c>
      <c r="B12" s="31">
        <v>0</v>
      </c>
      <c r="C12" s="31">
        <v>0</v>
      </c>
      <c r="D12" s="31">
        <v>0</v>
      </c>
      <c r="E12" s="31">
        <v>0</v>
      </c>
      <c r="F12" s="30" t="s">
        <v>52</v>
      </c>
      <c r="G12" s="1" t="s">
        <v>108</v>
      </c>
      <c r="H12" s="1" t="s">
        <v>1693</v>
      </c>
      <c r="I12" s="1" t="s">
        <v>1705</v>
      </c>
      <c r="J12" s="1" t="s">
        <v>52</v>
      </c>
      <c r="K12" s="1" t="s">
        <v>52</v>
      </c>
      <c r="M12" s="1" t="s">
        <v>52</v>
      </c>
      <c r="O12" s="1" t="s">
        <v>52</v>
      </c>
      <c r="P12" s="1" t="s">
        <v>52</v>
      </c>
      <c r="Q12" s="1" t="s">
        <v>52</v>
      </c>
      <c r="R12" s="1" t="s">
        <v>52</v>
      </c>
      <c r="S12" s="1" t="s">
        <v>52</v>
      </c>
      <c r="T12" s="1" t="s">
        <v>52</v>
      </c>
    </row>
    <row r="13" spans="1:20" ht="20.100000000000001" customHeight="1" x14ac:dyDescent="0.3">
      <c r="A13" s="30" t="s">
        <v>1706</v>
      </c>
      <c r="B13" s="31">
        <v>0</v>
      </c>
      <c r="C13" s="31">
        <v>0</v>
      </c>
      <c r="D13" s="31">
        <v>0</v>
      </c>
      <c r="E13" s="31">
        <v>0</v>
      </c>
      <c r="F13" s="30" t="s">
        <v>52</v>
      </c>
      <c r="G13" s="1" t="s">
        <v>108</v>
      </c>
      <c r="H13" s="1" t="s">
        <v>1693</v>
      </c>
      <c r="I13" s="1" t="s">
        <v>1707</v>
      </c>
      <c r="J13" s="1" t="s">
        <v>52</v>
      </c>
      <c r="K13" s="1" t="s">
        <v>52</v>
      </c>
      <c r="M13" s="1" t="s">
        <v>52</v>
      </c>
      <c r="O13" s="1" t="s">
        <v>52</v>
      </c>
      <c r="P13" s="1" t="s">
        <v>52</v>
      </c>
      <c r="Q13" s="1" t="s">
        <v>52</v>
      </c>
      <c r="R13" s="1" t="s">
        <v>52</v>
      </c>
      <c r="S13" s="1" t="s">
        <v>52</v>
      </c>
      <c r="T13" s="1" t="s">
        <v>52</v>
      </c>
    </row>
    <row r="14" spans="1:20" ht="20.100000000000001" customHeight="1" x14ac:dyDescent="0.3">
      <c r="A14" s="30" t="s">
        <v>1708</v>
      </c>
      <c r="B14" s="31">
        <v>0</v>
      </c>
      <c r="C14" s="31">
        <v>0</v>
      </c>
      <c r="D14" s="31">
        <v>0</v>
      </c>
      <c r="E14" s="31">
        <v>0</v>
      </c>
      <c r="F14" s="30" t="s">
        <v>52</v>
      </c>
      <c r="G14" s="1" t="s">
        <v>108</v>
      </c>
      <c r="H14" s="1" t="s">
        <v>1693</v>
      </c>
      <c r="I14" s="1" t="s">
        <v>1709</v>
      </c>
      <c r="J14" s="1" t="s">
        <v>52</v>
      </c>
      <c r="K14" s="1" t="s">
        <v>52</v>
      </c>
      <c r="M14" s="1" t="s">
        <v>52</v>
      </c>
      <c r="O14" s="1" t="s">
        <v>52</v>
      </c>
      <c r="P14" s="1" t="s">
        <v>52</v>
      </c>
      <c r="Q14" s="1" t="s">
        <v>52</v>
      </c>
      <c r="R14" s="1" t="s">
        <v>52</v>
      </c>
      <c r="S14" s="1" t="s">
        <v>52</v>
      </c>
      <c r="T14" s="1" t="s">
        <v>52</v>
      </c>
    </row>
    <row r="15" spans="1:20" ht="20.100000000000001" customHeight="1" x14ac:dyDescent="0.3">
      <c r="A15" s="30" t="s">
        <v>1695</v>
      </c>
      <c r="B15" s="31">
        <v>0</v>
      </c>
      <c r="C15" s="31">
        <v>0</v>
      </c>
      <c r="D15" s="31">
        <v>0</v>
      </c>
      <c r="E15" s="31">
        <v>0</v>
      </c>
      <c r="F15" s="30" t="s">
        <v>52</v>
      </c>
      <c r="G15" s="1" t="s">
        <v>108</v>
      </c>
      <c r="H15" s="1" t="s">
        <v>1693</v>
      </c>
      <c r="I15" s="1" t="s">
        <v>52</v>
      </c>
      <c r="J15" s="1" t="s">
        <v>52</v>
      </c>
      <c r="K15" s="1" t="s">
        <v>52</v>
      </c>
      <c r="M15" s="1" t="s">
        <v>52</v>
      </c>
      <c r="O15" s="1" t="s">
        <v>52</v>
      </c>
      <c r="P15" s="1" t="s">
        <v>52</v>
      </c>
      <c r="Q15" s="1" t="s">
        <v>52</v>
      </c>
      <c r="R15" s="1" t="s">
        <v>52</v>
      </c>
      <c r="S15" s="1" t="s">
        <v>52</v>
      </c>
      <c r="T15" s="1" t="s">
        <v>52</v>
      </c>
    </row>
    <row r="16" spans="1:20" ht="20.100000000000001" customHeight="1" x14ac:dyDescent="0.3">
      <c r="A16" s="30" t="s">
        <v>1710</v>
      </c>
      <c r="B16" s="31">
        <v>437.4</v>
      </c>
      <c r="C16" s="31">
        <v>0</v>
      </c>
      <c r="D16" s="31">
        <v>0</v>
      </c>
      <c r="E16" s="31">
        <v>437.4</v>
      </c>
      <c r="F16" s="30" t="s">
        <v>52</v>
      </c>
      <c r="G16" s="1" t="s">
        <v>108</v>
      </c>
      <c r="H16" s="1" t="s">
        <v>1693</v>
      </c>
      <c r="I16" s="1" t="s">
        <v>1711</v>
      </c>
      <c r="J16" s="1" t="s">
        <v>52</v>
      </c>
      <c r="K16" s="1" t="s">
        <v>52</v>
      </c>
      <c r="M16" s="1" t="s">
        <v>52</v>
      </c>
      <c r="O16" s="1" t="s">
        <v>52</v>
      </c>
      <c r="P16" s="1" t="s">
        <v>52</v>
      </c>
      <c r="Q16" s="1" t="s">
        <v>52</v>
      </c>
      <c r="R16" s="1" t="s">
        <v>52</v>
      </c>
      <c r="S16" s="1" t="s">
        <v>52</v>
      </c>
      <c r="T16" s="1" t="s">
        <v>52</v>
      </c>
    </row>
    <row r="17" spans="1:20" ht="20.100000000000001" customHeight="1" x14ac:dyDescent="0.3">
      <c r="A17" s="30" t="s">
        <v>1712</v>
      </c>
      <c r="B17" s="31">
        <v>0</v>
      </c>
      <c r="C17" s="31">
        <v>1000.8</v>
      </c>
      <c r="D17" s="31">
        <v>0</v>
      </c>
      <c r="E17" s="31">
        <v>1000.8</v>
      </c>
      <c r="F17" s="30" t="s">
        <v>52</v>
      </c>
      <c r="G17" s="1" t="s">
        <v>108</v>
      </c>
      <c r="H17" s="1" t="s">
        <v>1693</v>
      </c>
      <c r="I17" s="1" t="s">
        <v>1713</v>
      </c>
      <c r="J17" s="1" t="s">
        <v>52</v>
      </c>
      <c r="K17" s="1" t="s">
        <v>52</v>
      </c>
      <c r="M17" s="1" t="s">
        <v>52</v>
      </c>
      <c r="O17" s="1" t="s">
        <v>52</v>
      </c>
      <c r="P17" s="1" t="s">
        <v>52</v>
      </c>
      <c r="Q17" s="1" t="s">
        <v>52</v>
      </c>
      <c r="R17" s="1" t="s">
        <v>52</v>
      </c>
      <c r="S17" s="1" t="s">
        <v>52</v>
      </c>
      <c r="T17" s="1" t="s">
        <v>52</v>
      </c>
    </row>
    <row r="18" spans="1:20" ht="20.100000000000001" customHeight="1" x14ac:dyDescent="0.3">
      <c r="A18" s="30" t="s">
        <v>1714</v>
      </c>
      <c r="B18" s="31">
        <v>0</v>
      </c>
      <c r="C18" s="31">
        <v>0</v>
      </c>
      <c r="D18" s="31">
        <v>416.3</v>
      </c>
      <c r="E18" s="31">
        <v>416.3</v>
      </c>
      <c r="F18" s="30" t="s">
        <v>52</v>
      </c>
      <c r="G18" s="1" t="s">
        <v>108</v>
      </c>
      <c r="H18" s="1" t="s">
        <v>1693</v>
      </c>
      <c r="I18" s="1" t="s">
        <v>1715</v>
      </c>
      <c r="J18" s="1" t="s">
        <v>52</v>
      </c>
      <c r="K18" s="1" t="s">
        <v>52</v>
      </c>
      <c r="M18" s="1" t="s">
        <v>52</v>
      </c>
      <c r="O18" s="1" t="s">
        <v>52</v>
      </c>
      <c r="P18" s="1" t="s">
        <v>52</v>
      </c>
      <c r="Q18" s="1" t="s">
        <v>52</v>
      </c>
      <c r="R18" s="1" t="s">
        <v>52</v>
      </c>
      <c r="S18" s="1" t="s">
        <v>52</v>
      </c>
      <c r="T18" s="1" t="s">
        <v>52</v>
      </c>
    </row>
    <row r="19" spans="1:20" ht="20.100000000000001" customHeight="1" x14ac:dyDescent="0.3">
      <c r="A19" s="30" t="s">
        <v>1716</v>
      </c>
      <c r="B19" s="31">
        <v>437.4</v>
      </c>
      <c r="C19" s="31">
        <v>1000.8</v>
      </c>
      <c r="D19" s="31">
        <v>416.3</v>
      </c>
      <c r="E19" s="31">
        <v>1854.5</v>
      </c>
      <c r="F19" s="30" t="s">
        <v>52</v>
      </c>
      <c r="G19" s="1" t="s">
        <v>108</v>
      </c>
      <c r="H19" s="1" t="s">
        <v>1693</v>
      </c>
      <c r="I19" s="1" t="s">
        <v>1717</v>
      </c>
      <c r="J19" s="1" t="s">
        <v>52</v>
      </c>
      <c r="K19" s="1" t="s">
        <v>52</v>
      </c>
      <c r="M19" s="1" t="s">
        <v>52</v>
      </c>
      <c r="O19" s="1" t="s">
        <v>52</v>
      </c>
      <c r="P19" s="1" t="s">
        <v>52</v>
      </c>
      <c r="Q19" s="1" t="s">
        <v>52</v>
      </c>
      <c r="R19" s="1" t="s">
        <v>52</v>
      </c>
      <c r="S19" s="1" t="s">
        <v>52</v>
      </c>
      <c r="T19" s="1" t="s">
        <v>52</v>
      </c>
    </row>
    <row r="20" spans="1:20" ht="20.100000000000001" customHeight="1" x14ac:dyDescent="0.3">
      <c r="A20" s="30" t="s">
        <v>1718</v>
      </c>
      <c r="B20" s="32">
        <v>437</v>
      </c>
      <c r="C20" s="32">
        <v>1000</v>
      </c>
      <c r="D20" s="32">
        <v>416</v>
      </c>
      <c r="E20" s="32">
        <v>1853</v>
      </c>
      <c r="F20" s="33"/>
    </row>
    <row r="21" spans="1:20" ht="20.100000000000001" customHeight="1" x14ac:dyDescent="0.3">
      <c r="A21" s="33"/>
      <c r="B21" s="33"/>
      <c r="C21" s="33"/>
      <c r="D21" s="33"/>
      <c r="E21" s="33"/>
      <c r="F21" s="33"/>
    </row>
    <row r="22" spans="1:20" ht="20.100000000000001" customHeight="1" x14ac:dyDescent="0.3">
      <c r="A22" s="33" t="s">
        <v>1719</v>
      </c>
      <c r="B22" s="33"/>
      <c r="C22" s="33"/>
      <c r="D22" s="33"/>
      <c r="E22" s="33"/>
      <c r="F22" s="30" t="s">
        <v>52</v>
      </c>
      <c r="G22" s="1" t="s">
        <v>113</v>
      </c>
      <c r="I22" s="1" t="s">
        <v>110</v>
      </c>
      <c r="J22" s="1" t="s">
        <v>111</v>
      </c>
      <c r="K22" s="1" t="s">
        <v>96</v>
      </c>
    </row>
    <row r="23" spans="1:20" ht="20.100000000000001" customHeight="1" x14ac:dyDescent="0.3">
      <c r="A23" s="30" t="s">
        <v>52</v>
      </c>
      <c r="B23" s="31"/>
      <c r="C23" s="31"/>
      <c r="D23" s="31"/>
      <c r="E23" s="31"/>
      <c r="F23" s="30" t="s">
        <v>52</v>
      </c>
      <c r="G23" s="1" t="s">
        <v>113</v>
      </c>
      <c r="H23" s="1" t="s">
        <v>1691</v>
      </c>
      <c r="I23" s="1" t="s">
        <v>52</v>
      </c>
      <c r="J23" s="1" t="s">
        <v>52</v>
      </c>
      <c r="K23" s="1" t="s">
        <v>96</v>
      </c>
      <c r="L23">
        <v>1</v>
      </c>
      <c r="M23" s="1" t="s">
        <v>52</v>
      </c>
      <c r="O23" s="1" t="s">
        <v>52</v>
      </c>
      <c r="P23" s="1" t="s">
        <v>52</v>
      </c>
      <c r="Q23" s="1" t="s">
        <v>52</v>
      </c>
      <c r="R23" s="1" t="s">
        <v>52</v>
      </c>
      <c r="S23" s="1" t="s">
        <v>52</v>
      </c>
      <c r="T23" s="1" t="s">
        <v>52</v>
      </c>
    </row>
    <row r="24" spans="1:20" ht="20.100000000000001" customHeight="1" x14ac:dyDescent="0.3">
      <c r="A24" s="30" t="s">
        <v>1720</v>
      </c>
      <c r="B24" s="31">
        <v>0</v>
      </c>
      <c r="C24" s="31">
        <v>0</v>
      </c>
      <c r="D24" s="31">
        <v>0</v>
      </c>
      <c r="E24" s="31">
        <v>0</v>
      </c>
      <c r="F24" s="30" t="s">
        <v>52</v>
      </c>
      <c r="G24" s="1" t="s">
        <v>113</v>
      </c>
      <c r="H24" s="1" t="s">
        <v>1693</v>
      </c>
      <c r="I24" s="1" t="s">
        <v>1721</v>
      </c>
      <c r="J24" s="1" t="s">
        <v>52</v>
      </c>
      <c r="K24" s="1" t="s">
        <v>52</v>
      </c>
      <c r="M24" s="1" t="s">
        <v>52</v>
      </c>
      <c r="O24" s="1" t="s">
        <v>52</v>
      </c>
      <c r="P24" s="1" t="s">
        <v>52</v>
      </c>
      <c r="Q24" s="1" t="s">
        <v>52</v>
      </c>
      <c r="R24" s="1" t="s">
        <v>52</v>
      </c>
      <c r="S24" s="1" t="s">
        <v>52</v>
      </c>
      <c r="T24" s="1" t="s">
        <v>52</v>
      </c>
    </row>
    <row r="25" spans="1:20" ht="20.100000000000001" customHeight="1" x14ac:dyDescent="0.3">
      <c r="A25" s="30" t="s">
        <v>1722</v>
      </c>
      <c r="B25" s="31">
        <v>0</v>
      </c>
      <c r="C25" s="31">
        <v>0</v>
      </c>
      <c r="D25" s="31">
        <v>0</v>
      </c>
      <c r="E25" s="31">
        <v>0</v>
      </c>
      <c r="F25" s="30" t="s">
        <v>52</v>
      </c>
      <c r="G25" s="1" t="s">
        <v>113</v>
      </c>
      <c r="H25" s="1" t="s">
        <v>1693</v>
      </c>
      <c r="I25" s="1" t="s">
        <v>1723</v>
      </c>
      <c r="J25" s="1" t="s">
        <v>52</v>
      </c>
      <c r="K25" s="1" t="s">
        <v>52</v>
      </c>
      <c r="M25" s="1" t="s">
        <v>52</v>
      </c>
      <c r="O25" s="1" t="s">
        <v>52</v>
      </c>
      <c r="P25" s="1" t="s">
        <v>52</v>
      </c>
      <c r="Q25" s="1" t="s">
        <v>52</v>
      </c>
      <c r="R25" s="1" t="s">
        <v>52</v>
      </c>
      <c r="S25" s="1" t="s">
        <v>52</v>
      </c>
      <c r="T25" s="1" t="s">
        <v>52</v>
      </c>
    </row>
    <row r="26" spans="1:20" ht="20.100000000000001" customHeight="1" x14ac:dyDescent="0.3">
      <c r="A26" s="30" t="s">
        <v>1724</v>
      </c>
      <c r="B26" s="31">
        <v>0</v>
      </c>
      <c r="C26" s="31">
        <v>0</v>
      </c>
      <c r="D26" s="31">
        <v>0</v>
      </c>
      <c r="E26" s="31">
        <v>0</v>
      </c>
      <c r="F26" s="30" t="s">
        <v>52</v>
      </c>
      <c r="G26" s="1" t="s">
        <v>113</v>
      </c>
      <c r="H26" s="1" t="s">
        <v>1693</v>
      </c>
      <c r="I26" s="1" t="s">
        <v>1725</v>
      </c>
      <c r="J26" s="1" t="s">
        <v>52</v>
      </c>
      <c r="K26" s="1" t="s">
        <v>52</v>
      </c>
      <c r="M26" s="1" t="s">
        <v>52</v>
      </c>
      <c r="O26" s="1" t="s">
        <v>52</v>
      </c>
      <c r="P26" s="1" t="s">
        <v>52</v>
      </c>
      <c r="Q26" s="1" t="s">
        <v>52</v>
      </c>
      <c r="R26" s="1" t="s">
        <v>52</v>
      </c>
      <c r="S26" s="1" t="s">
        <v>52</v>
      </c>
      <c r="T26" s="1" t="s">
        <v>52</v>
      </c>
    </row>
    <row r="27" spans="1:20" ht="20.100000000000001" customHeight="1" x14ac:dyDescent="0.3">
      <c r="A27" s="30" t="s">
        <v>1726</v>
      </c>
      <c r="B27" s="31">
        <v>0</v>
      </c>
      <c r="C27" s="31">
        <v>0</v>
      </c>
      <c r="D27" s="31">
        <v>0</v>
      </c>
      <c r="E27" s="31">
        <v>0</v>
      </c>
      <c r="F27" s="30" t="s">
        <v>52</v>
      </c>
      <c r="G27" s="1" t="s">
        <v>113</v>
      </c>
      <c r="H27" s="1" t="s">
        <v>1693</v>
      </c>
      <c r="I27" s="1" t="s">
        <v>1727</v>
      </c>
      <c r="J27" s="1" t="s">
        <v>52</v>
      </c>
      <c r="K27" s="1" t="s">
        <v>52</v>
      </c>
      <c r="M27" s="1" t="s">
        <v>52</v>
      </c>
      <c r="O27" s="1" t="s">
        <v>52</v>
      </c>
      <c r="P27" s="1" t="s">
        <v>52</v>
      </c>
      <c r="Q27" s="1" t="s">
        <v>52</v>
      </c>
      <c r="R27" s="1" t="s">
        <v>52</v>
      </c>
      <c r="S27" s="1" t="s">
        <v>52</v>
      </c>
      <c r="T27" s="1" t="s">
        <v>52</v>
      </c>
    </row>
    <row r="28" spans="1:20" ht="20.100000000000001" customHeight="1" x14ac:dyDescent="0.3">
      <c r="A28" s="30" t="s">
        <v>1695</v>
      </c>
      <c r="B28" s="31">
        <v>0</v>
      </c>
      <c r="C28" s="31">
        <v>0</v>
      </c>
      <c r="D28" s="31">
        <v>0</v>
      </c>
      <c r="E28" s="31">
        <v>0</v>
      </c>
      <c r="F28" s="30" t="s">
        <v>52</v>
      </c>
      <c r="G28" s="1" t="s">
        <v>113</v>
      </c>
      <c r="H28" s="1" t="s">
        <v>1693</v>
      </c>
      <c r="I28" s="1" t="s">
        <v>52</v>
      </c>
      <c r="J28" s="1" t="s">
        <v>52</v>
      </c>
      <c r="K28" s="1" t="s">
        <v>52</v>
      </c>
      <c r="M28" s="1" t="s">
        <v>52</v>
      </c>
      <c r="O28" s="1" t="s">
        <v>52</v>
      </c>
      <c r="P28" s="1" t="s">
        <v>52</v>
      </c>
      <c r="Q28" s="1" t="s">
        <v>52</v>
      </c>
      <c r="R28" s="1" t="s">
        <v>52</v>
      </c>
      <c r="S28" s="1" t="s">
        <v>52</v>
      </c>
      <c r="T28" s="1" t="s">
        <v>52</v>
      </c>
    </row>
    <row r="29" spans="1:20" ht="20.100000000000001" customHeight="1" x14ac:dyDescent="0.3">
      <c r="A29" s="30" t="s">
        <v>1728</v>
      </c>
      <c r="B29" s="31">
        <v>0</v>
      </c>
      <c r="C29" s="31">
        <v>0</v>
      </c>
      <c r="D29" s="31">
        <v>0</v>
      </c>
      <c r="E29" s="31">
        <v>0</v>
      </c>
      <c r="F29" s="30" t="s">
        <v>52</v>
      </c>
      <c r="G29" s="1" t="s">
        <v>113</v>
      </c>
      <c r="H29" s="1" t="s">
        <v>1693</v>
      </c>
      <c r="I29" s="1" t="s">
        <v>1729</v>
      </c>
      <c r="J29" s="1" t="s">
        <v>52</v>
      </c>
      <c r="K29" s="1" t="s">
        <v>52</v>
      </c>
      <c r="M29" s="1" t="s">
        <v>52</v>
      </c>
      <c r="O29" s="1" t="s">
        <v>52</v>
      </c>
      <c r="P29" s="1" t="s">
        <v>52</v>
      </c>
      <c r="Q29" s="1" t="s">
        <v>52</v>
      </c>
      <c r="R29" s="1" t="s">
        <v>52</v>
      </c>
      <c r="S29" s="1" t="s">
        <v>52</v>
      </c>
      <c r="T29" s="1" t="s">
        <v>52</v>
      </c>
    </row>
    <row r="30" spans="1:20" ht="20.100000000000001" customHeight="1" x14ac:dyDescent="0.3">
      <c r="A30" s="30" t="s">
        <v>1730</v>
      </c>
      <c r="B30" s="31">
        <v>0</v>
      </c>
      <c r="C30" s="31">
        <v>0</v>
      </c>
      <c r="D30" s="31">
        <v>0</v>
      </c>
      <c r="E30" s="31">
        <v>0</v>
      </c>
      <c r="F30" s="30" t="s">
        <v>52</v>
      </c>
      <c r="G30" s="1" t="s">
        <v>113</v>
      </c>
      <c r="H30" s="1" t="s">
        <v>1693</v>
      </c>
      <c r="I30" s="1" t="s">
        <v>1731</v>
      </c>
      <c r="J30" s="1" t="s">
        <v>52</v>
      </c>
      <c r="K30" s="1" t="s">
        <v>52</v>
      </c>
      <c r="M30" s="1" t="s">
        <v>52</v>
      </c>
      <c r="O30" s="1" t="s">
        <v>52</v>
      </c>
      <c r="P30" s="1" t="s">
        <v>52</v>
      </c>
      <c r="Q30" s="1" t="s">
        <v>52</v>
      </c>
      <c r="R30" s="1" t="s">
        <v>52</v>
      </c>
      <c r="S30" s="1" t="s">
        <v>52</v>
      </c>
      <c r="T30" s="1" t="s">
        <v>52</v>
      </c>
    </row>
    <row r="31" spans="1:20" ht="20.100000000000001" customHeight="1" x14ac:dyDescent="0.3">
      <c r="A31" s="30" t="s">
        <v>1732</v>
      </c>
      <c r="B31" s="31">
        <v>0</v>
      </c>
      <c r="C31" s="31">
        <v>0</v>
      </c>
      <c r="D31" s="31">
        <v>0</v>
      </c>
      <c r="E31" s="31">
        <v>0</v>
      </c>
      <c r="F31" s="30" t="s">
        <v>52</v>
      </c>
      <c r="G31" s="1" t="s">
        <v>113</v>
      </c>
      <c r="H31" s="1" t="s">
        <v>1693</v>
      </c>
      <c r="I31" s="1" t="s">
        <v>1733</v>
      </c>
      <c r="J31" s="1" t="s">
        <v>52</v>
      </c>
      <c r="K31" s="1" t="s">
        <v>52</v>
      </c>
      <c r="M31" s="1" t="s">
        <v>52</v>
      </c>
      <c r="O31" s="1" t="s">
        <v>52</v>
      </c>
      <c r="P31" s="1" t="s">
        <v>52</v>
      </c>
      <c r="Q31" s="1" t="s">
        <v>52</v>
      </c>
      <c r="R31" s="1" t="s">
        <v>52</v>
      </c>
      <c r="S31" s="1" t="s">
        <v>52</v>
      </c>
      <c r="T31" s="1" t="s">
        <v>52</v>
      </c>
    </row>
    <row r="32" spans="1:20" ht="20.100000000000001" customHeight="1" x14ac:dyDescent="0.3">
      <c r="A32" s="30" t="s">
        <v>1734</v>
      </c>
      <c r="B32" s="31">
        <v>0</v>
      </c>
      <c r="C32" s="31">
        <v>0</v>
      </c>
      <c r="D32" s="31">
        <v>0</v>
      </c>
      <c r="E32" s="31">
        <v>0</v>
      </c>
      <c r="F32" s="30" t="s">
        <v>52</v>
      </c>
      <c r="G32" s="1" t="s">
        <v>113</v>
      </c>
      <c r="H32" s="1" t="s">
        <v>1693</v>
      </c>
      <c r="I32" s="1" t="s">
        <v>1735</v>
      </c>
      <c r="J32" s="1" t="s">
        <v>52</v>
      </c>
      <c r="K32" s="1" t="s">
        <v>52</v>
      </c>
      <c r="M32" s="1" t="s">
        <v>52</v>
      </c>
      <c r="O32" s="1" t="s">
        <v>52</v>
      </c>
      <c r="P32" s="1" t="s">
        <v>52</v>
      </c>
      <c r="Q32" s="1" t="s">
        <v>52</v>
      </c>
      <c r="R32" s="1" t="s">
        <v>52</v>
      </c>
      <c r="S32" s="1" t="s">
        <v>52</v>
      </c>
      <c r="T32" s="1" t="s">
        <v>52</v>
      </c>
    </row>
    <row r="33" spans="1:20" ht="20.100000000000001" customHeight="1" x14ac:dyDescent="0.3">
      <c r="A33" s="30" t="s">
        <v>1736</v>
      </c>
      <c r="B33" s="31">
        <v>0</v>
      </c>
      <c r="C33" s="31">
        <v>0</v>
      </c>
      <c r="D33" s="31">
        <v>0</v>
      </c>
      <c r="E33" s="31">
        <v>0</v>
      </c>
      <c r="F33" s="30" t="s">
        <v>52</v>
      </c>
      <c r="G33" s="1" t="s">
        <v>113</v>
      </c>
      <c r="H33" s="1" t="s">
        <v>1693</v>
      </c>
      <c r="I33" s="1" t="s">
        <v>1737</v>
      </c>
      <c r="J33" s="1" t="s">
        <v>52</v>
      </c>
      <c r="K33" s="1" t="s">
        <v>52</v>
      </c>
      <c r="M33" s="1" t="s">
        <v>52</v>
      </c>
      <c r="O33" s="1" t="s">
        <v>52</v>
      </c>
      <c r="P33" s="1" t="s">
        <v>52</v>
      </c>
      <c r="Q33" s="1" t="s">
        <v>52</v>
      </c>
      <c r="R33" s="1" t="s">
        <v>52</v>
      </c>
      <c r="S33" s="1" t="s">
        <v>52</v>
      </c>
      <c r="T33" s="1" t="s">
        <v>52</v>
      </c>
    </row>
    <row r="34" spans="1:20" ht="20.100000000000001" customHeight="1" x14ac:dyDescent="0.3">
      <c r="A34" s="30" t="s">
        <v>1738</v>
      </c>
      <c r="B34" s="31">
        <v>0</v>
      </c>
      <c r="C34" s="31">
        <v>0</v>
      </c>
      <c r="D34" s="31">
        <v>0</v>
      </c>
      <c r="E34" s="31">
        <v>0</v>
      </c>
      <c r="F34" s="30" t="s">
        <v>52</v>
      </c>
      <c r="G34" s="1" t="s">
        <v>113</v>
      </c>
      <c r="H34" s="1" t="s">
        <v>1693</v>
      </c>
      <c r="I34" s="1" t="s">
        <v>1739</v>
      </c>
      <c r="J34" s="1" t="s">
        <v>52</v>
      </c>
      <c r="K34" s="1" t="s">
        <v>52</v>
      </c>
      <c r="M34" s="1" t="s">
        <v>52</v>
      </c>
      <c r="O34" s="1" t="s">
        <v>52</v>
      </c>
      <c r="P34" s="1" t="s">
        <v>52</v>
      </c>
      <c r="Q34" s="1" t="s">
        <v>52</v>
      </c>
      <c r="R34" s="1" t="s">
        <v>52</v>
      </c>
      <c r="S34" s="1" t="s">
        <v>52</v>
      </c>
      <c r="T34" s="1" t="s">
        <v>52</v>
      </c>
    </row>
    <row r="35" spans="1:20" ht="20.100000000000001" customHeight="1" x14ac:dyDescent="0.3">
      <c r="A35" s="30" t="s">
        <v>1740</v>
      </c>
      <c r="B35" s="31">
        <v>0</v>
      </c>
      <c r="C35" s="31">
        <v>0</v>
      </c>
      <c r="D35" s="31">
        <v>0</v>
      </c>
      <c r="E35" s="31">
        <v>0</v>
      </c>
      <c r="F35" s="30" t="s">
        <v>52</v>
      </c>
      <c r="G35" s="1" t="s">
        <v>113</v>
      </c>
      <c r="H35" s="1" t="s">
        <v>1693</v>
      </c>
      <c r="I35" s="1" t="s">
        <v>1741</v>
      </c>
      <c r="J35" s="1" t="s">
        <v>52</v>
      </c>
      <c r="K35" s="1" t="s">
        <v>52</v>
      </c>
      <c r="M35" s="1" t="s">
        <v>52</v>
      </c>
      <c r="O35" s="1" t="s">
        <v>52</v>
      </c>
      <c r="P35" s="1" t="s">
        <v>52</v>
      </c>
      <c r="Q35" s="1" t="s">
        <v>52</v>
      </c>
      <c r="R35" s="1" t="s">
        <v>52</v>
      </c>
      <c r="S35" s="1" t="s">
        <v>52</v>
      </c>
      <c r="T35" s="1" t="s">
        <v>52</v>
      </c>
    </row>
    <row r="36" spans="1:20" ht="20.100000000000001" customHeight="1" x14ac:dyDescent="0.3">
      <c r="A36" s="30" t="s">
        <v>1742</v>
      </c>
      <c r="B36" s="31">
        <v>0</v>
      </c>
      <c r="C36" s="31">
        <v>0</v>
      </c>
      <c r="D36" s="31">
        <v>0</v>
      </c>
      <c r="E36" s="31">
        <v>0</v>
      </c>
      <c r="F36" s="30" t="s">
        <v>52</v>
      </c>
      <c r="G36" s="1" t="s">
        <v>113</v>
      </c>
      <c r="H36" s="1" t="s">
        <v>1693</v>
      </c>
      <c r="I36" s="1" t="s">
        <v>1743</v>
      </c>
      <c r="J36" s="1" t="s">
        <v>52</v>
      </c>
      <c r="K36" s="1" t="s">
        <v>52</v>
      </c>
      <c r="M36" s="1" t="s">
        <v>52</v>
      </c>
      <c r="O36" s="1" t="s">
        <v>52</v>
      </c>
      <c r="P36" s="1" t="s">
        <v>52</v>
      </c>
      <c r="Q36" s="1" t="s">
        <v>52</v>
      </c>
      <c r="R36" s="1" t="s">
        <v>52</v>
      </c>
      <c r="S36" s="1" t="s">
        <v>52</v>
      </c>
      <c r="T36" s="1" t="s">
        <v>52</v>
      </c>
    </row>
    <row r="37" spans="1:20" ht="20.100000000000001" customHeight="1" x14ac:dyDescent="0.3">
      <c r="A37" s="30" t="s">
        <v>1744</v>
      </c>
      <c r="B37" s="31">
        <v>0</v>
      </c>
      <c r="C37" s="31">
        <v>0</v>
      </c>
      <c r="D37" s="31">
        <v>0</v>
      </c>
      <c r="E37" s="31">
        <v>0</v>
      </c>
      <c r="F37" s="30" t="s">
        <v>52</v>
      </c>
      <c r="G37" s="1" t="s">
        <v>113</v>
      </c>
      <c r="H37" s="1" t="s">
        <v>1693</v>
      </c>
      <c r="I37" s="1" t="s">
        <v>1745</v>
      </c>
      <c r="J37" s="1" t="s">
        <v>52</v>
      </c>
      <c r="K37" s="1" t="s">
        <v>52</v>
      </c>
      <c r="M37" s="1" t="s">
        <v>52</v>
      </c>
      <c r="O37" s="1" t="s">
        <v>52</v>
      </c>
      <c r="P37" s="1" t="s">
        <v>52</v>
      </c>
      <c r="Q37" s="1" t="s">
        <v>52</v>
      </c>
      <c r="R37" s="1" t="s">
        <v>52</v>
      </c>
      <c r="S37" s="1" t="s">
        <v>52</v>
      </c>
      <c r="T37" s="1" t="s">
        <v>52</v>
      </c>
    </row>
    <row r="38" spans="1:20" ht="20.100000000000001" customHeight="1" x14ac:dyDescent="0.3">
      <c r="A38" s="30" t="s">
        <v>1746</v>
      </c>
      <c r="B38" s="31">
        <v>0</v>
      </c>
      <c r="C38" s="31">
        <v>0</v>
      </c>
      <c r="D38" s="31">
        <v>0</v>
      </c>
      <c r="E38" s="31">
        <v>0</v>
      </c>
      <c r="F38" s="30" t="s">
        <v>52</v>
      </c>
      <c r="G38" s="1" t="s">
        <v>113</v>
      </c>
      <c r="H38" s="1" t="s">
        <v>1693</v>
      </c>
      <c r="I38" s="1" t="s">
        <v>1747</v>
      </c>
      <c r="J38" s="1" t="s">
        <v>52</v>
      </c>
      <c r="K38" s="1" t="s">
        <v>52</v>
      </c>
      <c r="M38" s="1" t="s">
        <v>52</v>
      </c>
      <c r="O38" s="1" t="s">
        <v>52</v>
      </c>
      <c r="P38" s="1" t="s">
        <v>52</v>
      </c>
      <c r="Q38" s="1" t="s">
        <v>52</v>
      </c>
      <c r="R38" s="1" t="s">
        <v>52</v>
      </c>
      <c r="S38" s="1" t="s">
        <v>52</v>
      </c>
      <c r="T38" s="1" t="s">
        <v>52</v>
      </c>
    </row>
    <row r="39" spans="1:20" ht="20.100000000000001" customHeight="1" x14ac:dyDescent="0.3">
      <c r="A39" s="30" t="s">
        <v>1748</v>
      </c>
      <c r="B39" s="31">
        <v>0</v>
      </c>
      <c r="C39" s="31">
        <v>0</v>
      </c>
      <c r="D39" s="31">
        <v>0</v>
      </c>
      <c r="E39" s="31">
        <v>0</v>
      </c>
      <c r="F39" s="30" t="s">
        <v>52</v>
      </c>
      <c r="G39" s="1" t="s">
        <v>113</v>
      </c>
      <c r="H39" s="1" t="s">
        <v>1693</v>
      </c>
      <c r="I39" s="1" t="s">
        <v>1749</v>
      </c>
      <c r="J39" s="1" t="s">
        <v>52</v>
      </c>
      <c r="K39" s="1" t="s">
        <v>52</v>
      </c>
      <c r="M39" s="1" t="s">
        <v>52</v>
      </c>
      <c r="O39" s="1" t="s">
        <v>52</v>
      </c>
      <c r="P39" s="1" t="s">
        <v>52</v>
      </c>
      <c r="Q39" s="1" t="s">
        <v>52</v>
      </c>
      <c r="R39" s="1" t="s">
        <v>52</v>
      </c>
      <c r="S39" s="1" t="s">
        <v>52</v>
      </c>
      <c r="T39" s="1" t="s">
        <v>52</v>
      </c>
    </row>
    <row r="40" spans="1:20" ht="20.100000000000001" customHeight="1" x14ac:dyDescent="0.3">
      <c r="A40" s="30" t="s">
        <v>1750</v>
      </c>
      <c r="B40" s="31">
        <v>0</v>
      </c>
      <c r="C40" s="31">
        <v>0</v>
      </c>
      <c r="D40" s="31">
        <v>0</v>
      </c>
      <c r="E40" s="31">
        <v>0</v>
      </c>
      <c r="F40" s="30" t="s">
        <v>52</v>
      </c>
      <c r="G40" s="1" t="s">
        <v>113</v>
      </c>
      <c r="H40" s="1" t="s">
        <v>1693</v>
      </c>
      <c r="I40" s="1" t="s">
        <v>1751</v>
      </c>
      <c r="J40" s="1" t="s">
        <v>52</v>
      </c>
      <c r="K40" s="1" t="s">
        <v>52</v>
      </c>
      <c r="M40" s="1" t="s">
        <v>52</v>
      </c>
      <c r="O40" s="1" t="s">
        <v>52</v>
      </c>
      <c r="P40" s="1" t="s">
        <v>52</v>
      </c>
      <c r="Q40" s="1" t="s">
        <v>52</v>
      </c>
      <c r="R40" s="1" t="s">
        <v>52</v>
      </c>
      <c r="S40" s="1" t="s">
        <v>52</v>
      </c>
      <c r="T40" s="1" t="s">
        <v>52</v>
      </c>
    </row>
    <row r="41" spans="1:20" ht="20.100000000000001" customHeight="1" x14ac:dyDescent="0.3">
      <c r="A41" s="30" t="s">
        <v>1752</v>
      </c>
      <c r="B41" s="31">
        <v>0</v>
      </c>
      <c r="C41" s="31">
        <v>0</v>
      </c>
      <c r="D41" s="31">
        <v>0</v>
      </c>
      <c r="E41" s="31">
        <v>0</v>
      </c>
      <c r="F41" s="30" t="s">
        <v>52</v>
      </c>
      <c r="G41" s="1" t="s">
        <v>113</v>
      </c>
      <c r="H41" s="1" t="s">
        <v>1693</v>
      </c>
      <c r="I41" s="1" t="s">
        <v>1753</v>
      </c>
      <c r="J41" s="1" t="s">
        <v>52</v>
      </c>
      <c r="K41" s="1" t="s">
        <v>52</v>
      </c>
      <c r="M41" s="1" t="s">
        <v>52</v>
      </c>
      <c r="O41" s="1" t="s">
        <v>52</v>
      </c>
      <c r="P41" s="1" t="s">
        <v>52</v>
      </c>
      <c r="Q41" s="1" t="s">
        <v>52</v>
      </c>
      <c r="R41" s="1" t="s">
        <v>52</v>
      </c>
      <c r="S41" s="1" t="s">
        <v>52</v>
      </c>
      <c r="T41" s="1" t="s">
        <v>52</v>
      </c>
    </row>
    <row r="42" spans="1:20" ht="20.100000000000001" customHeight="1" x14ac:dyDescent="0.3">
      <c r="A42" s="30" t="s">
        <v>1754</v>
      </c>
      <c r="B42" s="31">
        <v>0</v>
      </c>
      <c r="C42" s="31">
        <v>0</v>
      </c>
      <c r="D42" s="31">
        <v>0</v>
      </c>
      <c r="E42" s="31">
        <v>0</v>
      </c>
      <c r="F42" s="30" t="s">
        <v>52</v>
      </c>
      <c r="G42" s="1" t="s">
        <v>113</v>
      </c>
      <c r="H42" s="1" t="s">
        <v>1693</v>
      </c>
      <c r="I42" s="1" t="s">
        <v>1755</v>
      </c>
      <c r="J42" s="1" t="s">
        <v>52</v>
      </c>
      <c r="K42" s="1" t="s">
        <v>52</v>
      </c>
      <c r="M42" s="1" t="s">
        <v>52</v>
      </c>
      <c r="O42" s="1" t="s">
        <v>52</v>
      </c>
      <c r="P42" s="1" t="s">
        <v>52</v>
      </c>
      <c r="Q42" s="1" t="s">
        <v>52</v>
      </c>
      <c r="R42" s="1" t="s">
        <v>52</v>
      </c>
      <c r="S42" s="1" t="s">
        <v>52</v>
      </c>
      <c r="T42" s="1" t="s">
        <v>52</v>
      </c>
    </row>
    <row r="43" spans="1:20" ht="20.100000000000001" customHeight="1" x14ac:dyDescent="0.3">
      <c r="A43" s="30" t="s">
        <v>1756</v>
      </c>
      <c r="B43" s="31">
        <v>0</v>
      </c>
      <c r="C43" s="31">
        <v>0</v>
      </c>
      <c r="D43" s="31">
        <v>0</v>
      </c>
      <c r="E43" s="31">
        <v>0</v>
      </c>
      <c r="F43" s="30" t="s">
        <v>52</v>
      </c>
      <c r="G43" s="1" t="s">
        <v>113</v>
      </c>
      <c r="H43" s="1" t="s">
        <v>1693</v>
      </c>
      <c r="I43" s="1" t="s">
        <v>1757</v>
      </c>
      <c r="J43" s="1" t="s">
        <v>52</v>
      </c>
      <c r="K43" s="1" t="s">
        <v>52</v>
      </c>
      <c r="M43" s="1" t="s">
        <v>52</v>
      </c>
      <c r="O43" s="1" t="s">
        <v>52</v>
      </c>
      <c r="P43" s="1" t="s">
        <v>52</v>
      </c>
      <c r="Q43" s="1" t="s">
        <v>52</v>
      </c>
      <c r="R43" s="1" t="s">
        <v>52</v>
      </c>
      <c r="S43" s="1" t="s">
        <v>52</v>
      </c>
      <c r="T43" s="1" t="s">
        <v>52</v>
      </c>
    </row>
    <row r="44" spans="1:20" ht="20.100000000000001" customHeight="1" x14ac:dyDescent="0.3">
      <c r="A44" s="30" t="s">
        <v>1758</v>
      </c>
      <c r="B44" s="31">
        <v>0</v>
      </c>
      <c r="C44" s="31">
        <v>0</v>
      </c>
      <c r="D44" s="31">
        <v>0</v>
      </c>
      <c r="E44" s="31">
        <v>0</v>
      </c>
      <c r="F44" s="30" t="s">
        <v>52</v>
      </c>
      <c r="G44" s="1" t="s">
        <v>113</v>
      </c>
      <c r="H44" s="1" t="s">
        <v>1693</v>
      </c>
      <c r="I44" s="1" t="s">
        <v>1759</v>
      </c>
      <c r="J44" s="1" t="s">
        <v>52</v>
      </c>
      <c r="K44" s="1" t="s">
        <v>52</v>
      </c>
      <c r="M44" s="1" t="s">
        <v>52</v>
      </c>
      <c r="O44" s="1" t="s">
        <v>52</v>
      </c>
      <c r="P44" s="1" t="s">
        <v>52</v>
      </c>
      <c r="Q44" s="1" t="s">
        <v>52</v>
      </c>
      <c r="R44" s="1" t="s">
        <v>52</v>
      </c>
      <c r="S44" s="1" t="s">
        <v>52</v>
      </c>
      <c r="T44" s="1" t="s">
        <v>52</v>
      </c>
    </row>
    <row r="45" spans="1:20" ht="20.100000000000001" customHeight="1" x14ac:dyDescent="0.3">
      <c r="A45" s="30" t="s">
        <v>1760</v>
      </c>
      <c r="B45" s="31">
        <v>0</v>
      </c>
      <c r="C45" s="31">
        <v>0</v>
      </c>
      <c r="D45" s="31">
        <v>0</v>
      </c>
      <c r="E45" s="31">
        <v>0</v>
      </c>
      <c r="F45" s="30" t="s">
        <v>52</v>
      </c>
      <c r="G45" s="1" t="s">
        <v>113</v>
      </c>
      <c r="H45" s="1" t="s">
        <v>1693</v>
      </c>
      <c r="I45" s="1" t="s">
        <v>1761</v>
      </c>
      <c r="J45" s="1" t="s">
        <v>52</v>
      </c>
      <c r="K45" s="1" t="s">
        <v>52</v>
      </c>
      <c r="M45" s="1" t="s">
        <v>52</v>
      </c>
      <c r="O45" s="1" t="s">
        <v>52</v>
      </c>
      <c r="P45" s="1" t="s">
        <v>52</v>
      </c>
      <c r="Q45" s="1" t="s">
        <v>52</v>
      </c>
      <c r="R45" s="1" t="s">
        <v>52</v>
      </c>
      <c r="S45" s="1" t="s">
        <v>52</v>
      </c>
      <c r="T45" s="1" t="s">
        <v>52</v>
      </c>
    </row>
    <row r="46" spans="1:20" ht="20.100000000000001" customHeight="1" x14ac:dyDescent="0.3">
      <c r="A46" s="30" t="s">
        <v>1695</v>
      </c>
      <c r="B46" s="31">
        <v>0</v>
      </c>
      <c r="C46" s="31">
        <v>0</v>
      </c>
      <c r="D46" s="31">
        <v>0</v>
      </c>
      <c r="E46" s="31">
        <v>0</v>
      </c>
      <c r="F46" s="30" t="s">
        <v>52</v>
      </c>
      <c r="G46" s="1" t="s">
        <v>113</v>
      </c>
      <c r="H46" s="1" t="s">
        <v>1693</v>
      </c>
      <c r="I46" s="1" t="s">
        <v>52</v>
      </c>
      <c r="J46" s="1" t="s">
        <v>52</v>
      </c>
      <c r="K46" s="1" t="s">
        <v>52</v>
      </c>
      <c r="M46" s="1" t="s">
        <v>52</v>
      </c>
      <c r="O46" s="1" t="s">
        <v>52</v>
      </c>
      <c r="P46" s="1" t="s">
        <v>52</v>
      </c>
      <c r="Q46" s="1" t="s">
        <v>52</v>
      </c>
      <c r="R46" s="1" t="s">
        <v>52</v>
      </c>
      <c r="S46" s="1" t="s">
        <v>52</v>
      </c>
      <c r="T46" s="1" t="s">
        <v>52</v>
      </c>
    </row>
    <row r="47" spans="1:20" ht="20.100000000000001" customHeight="1" x14ac:dyDescent="0.3">
      <c r="A47" s="30" t="s">
        <v>1762</v>
      </c>
      <c r="B47" s="31">
        <v>0</v>
      </c>
      <c r="C47" s="31">
        <v>0</v>
      </c>
      <c r="D47" s="31">
        <v>0</v>
      </c>
      <c r="E47" s="31">
        <v>0</v>
      </c>
      <c r="F47" s="30" t="s">
        <v>52</v>
      </c>
      <c r="G47" s="1" t="s">
        <v>113</v>
      </c>
      <c r="H47" s="1" t="s">
        <v>1693</v>
      </c>
      <c r="I47" s="1" t="s">
        <v>1763</v>
      </c>
      <c r="J47" s="1" t="s">
        <v>52</v>
      </c>
      <c r="K47" s="1" t="s">
        <v>52</v>
      </c>
      <c r="M47" s="1" t="s">
        <v>52</v>
      </c>
      <c r="O47" s="1" t="s">
        <v>52</v>
      </c>
      <c r="P47" s="1" t="s">
        <v>52</v>
      </c>
      <c r="Q47" s="1" t="s">
        <v>52</v>
      </c>
      <c r="R47" s="1" t="s">
        <v>52</v>
      </c>
      <c r="S47" s="1" t="s">
        <v>52</v>
      </c>
      <c r="T47" s="1" t="s">
        <v>52</v>
      </c>
    </row>
    <row r="48" spans="1:20" ht="20.100000000000001" customHeight="1" x14ac:dyDescent="0.3">
      <c r="A48" s="30" t="s">
        <v>1764</v>
      </c>
      <c r="B48" s="31">
        <v>0</v>
      </c>
      <c r="C48" s="31">
        <v>0</v>
      </c>
      <c r="D48" s="31">
        <v>0</v>
      </c>
      <c r="E48" s="31">
        <v>0</v>
      </c>
      <c r="F48" s="30" t="s">
        <v>52</v>
      </c>
      <c r="G48" s="1" t="s">
        <v>113</v>
      </c>
      <c r="H48" s="1" t="s">
        <v>1693</v>
      </c>
      <c r="I48" s="1" t="s">
        <v>1765</v>
      </c>
      <c r="J48" s="1" t="s">
        <v>52</v>
      </c>
      <c r="K48" s="1" t="s">
        <v>52</v>
      </c>
      <c r="M48" s="1" t="s">
        <v>52</v>
      </c>
      <c r="O48" s="1" t="s">
        <v>52</v>
      </c>
      <c r="P48" s="1" t="s">
        <v>52</v>
      </c>
      <c r="Q48" s="1" t="s">
        <v>52</v>
      </c>
      <c r="R48" s="1" t="s">
        <v>52</v>
      </c>
      <c r="S48" s="1" t="s">
        <v>52</v>
      </c>
      <c r="T48" s="1" t="s">
        <v>52</v>
      </c>
    </row>
    <row r="49" spans="1:20" ht="20.100000000000001" customHeight="1" x14ac:dyDescent="0.3">
      <c r="A49" s="30" t="s">
        <v>1766</v>
      </c>
      <c r="B49" s="31">
        <v>0</v>
      </c>
      <c r="C49" s="31">
        <v>0</v>
      </c>
      <c r="D49" s="31">
        <v>0</v>
      </c>
      <c r="E49" s="31">
        <v>0</v>
      </c>
      <c r="F49" s="30" t="s">
        <v>52</v>
      </c>
      <c r="G49" s="1" t="s">
        <v>113</v>
      </c>
      <c r="H49" s="1" t="s">
        <v>1693</v>
      </c>
      <c r="I49" s="1" t="s">
        <v>1767</v>
      </c>
      <c r="J49" s="1" t="s">
        <v>52</v>
      </c>
      <c r="K49" s="1" t="s">
        <v>52</v>
      </c>
      <c r="M49" s="1" t="s">
        <v>52</v>
      </c>
      <c r="O49" s="1" t="s">
        <v>52</v>
      </c>
      <c r="P49" s="1" t="s">
        <v>52</v>
      </c>
      <c r="Q49" s="1" t="s">
        <v>52</v>
      </c>
      <c r="R49" s="1" t="s">
        <v>52</v>
      </c>
      <c r="S49" s="1" t="s">
        <v>52</v>
      </c>
      <c r="T49" s="1" t="s">
        <v>52</v>
      </c>
    </row>
    <row r="50" spans="1:20" ht="20.100000000000001" customHeight="1" x14ac:dyDescent="0.3">
      <c r="A50" s="30" t="s">
        <v>1768</v>
      </c>
      <c r="B50" s="31">
        <v>0</v>
      </c>
      <c r="C50" s="31">
        <v>0</v>
      </c>
      <c r="D50" s="31">
        <v>0</v>
      </c>
      <c r="E50" s="31">
        <v>0</v>
      </c>
      <c r="F50" s="30" t="s">
        <v>52</v>
      </c>
      <c r="G50" s="1" t="s">
        <v>113</v>
      </c>
      <c r="H50" s="1" t="s">
        <v>1693</v>
      </c>
      <c r="I50" s="1" t="s">
        <v>1769</v>
      </c>
      <c r="J50" s="1" t="s">
        <v>52</v>
      </c>
      <c r="K50" s="1" t="s">
        <v>52</v>
      </c>
      <c r="M50" s="1" t="s">
        <v>52</v>
      </c>
      <c r="O50" s="1" t="s">
        <v>52</v>
      </c>
      <c r="P50" s="1" t="s">
        <v>52</v>
      </c>
      <c r="Q50" s="1" t="s">
        <v>52</v>
      </c>
      <c r="R50" s="1" t="s">
        <v>52</v>
      </c>
      <c r="S50" s="1" t="s">
        <v>52</v>
      </c>
      <c r="T50" s="1" t="s">
        <v>52</v>
      </c>
    </row>
    <row r="51" spans="1:20" ht="20.100000000000001" customHeight="1" x14ac:dyDescent="0.3">
      <c r="A51" s="30" t="s">
        <v>1770</v>
      </c>
      <c r="B51" s="31">
        <v>0</v>
      </c>
      <c r="C51" s="31">
        <v>0</v>
      </c>
      <c r="D51" s="31">
        <v>0</v>
      </c>
      <c r="E51" s="31">
        <v>0</v>
      </c>
      <c r="F51" s="30" t="s">
        <v>52</v>
      </c>
      <c r="G51" s="1" t="s">
        <v>113</v>
      </c>
      <c r="H51" s="1" t="s">
        <v>1693</v>
      </c>
      <c r="I51" s="1" t="s">
        <v>1771</v>
      </c>
      <c r="J51" s="1" t="s">
        <v>52</v>
      </c>
      <c r="K51" s="1" t="s">
        <v>52</v>
      </c>
      <c r="M51" s="1" t="s">
        <v>52</v>
      </c>
      <c r="O51" s="1" t="s">
        <v>52</v>
      </c>
      <c r="P51" s="1" t="s">
        <v>52</v>
      </c>
      <c r="Q51" s="1" t="s">
        <v>52</v>
      </c>
      <c r="R51" s="1" t="s">
        <v>52</v>
      </c>
      <c r="S51" s="1" t="s">
        <v>52</v>
      </c>
      <c r="T51" s="1" t="s">
        <v>52</v>
      </c>
    </row>
    <row r="52" spans="1:20" ht="20.100000000000001" customHeight="1" x14ac:dyDescent="0.3">
      <c r="A52" s="30" t="s">
        <v>1695</v>
      </c>
      <c r="B52" s="31">
        <v>0</v>
      </c>
      <c r="C52" s="31">
        <v>0</v>
      </c>
      <c r="D52" s="31">
        <v>0</v>
      </c>
      <c r="E52" s="31">
        <v>0</v>
      </c>
      <c r="F52" s="30" t="s">
        <v>52</v>
      </c>
      <c r="G52" s="1" t="s">
        <v>113</v>
      </c>
      <c r="H52" s="1" t="s">
        <v>1693</v>
      </c>
      <c r="I52" s="1" t="s">
        <v>52</v>
      </c>
      <c r="J52" s="1" t="s">
        <v>52</v>
      </c>
      <c r="K52" s="1" t="s">
        <v>52</v>
      </c>
      <c r="M52" s="1" t="s">
        <v>52</v>
      </c>
      <c r="O52" s="1" t="s">
        <v>52</v>
      </c>
      <c r="P52" s="1" t="s">
        <v>52</v>
      </c>
      <c r="Q52" s="1" t="s">
        <v>52</v>
      </c>
      <c r="R52" s="1" t="s">
        <v>52</v>
      </c>
      <c r="S52" s="1" t="s">
        <v>52</v>
      </c>
      <c r="T52" s="1" t="s">
        <v>52</v>
      </c>
    </row>
    <row r="53" spans="1:20" ht="20.100000000000001" customHeight="1" x14ac:dyDescent="0.3">
      <c r="A53" s="30" t="s">
        <v>1772</v>
      </c>
      <c r="B53" s="31">
        <v>0</v>
      </c>
      <c r="C53" s="31">
        <v>0</v>
      </c>
      <c r="D53" s="31">
        <v>0</v>
      </c>
      <c r="E53" s="31">
        <v>0</v>
      </c>
      <c r="F53" s="30" t="s">
        <v>52</v>
      </c>
      <c r="G53" s="1" t="s">
        <v>113</v>
      </c>
      <c r="H53" s="1" t="s">
        <v>1693</v>
      </c>
      <c r="I53" s="1" t="s">
        <v>1773</v>
      </c>
      <c r="J53" s="1" t="s">
        <v>52</v>
      </c>
      <c r="K53" s="1" t="s">
        <v>52</v>
      </c>
      <c r="M53" s="1" t="s">
        <v>52</v>
      </c>
      <c r="O53" s="1" t="s">
        <v>52</v>
      </c>
      <c r="P53" s="1" t="s">
        <v>52</v>
      </c>
      <c r="Q53" s="1" t="s">
        <v>52</v>
      </c>
      <c r="R53" s="1" t="s">
        <v>52</v>
      </c>
      <c r="S53" s="1" t="s">
        <v>52</v>
      </c>
      <c r="T53" s="1" t="s">
        <v>52</v>
      </c>
    </row>
    <row r="54" spans="1:20" ht="20.100000000000001" customHeight="1" x14ac:dyDescent="0.3">
      <c r="A54" s="30" t="s">
        <v>1774</v>
      </c>
      <c r="B54" s="31">
        <v>0</v>
      </c>
      <c r="C54" s="31">
        <v>0</v>
      </c>
      <c r="D54" s="31">
        <v>0</v>
      </c>
      <c r="E54" s="31">
        <v>0</v>
      </c>
      <c r="F54" s="30" t="s">
        <v>52</v>
      </c>
      <c r="G54" s="1" t="s">
        <v>113</v>
      </c>
      <c r="H54" s="1" t="s">
        <v>1693</v>
      </c>
      <c r="I54" s="1" t="s">
        <v>1775</v>
      </c>
      <c r="J54" s="1" t="s">
        <v>52</v>
      </c>
      <c r="K54" s="1" t="s">
        <v>52</v>
      </c>
      <c r="M54" s="1" t="s">
        <v>52</v>
      </c>
      <c r="O54" s="1" t="s">
        <v>52</v>
      </c>
      <c r="P54" s="1" t="s">
        <v>52</v>
      </c>
      <c r="Q54" s="1" t="s">
        <v>52</v>
      </c>
      <c r="R54" s="1" t="s">
        <v>52</v>
      </c>
      <c r="S54" s="1" t="s">
        <v>52</v>
      </c>
      <c r="T54" s="1" t="s">
        <v>52</v>
      </c>
    </row>
    <row r="55" spans="1:20" ht="20.100000000000001" customHeight="1" x14ac:dyDescent="0.3">
      <c r="A55" s="30" t="s">
        <v>1776</v>
      </c>
      <c r="B55" s="31">
        <v>0</v>
      </c>
      <c r="C55" s="31">
        <v>0</v>
      </c>
      <c r="D55" s="31">
        <v>0</v>
      </c>
      <c r="E55" s="31">
        <v>0</v>
      </c>
      <c r="F55" s="30" t="s">
        <v>52</v>
      </c>
      <c r="G55" s="1" t="s">
        <v>113</v>
      </c>
      <c r="H55" s="1" t="s">
        <v>1693</v>
      </c>
      <c r="I55" s="1" t="s">
        <v>1777</v>
      </c>
      <c r="J55" s="1" t="s">
        <v>52</v>
      </c>
      <c r="K55" s="1" t="s">
        <v>52</v>
      </c>
      <c r="M55" s="1" t="s">
        <v>52</v>
      </c>
      <c r="O55" s="1" t="s">
        <v>52</v>
      </c>
      <c r="P55" s="1" t="s">
        <v>52</v>
      </c>
      <c r="Q55" s="1" t="s">
        <v>52</v>
      </c>
      <c r="R55" s="1" t="s">
        <v>52</v>
      </c>
      <c r="S55" s="1" t="s">
        <v>52</v>
      </c>
      <c r="T55" s="1" t="s">
        <v>52</v>
      </c>
    </row>
    <row r="56" spans="1:20" ht="20.100000000000001" customHeight="1" x14ac:dyDescent="0.3">
      <c r="A56" s="30" t="s">
        <v>1778</v>
      </c>
      <c r="B56" s="31">
        <v>0</v>
      </c>
      <c r="C56" s="31">
        <v>0</v>
      </c>
      <c r="D56" s="31">
        <v>0</v>
      </c>
      <c r="E56" s="31">
        <v>0</v>
      </c>
      <c r="F56" s="30" t="s">
        <v>52</v>
      </c>
      <c r="G56" s="1" t="s">
        <v>113</v>
      </c>
      <c r="H56" s="1" t="s">
        <v>1693</v>
      </c>
      <c r="I56" s="1" t="s">
        <v>1779</v>
      </c>
      <c r="J56" s="1" t="s">
        <v>52</v>
      </c>
      <c r="K56" s="1" t="s">
        <v>52</v>
      </c>
      <c r="M56" s="1" t="s">
        <v>52</v>
      </c>
      <c r="O56" s="1" t="s">
        <v>52</v>
      </c>
      <c r="P56" s="1" t="s">
        <v>52</v>
      </c>
      <c r="Q56" s="1" t="s">
        <v>52</v>
      </c>
      <c r="R56" s="1" t="s">
        <v>52</v>
      </c>
      <c r="S56" s="1" t="s">
        <v>52</v>
      </c>
      <c r="T56" s="1" t="s">
        <v>52</v>
      </c>
    </row>
    <row r="57" spans="1:20" ht="20.100000000000001" customHeight="1" x14ac:dyDescent="0.3">
      <c r="A57" s="30" t="s">
        <v>1780</v>
      </c>
      <c r="B57" s="31">
        <v>0</v>
      </c>
      <c r="C57" s="31">
        <v>0</v>
      </c>
      <c r="D57" s="31">
        <v>0</v>
      </c>
      <c r="E57" s="31">
        <v>0</v>
      </c>
      <c r="F57" s="30" t="s">
        <v>52</v>
      </c>
      <c r="G57" s="1" t="s">
        <v>113</v>
      </c>
      <c r="H57" s="1" t="s">
        <v>1693</v>
      </c>
      <c r="I57" s="1" t="s">
        <v>1781</v>
      </c>
      <c r="J57" s="1" t="s">
        <v>52</v>
      </c>
      <c r="K57" s="1" t="s">
        <v>52</v>
      </c>
      <c r="M57" s="1" t="s">
        <v>52</v>
      </c>
      <c r="O57" s="1" t="s">
        <v>52</v>
      </c>
      <c r="P57" s="1" t="s">
        <v>52</v>
      </c>
      <c r="Q57" s="1" t="s">
        <v>52</v>
      </c>
      <c r="R57" s="1" t="s">
        <v>52</v>
      </c>
      <c r="S57" s="1" t="s">
        <v>52</v>
      </c>
      <c r="T57" s="1" t="s">
        <v>52</v>
      </c>
    </row>
    <row r="58" spans="1:20" ht="20.100000000000001" customHeight="1" x14ac:dyDescent="0.3">
      <c r="A58" s="30" t="s">
        <v>1782</v>
      </c>
      <c r="B58" s="31">
        <v>3982.2</v>
      </c>
      <c r="C58" s="31">
        <v>0</v>
      </c>
      <c r="D58" s="31">
        <v>0</v>
      </c>
      <c r="E58" s="31">
        <v>3982.2</v>
      </c>
      <c r="F58" s="30" t="s">
        <v>52</v>
      </c>
      <c r="G58" s="1" t="s">
        <v>113</v>
      </c>
      <c r="H58" s="1" t="s">
        <v>1693</v>
      </c>
      <c r="I58" s="1" t="s">
        <v>1783</v>
      </c>
      <c r="J58" s="1" t="s">
        <v>52</v>
      </c>
      <c r="K58" s="1" t="s">
        <v>52</v>
      </c>
      <c r="M58" s="1" t="s">
        <v>52</v>
      </c>
      <c r="O58" s="1" t="s">
        <v>52</v>
      </c>
      <c r="P58" s="1" t="s">
        <v>52</v>
      </c>
      <c r="Q58" s="1" t="s">
        <v>52</v>
      </c>
      <c r="R58" s="1" t="s">
        <v>52</v>
      </c>
      <c r="S58" s="1" t="s">
        <v>52</v>
      </c>
      <c r="T58" s="1" t="s">
        <v>52</v>
      </c>
    </row>
    <row r="59" spans="1:20" ht="20.100000000000001" customHeight="1" x14ac:dyDescent="0.3">
      <c r="A59" s="30" t="s">
        <v>1784</v>
      </c>
      <c r="B59" s="31">
        <v>0</v>
      </c>
      <c r="C59" s="31">
        <v>5876.7</v>
      </c>
      <c r="D59" s="31">
        <v>0</v>
      </c>
      <c r="E59" s="31">
        <v>5876.7</v>
      </c>
      <c r="F59" s="30" t="s">
        <v>52</v>
      </c>
      <c r="G59" s="1" t="s">
        <v>113</v>
      </c>
      <c r="H59" s="1" t="s">
        <v>1693</v>
      </c>
      <c r="I59" s="1" t="s">
        <v>1785</v>
      </c>
      <c r="J59" s="1" t="s">
        <v>52</v>
      </c>
      <c r="K59" s="1" t="s">
        <v>52</v>
      </c>
      <c r="M59" s="1" t="s">
        <v>52</v>
      </c>
      <c r="O59" s="1" t="s">
        <v>52</v>
      </c>
      <c r="P59" s="1" t="s">
        <v>52</v>
      </c>
      <c r="Q59" s="1" t="s">
        <v>52</v>
      </c>
      <c r="R59" s="1" t="s">
        <v>52</v>
      </c>
      <c r="S59" s="1" t="s">
        <v>52</v>
      </c>
      <c r="T59" s="1" t="s">
        <v>52</v>
      </c>
    </row>
    <row r="60" spans="1:20" ht="20.100000000000001" customHeight="1" x14ac:dyDescent="0.3">
      <c r="A60" s="30" t="s">
        <v>1786</v>
      </c>
      <c r="B60" s="31">
        <v>0</v>
      </c>
      <c r="C60" s="31">
        <v>0</v>
      </c>
      <c r="D60" s="31">
        <v>2057</v>
      </c>
      <c r="E60" s="31">
        <v>2057</v>
      </c>
      <c r="F60" s="30" t="s">
        <v>52</v>
      </c>
      <c r="G60" s="1" t="s">
        <v>113</v>
      </c>
      <c r="H60" s="1" t="s">
        <v>1693</v>
      </c>
      <c r="I60" s="1" t="s">
        <v>1787</v>
      </c>
      <c r="J60" s="1" t="s">
        <v>52</v>
      </c>
      <c r="K60" s="1" t="s">
        <v>52</v>
      </c>
      <c r="M60" s="1" t="s">
        <v>52</v>
      </c>
      <c r="O60" s="1" t="s">
        <v>52</v>
      </c>
      <c r="P60" s="1" t="s">
        <v>52</v>
      </c>
      <c r="Q60" s="1" t="s">
        <v>52</v>
      </c>
      <c r="R60" s="1" t="s">
        <v>52</v>
      </c>
      <c r="S60" s="1" t="s">
        <v>52</v>
      </c>
      <c r="T60" s="1" t="s">
        <v>52</v>
      </c>
    </row>
    <row r="61" spans="1:20" ht="20.100000000000001" customHeight="1" x14ac:dyDescent="0.3">
      <c r="A61" s="30" t="s">
        <v>1788</v>
      </c>
      <c r="B61" s="31">
        <v>3982.2</v>
      </c>
      <c r="C61" s="31">
        <v>5876.7</v>
      </c>
      <c r="D61" s="31">
        <v>2057</v>
      </c>
      <c r="E61" s="31">
        <v>11915.9</v>
      </c>
      <c r="F61" s="30" t="s">
        <v>52</v>
      </c>
      <c r="G61" s="1" t="s">
        <v>113</v>
      </c>
      <c r="H61" s="1" t="s">
        <v>1693</v>
      </c>
      <c r="I61" s="1" t="s">
        <v>1789</v>
      </c>
      <c r="J61" s="1" t="s">
        <v>52</v>
      </c>
      <c r="K61" s="1" t="s">
        <v>52</v>
      </c>
      <c r="M61" s="1" t="s">
        <v>52</v>
      </c>
      <c r="O61" s="1" t="s">
        <v>52</v>
      </c>
      <c r="P61" s="1" t="s">
        <v>52</v>
      </c>
      <c r="Q61" s="1" t="s">
        <v>52</v>
      </c>
      <c r="R61" s="1" t="s">
        <v>52</v>
      </c>
      <c r="S61" s="1" t="s">
        <v>52</v>
      </c>
      <c r="T61" s="1" t="s">
        <v>52</v>
      </c>
    </row>
    <row r="62" spans="1:20" ht="20.100000000000001" customHeight="1" x14ac:dyDescent="0.3">
      <c r="A62" s="30" t="s">
        <v>1695</v>
      </c>
      <c r="B62" s="31">
        <v>0</v>
      </c>
      <c r="C62" s="31">
        <v>0</v>
      </c>
      <c r="D62" s="31">
        <v>0</v>
      </c>
      <c r="E62" s="31">
        <v>0</v>
      </c>
      <c r="F62" s="30" t="s">
        <v>52</v>
      </c>
      <c r="G62" s="1" t="s">
        <v>113</v>
      </c>
      <c r="H62" s="1" t="s">
        <v>1693</v>
      </c>
      <c r="I62" s="1" t="s">
        <v>52</v>
      </c>
      <c r="J62" s="1" t="s">
        <v>52</v>
      </c>
      <c r="K62" s="1" t="s">
        <v>52</v>
      </c>
      <c r="M62" s="1" t="s">
        <v>52</v>
      </c>
      <c r="O62" s="1" t="s">
        <v>52</v>
      </c>
      <c r="P62" s="1" t="s">
        <v>52</v>
      </c>
      <c r="Q62" s="1" t="s">
        <v>52</v>
      </c>
      <c r="R62" s="1" t="s">
        <v>52</v>
      </c>
      <c r="S62" s="1" t="s">
        <v>52</v>
      </c>
      <c r="T62" s="1" t="s">
        <v>52</v>
      </c>
    </row>
    <row r="63" spans="1:20" ht="20.100000000000001" customHeight="1" x14ac:dyDescent="0.3">
      <c r="A63" s="30" t="s">
        <v>1790</v>
      </c>
      <c r="B63" s="31">
        <v>0</v>
      </c>
      <c r="C63" s="31">
        <v>0</v>
      </c>
      <c r="D63" s="31">
        <v>0</v>
      </c>
      <c r="E63" s="31">
        <v>0</v>
      </c>
      <c r="F63" s="30" t="s">
        <v>52</v>
      </c>
      <c r="G63" s="1" t="s">
        <v>113</v>
      </c>
      <c r="H63" s="1" t="s">
        <v>1693</v>
      </c>
      <c r="I63" s="1" t="s">
        <v>1791</v>
      </c>
      <c r="J63" s="1" t="s">
        <v>52</v>
      </c>
      <c r="K63" s="1" t="s">
        <v>52</v>
      </c>
      <c r="M63" s="1" t="s">
        <v>52</v>
      </c>
      <c r="O63" s="1" t="s">
        <v>52</v>
      </c>
      <c r="P63" s="1" t="s">
        <v>52</v>
      </c>
      <c r="Q63" s="1" t="s">
        <v>52</v>
      </c>
      <c r="R63" s="1" t="s">
        <v>52</v>
      </c>
      <c r="S63" s="1" t="s">
        <v>52</v>
      </c>
      <c r="T63" s="1" t="s">
        <v>52</v>
      </c>
    </row>
    <row r="64" spans="1:20" ht="20.100000000000001" customHeight="1" x14ac:dyDescent="0.3">
      <c r="A64" s="30" t="s">
        <v>1792</v>
      </c>
      <c r="B64" s="31">
        <v>0</v>
      </c>
      <c r="C64" s="31">
        <v>0</v>
      </c>
      <c r="D64" s="31">
        <v>0</v>
      </c>
      <c r="E64" s="31">
        <v>0</v>
      </c>
      <c r="F64" s="30" t="s">
        <v>52</v>
      </c>
      <c r="G64" s="1" t="s">
        <v>113</v>
      </c>
      <c r="H64" s="1" t="s">
        <v>1693</v>
      </c>
      <c r="I64" s="1" t="s">
        <v>1793</v>
      </c>
      <c r="J64" s="1" t="s">
        <v>52</v>
      </c>
      <c r="K64" s="1" t="s">
        <v>52</v>
      </c>
      <c r="M64" s="1" t="s">
        <v>52</v>
      </c>
      <c r="O64" s="1" t="s">
        <v>52</v>
      </c>
      <c r="P64" s="1" t="s">
        <v>52</v>
      </c>
      <c r="Q64" s="1" t="s">
        <v>52</v>
      </c>
      <c r="R64" s="1" t="s">
        <v>52</v>
      </c>
      <c r="S64" s="1" t="s">
        <v>52</v>
      </c>
      <c r="T64" s="1" t="s">
        <v>52</v>
      </c>
    </row>
    <row r="65" spans="1:20" ht="20.100000000000001" customHeight="1" x14ac:dyDescent="0.3">
      <c r="A65" s="30" t="s">
        <v>1794</v>
      </c>
      <c r="B65" s="31">
        <v>0</v>
      </c>
      <c r="C65" s="31">
        <v>0</v>
      </c>
      <c r="D65" s="31">
        <v>0</v>
      </c>
      <c r="E65" s="31">
        <v>0</v>
      </c>
      <c r="F65" s="30" t="s">
        <v>52</v>
      </c>
      <c r="G65" s="1" t="s">
        <v>113</v>
      </c>
      <c r="H65" s="1" t="s">
        <v>1693</v>
      </c>
      <c r="I65" s="1" t="s">
        <v>1795</v>
      </c>
      <c r="J65" s="1" t="s">
        <v>52</v>
      </c>
      <c r="K65" s="1" t="s">
        <v>52</v>
      </c>
      <c r="M65" s="1" t="s">
        <v>52</v>
      </c>
      <c r="O65" s="1" t="s">
        <v>52</v>
      </c>
      <c r="P65" s="1" t="s">
        <v>52</v>
      </c>
      <c r="Q65" s="1" t="s">
        <v>52</v>
      </c>
      <c r="R65" s="1" t="s">
        <v>52</v>
      </c>
      <c r="S65" s="1" t="s">
        <v>52</v>
      </c>
      <c r="T65" s="1" t="s">
        <v>52</v>
      </c>
    </row>
    <row r="66" spans="1:20" ht="20.100000000000001" customHeight="1" x14ac:dyDescent="0.3">
      <c r="A66" s="30" t="s">
        <v>1796</v>
      </c>
      <c r="B66" s="31">
        <v>0</v>
      </c>
      <c r="C66" s="31">
        <v>0</v>
      </c>
      <c r="D66" s="31">
        <v>43.6</v>
      </c>
      <c r="E66" s="31">
        <v>43.6</v>
      </c>
      <c r="F66" s="30" t="s">
        <v>52</v>
      </c>
      <c r="G66" s="1" t="s">
        <v>113</v>
      </c>
      <c r="H66" s="1" t="s">
        <v>1693</v>
      </c>
      <c r="I66" s="1" t="s">
        <v>1797</v>
      </c>
      <c r="J66" s="1" t="s">
        <v>52</v>
      </c>
      <c r="K66" s="1" t="s">
        <v>52</v>
      </c>
      <c r="M66" s="1" t="s">
        <v>52</v>
      </c>
      <c r="O66" s="1" t="s">
        <v>52</v>
      </c>
      <c r="P66" s="1" t="s">
        <v>52</v>
      </c>
      <c r="Q66" s="1" t="s">
        <v>52</v>
      </c>
      <c r="R66" s="1" t="s">
        <v>52</v>
      </c>
      <c r="S66" s="1" t="s">
        <v>52</v>
      </c>
      <c r="T66" s="1" t="s">
        <v>52</v>
      </c>
    </row>
    <row r="67" spans="1:20" ht="20.100000000000001" customHeight="1" x14ac:dyDescent="0.3">
      <c r="A67" s="30" t="s">
        <v>1788</v>
      </c>
      <c r="B67" s="31">
        <v>0</v>
      </c>
      <c r="C67" s="31">
        <v>0</v>
      </c>
      <c r="D67" s="31">
        <v>43.6</v>
      </c>
      <c r="E67" s="31">
        <v>43.6</v>
      </c>
      <c r="F67" s="30" t="s">
        <v>52</v>
      </c>
      <c r="G67" s="1" t="s">
        <v>113</v>
      </c>
      <c r="H67" s="1" t="s">
        <v>1693</v>
      </c>
      <c r="I67" s="1" t="s">
        <v>1789</v>
      </c>
      <c r="J67" s="1" t="s">
        <v>52</v>
      </c>
      <c r="K67" s="1" t="s">
        <v>52</v>
      </c>
      <c r="M67" s="1" t="s">
        <v>52</v>
      </c>
      <c r="O67" s="1" t="s">
        <v>52</v>
      </c>
      <c r="P67" s="1" t="s">
        <v>52</v>
      </c>
      <c r="Q67" s="1" t="s">
        <v>52</v>
      </c>
      <c r="R67" s="1" t="s">
        <v>52</v>
      </c>
      <c r="S67" s="1" t="s">
        <v>52</v>
      </c>
      <c r="T67" s="1" t="s">
        <v>52</v>
      </c>
    </row>
    <row r="68" spans="1:20" ht="20.100000000000001" customHeight="1" x14ac:dyDescent="0.3">
      <c r="A68" s="30" t="s">
        <v>1695</v>
      </c>
      <c r="B68" s="31">
        <v>0</v>
      </c>
      <c r="C68" s="31">
        <v>0</v>
      </c>
      <c r="D68" s="31">
        <v>0</v>
      </c>
      <c r="E68" s="31">
        <v>0</v>
      </c>
      <c r="F68" s="30" t="s">
        <v>52</v>
      </c>
      <c r="G68" s="1" t="s">
        <v>113</v>
      </c>
      <c r="H68" s="1" t="s">
        <v>1693</v>
      </c>
      <c r="I68" s="1" t="s">
        <v>52</v>
      </c>
      <c r="J68" s="1" t="s">
        <v>52</v>
      </c>
      <c r="K68" s="1" t="s">
        <v>52</v>
      </c>
      <c r="M68" s="1" t="s">
        <v>52</v>
      </c>
      <c r="O68" s="1" t="s">
        <v>52</v>
      </c>
      <c r="P68" s="1" t="s">
        <v>52</v>
      </c>
      <c r="Q68" s="1" t="s">
        <v>52</v>
      </c>
      <c r="R68" s="1" t="s">
        <v>52</v>
      </c>
      <c r="S68" s="1" t="s">
        <v>52</v>
      </c>
      <c r="T68" s="1" t="s">
        <v>52</v>
      </c>
    </row>
    <row r="69" spans="1:20" ht="20.100000000000001" customHeight="1" x14ac:dyDescent="0.3">
      <c r="A69" s="30" t="s">
        <v>1718</v>
      </c>
      <c r="B69" s="32">
        <v>3982</v>
      </c>
      <c r="C69" s="32">
        <v>5876</v>
      </c>
      <c r="D69" s="32">
        <v>2100</v>
      </c>
      <c r="E69" s="32">
        <v>11958</v>
      </c>
      <c r="F69" s="33"/>
    </row>
    <row r="70" spans="1:20" ht="20.100000000000001" customHeight="1" x14ac:dyDescent="0.3">
      <c r="A70" s="33"/>
      <c r="B70" s="33"/>
      <c r="C70" s="33"/>
      <c r="D70" s="33"/>
      <c r="E70" s="33"/>
      <c r="F70" s="33"/>
    </row>
    <row r="71" spans="1:20" ht="20.100000000000001" customHeight="1" x14ac:dyDescent="0.3">
      <c r="A71" s="33" t="s">
        <v>1798</v>
      </c>
      <c r="B71" s="33"/>
      <c r="C71" s="33"/>
      <c r="D71" s="33"/>
      <c r="E71" s="33"/>
      <c r="F71" s="30" t="s">
        <v>52</v>
      </c>
      <c r="G71" s="1" t="s">
        <v>118</v>
      </c>
      <c r="I71" s="1" t="s">
        <v>115</v>
      </c>
      <c r="J71" s="1" t="s">
        <v>116</v>
      </c>
      <c r="K71" s="1" t="s">
        <v>96</v>
      </c>
    </row>
    <row r="72" spans="1:20" ht="20.100000000000001" customHeight="1" x14ac:dyDescent="0.3">
      <c r="A72" s="30" t="s">
        <v>52</v>
      </c>
      <c r="B72" s="31"/>
      <c r="C72" s="31"/>
      <c r="D72" s="31"/>
      <c r="E72" s="31"/>
      <c r="F72" s="30" t="s">
        <v>52</v>
      </c>
      <c r="G72" s="1" t="s">
        <v>118</v>
      </c>
      <c r="H72" s="1" t="s">
        <v>1691</v>
      </c>
      <c r="I72" s="1" t="s">
        <v>52</v>
      </c>
      <c r="J72" s="1" t="s">
        <v>52</v>
      </c>
      <c r="K72" s="1" t="s">
        <v>96</v>
      </c>
      <c r="L72">
        <v>1</v>
      </c>
      <c r="M72" s="1" t="s">
        <v>52</v>
      </c>
      <c r="O72" s="1" t="s">
        <v>52</v>
      </c>
      <c r="P72" s="1" t="s">
        <v>52</v>
      </c>
      <c r="Q72" s="1" t="s">
        <v>52</v>
      </c>
      <c r="R72" s="1" t="s">
        <v>52</v>
      </c>
      <c r="S72" s="1" t="s">
        <v>52</v>
      </c>
      <c r="T72" s="1" t="s">
        <v>52</v>
      </c>
    </row>
    <row r="73" spans="1:20" ht="20.100000000000001" customHeight="1" x14ac:dyDescent="0.3">
      <c r="A73" s="30" t="s">
        <v>1799</v>
      </c>
      <c r="B73" s="31">
        <v>0</v>
      </c>
      <c r="C73" s="31">
        <v>0</v>
      </c>
      <c r="D73" s="31">
        <v>0</v>
      </c>
      <c r="E73" s="31">
        <v>0</v>
      </c>
      <c r="F73" s="30" t="s">
        <v>52</v>
      </c>
      <c r="G73" s="1" t="s">
        <v>118</v>
      </c>
      <c r="H73" s="1" t="s">
        <v>1693</v>
      </c>
      <c r="I73" s="1" t="s">
        <v>1800</v>
      </c>
      <c r="J73" s="1" t="s">
        <v>52</v>
      </c>
      <c r="K73" s="1" t="s">
        <v>52</v>
      </c>
      <c r="M73" s="1" t="s">
        <v>52</v>
      </c>
      <c r="O73" s="1" t="s">
        <v>52</v>
      </c>
      <c r="P73" s="1" t="s">
        <v>52</v>
      </c>
      <c r="Q73" s="1" t="s">
        <v>52</v>
      </c>
      <c r="R73" s="1" t="s">
        <v>52</v>
      </c>
      <c r="S73" s="1" t="s">
        <v>52</v>
      </c>
      <c r="T73" s="1" t="s">
        <v>52</v>
      </c>
    </row>
    <row r="74" spans="1:20" ht="20.100000000000001" customHeight="1" x14ac:dyDescent="0.3">
      <c r="A74" s="30" t="s">
        <v>1801</v>
      </c>
      <c r="B74" s="31">
        <v>0</v>
      </c>
      <c r="C74" s="31">
        <v>0</v>
      </c>
      <c r="D74" s="31">
        <v>0</v>
      </c>
      <c r="E74" s="31">
        <v>0</v>
      </c>
      <c r="F74" s="30" t="s">
        <v>52</v>
      </c>
      <c r="G74" s="1" t="s">
        <v>118</v>
      </c>
      <c r="H74" s="1" t="s">
        <v>1693</v>
      </c>
      <c r="I74" s="1" t="s">
        <v>1802</v>
      </c>
      <c r="J74" s="1" t="s">
        <v>52</v>
      </c>
      <c r="K74" s="1" t="s">
        <v>52</v>
      </c>
      <c r="M74" s="1" t="s">
        <v>52</v>
      </c>
      <c r="O74" s="1" t="s">
        <v>52</v>
      </c>
      <c r="P74" s="1" t="s">
        <v>52</v>
      </c>
      <c r="Q74" s="1" t="s">
        <v>52</v>
      </c>
      <c r="R74" s="1" t="s">
        <v>52</v>
      </c>
      <c r="S74" s="1" t="s">
        <v>52</v>
      </c>
      <c r="T74" s="1" t="s">
        <v>52</v>
      </c>
    </row>
    <row r="75" spans="1:20" ht="20.100000000000001" customHeight="1" x14ac:dyDescent="0.3">
      <c r="A75" s="30" t="s">
        <v>1803</v>
      </c>
      <c r="B75" s="31">
        <v>0</v>
      </c>
      <c r="C75" s="31">
        <v>0</v>
      </c>
      <c r="D75" s="31">
        <v>0</v>
      </c>
      <c r="E75" s="31">
        <v>0</v>
      </c>
      <c r="F75" s="30" t="s">
        <v>52</v>
      </c>
      <c r="G75" s="1" t="s">
        <v>118</v>
      </c>
      <c r="H75" s="1" t="s">
        <v>1693</v>
      </c>
      <c r="I75" s="1" t="s">
        <v>1804</v>
      </c>
      <c r="J75" s="1" t="s">
        <v>52</v>
      </c>
      <c r="K75" s="1" t="s">
        <v>52</v>
      </c>
      <c r="M75" s="1" t="s">
        <v>52</v>
      </c>
      <c r="O75" s="1" t="s">
        <v>52</v>
      </c>
      <c r="P75" s="1" t="s">
        <v>52</v>
      </c>
      <c r="Q75" s="1" t="s">
        <v>52</v>
      </c>
      <c r="R75" s="1" t="s">
        <v>52</v>
      </c>
      <c r="S75" s="1" t="s">
        <v>52</v>
      </c>
      <c r="T75" s="1" t="s">
        <v>52</v>
      </c>
    </row>
    <row r="76" spans="1:20" ht="20.100000000000001" customHeight="1" x14ac:dyDescent="0.3">
      <c r="A76" s="30" t="s">
        <v>1805</v>
      </c>
      <c r="B76" s="31">
        <v>0</v>
      </c>
      <c r="C76" s="31">
        <v>0</v>
      </c>
      <c r="D76" s="31">
        <v>0</v>
      </c>
      <c r="E76" s="31">
        <v>0</v>
      </c>
      <c r="F76" s="30" t="s">
        <v>52</v>
      </c>
      <c r="G76" s="1" t="s">
        <v>118</v>
      </c>
      <c r="H76" s="1" t="s">
        <v>1693</v>
      </c>
      <c r="I76" s="1" t="s">
        <v>1806</v>
      </c>
      <c r="J76" s="1" t="s">
        <v>52</v>
      </c>
      <c r="K76" s="1" t="s">
        <v>52</v>
      </c>
      <c r="M76" s="1" t="s">
        <v>52</v>
      </c>
      <c r="O76" s="1" t="s">
        <v>52</v>
      </c>
      <c r="P76" s="1" t="s">
        <v>52</v>
      </c>
      <c r="Q76" s="1" t="s">
        <v>52</v>
      </c>
      <c r="R76" s="1" t="s">
        <v>52</v>
      </c>
      <c r="S76" s="1" t="s">
        <v>52</v>
      </c>
      <c r="T76" s="1" t="s">
        <v>52</v>
      </c>
    </row>
    <row r="77" spans="1:20" ht="20.100000000000001" customHeight="1" x14ac:dyDescent="0.3">
      <c r="A77" s="30" t="s">
        <v>1807</v>
      </c>
      <c r="B77" s="31">
        <v>0</v>
      </c>
      <c r="C77" s="31">
        <v>0</v>
      </c>
      <c r="D77" s="31">
        <v>0</v>
      </c>
      <c r="E77" s="31">
        <v>0</v>
      </c>
      <c r="F77" s="30" t="s">
        <v>52</v>
      </c>
      <c r="G77" s="1" t="s">
        <v>118</v>
      </c>
      <c r="H77" s="1" t="s">
        <v>1693</v>
      </c>
      <c r="I77" s="1" t="s">
        <v>1808</v>
      </c>
      <c r="J77" s="1" t="s">
        <v>52</v>
      </c>
      <c r="K77" s="1" t="s">
        <v>52</v>
      </c>
      <c r="M77" s="1" t="s">
        <v>52</v>
      </c>
      <c r="O77" s="1" t="s">
        <v>52</v>
      </c>
      <c r="P77" s="1" t="s">
        <v>52</v>
      </c>
      <c r="Q77" s="1" t="s">
        <v>52</v>
      </c>
      <c r="R77" s="1" t="s">
        <v>52</v>
      </c>
      <c r="S77" s="1" t="s">
        <v>52</v>
      </c>
      <c r="T77" s="1" t="s">
        <v>52</v>
      </c>
    </row>
    <row r="78" spans="1:20" ht="20.100000000000001" customHeight="1" x14ac:dyDescent="0.3">
      <c r="A78" s="30" t="s">
        <v>1809</v>
      </c>
      <c r="B78" s="31">
        <v>0</v>
      </c>
      <c r="C78" s="31">
        <v>0</v>
      </c>
      <c r="D78" s="31">
        <v>0</v>
      </c>
      <c r="E78" s="31">
        <v>0</v>
      </c>
      <c r="F78" s="30" t="s">
        <v>52</v>
      </c>
      <c r="G78" s="1" t="s">
        <v>118</v>
      </c>
      <c r="H78" s="1" t="s">
        <v>1693</v>
      </c>
      <c r="I78" s="1" t="s">
        <v>1810</v>
      </c>
      <c r="J78" s="1" t="s">
        <v>52</v>
      </c>
      <c r="K78" s="1" t="s">
        <v>52</v>
      </c>
      <c r="M78" s="1" t="s">
        <v>52</v>
      </c>
      <c r="O78" s="1" t="s">
        <v>52</v>
      </c>
      <c r="P78" s="1" t="s">
        <v>52</v>
      </c>
      <c r="Q78" s="1" t="s">
        <v>52</v>
      </c>
      <c r="R78" s="1" t="s">
        <v>52</v>
      </c>
      <c r="S78" s="1" t="s">
        <v>52</v>
      </c>
      <c r="T78" s="1" t="s">
        <v>52</v>
      </c>
    </row>
    <row r="79" spans="1:20" ht="20.100000000000001" customHeight="1" x14ac:dyDescent="0.3">
      <c r="A79" s="30" t="s">
        <v>1811</v>
      </c>
      <c r="B79" s="31">
        <v>0</v>
      </c>
      <c r="C79" s="31">
        <v>0</v>
      </c>
      <c r="D79" s="31">
        <v>0</v>
      </c>
      <c r="E79" s="31">
        <v>0</v>
      </c>
      <c r="F79" s="30" t="s">
        <v>52</v>
      </c>
      <c r="G79" s="1" t="s">
        <v>118</v>
      </c>
      <c r="H79" s="1" t="s">
        <v>1693</v>
      </c>
      <c r="I79" s="1" t="s">
        <v>1812</v>
      </c>
      <c r="J79" s="1" t="s">
        <v>52</v>
      </c>
      <c r="K79" s="1" t="s">
        <v>52</v>
      </c>
      <c r="M79" s="1" t="s">
        <v>52</v>
      </c>
      <c r="O79" s="1" t="s">
        <v>52</v>
      </c>
      <c r="P79" s="1" t="s">
        <v>52</v>
      </c>
      <c r="Q79" s="1" t="s">
        <v>52</v>
      </c>
      <c r="R79" s="1" t="s">
        <v>52</v>
      </c>
      <c r="S79" s="1" t="s">
        <v>52</v>
      </c>
      <c r="T79" s="1" t="s">
        <v>52</v>
      </c>
    </row>
    <row r="80" spans="1:20" ht="20.100000000000001" customHeight="1" x14ac:dyDescent="0.3">
      <c r="A80" s="30" t="s">
        <v>1813</v>
      </c>
      <c r="B80" s="31">
        <v>0</v>
      </c>
      <c r="C80" s="31">
        <v>0</v>
      </c>
      <c r="D80" s="31">
        <v>0</v>
      </c>
      <c r="E80" s="31">
        <v>0</v>
      </c>
      <c r="F80" s="30" t="s">
        <v>52</v>
      </c>
      <c r="G80" s="1" t="s">
        <v>118</v>
      </c>
      <c r="H80" s="1" t="s">
        <v>1693</v>
      </c>
      <c r="I80" s="1" t="s">
        <v>1814</v>
      </c>
      <c r="J80" s="1" t="s">
        <v>52</v>
      </c>
      <c r="K80" s="1" t="s">
        <v>52</v>
      </c>
      <c r="M80" s="1" t="s">
        <v>52</v>
      </c>
      <c r="O80" s="1" t="s">
        <v>52</v>
      </c>
      <c r="P80" s="1" t="s">
        <v>52</v>
      </c>
      <c r="Q80" s="1" t="s">
        <v>52</v>
      </c>
      <c r="R80" s="1" t="s">
        <v>52</v>
      </c>
      <c r="S80" s="1" t="s">
        <v>52</v>
      </c>
      <c r="T80" s="1" t="s">
        <v>52</v>
      </c>
    </row>
    <row r="81" spans="1:20" ht="20.100000000000001" customHeight="1" x14ac:dyDescent="0.3">
      <c r="A81" s="30" t="s">
        <v>1815</v>
      </c>
      <c r="B81" s="31">
        <v>0</v>
      </c>
      <c r="C81" s="31">
        <v>0</v>
      </c>
      <c r="D81" s="31">
        <v>0</v>
      </c>
      <c r="E81" s="31">
        <v>0</v>
      </c>
      <c r="F81" s="30" t="s">
        <v>52</v>
      </c>
      <c r="G81" s="1" t="s">
        <v>118</v>
      </c>
      <c r="H81" s="1" t="s">
        <v>1693</v>
      </c>
      <c r="I81" s="1" t="s">
        <v>1709</v>
      </c>
      <c r="J81" s="1" t="s">
        <v>52</v>
      </c>
      <c r="K81" s="1" t="s">
        <v>52</v>
      </c>
      <c r="M81" s="1" t="s">
        <v>52</v>
      </c>
      <c r="O81" s="1" t="s">
        <v>52</v>
      </c>
      <c r="P81" s="1" t="s">
        <v>52</v>
      </c>
      <c r="Q81" s="1" t="s">
        <v>52</v>
      </c>
      <c r="R81" s="1" t="s">
        <v>52</v>
      </c>
      <c r="S81" s="1" t="s">
        <v>52</v>
      </c>
      <c r="T81" s="1" t="s">
        <v>52</v>
      </c>
    </row>
    <row r="82" spans="1:20" ht="20.100000000000001" customHeight="1" x14ac:dyDescent="0.3">
      <c r="A82" s="30" t="s">
        <v>1816</v>
      </c>
      <c r="B82" s="31">
        <v>319</v>
      </c>
      <c r="C82" s="31">
        <v>0</v>
      </c>
      <c r="D82" s="31">
        <v>0</v>
      </c>
      <c r="E82" s="31">
        <v>319</v>
      </c>
      <c r="F82" s="30" t="s">
        <v>52</v>
      </c>
      <c r="G82" s="1" t="s">
        <v>118</v>
      </c>
      <c r="H82" s="1" t="s">
        <v>1693</v>
      </c>
      <c r="I82" s="1" t="s">
        <v>1711</v>
      </c>
      <c r="J82" s="1" t="s">
        <v>52</v>
      </c>
      <c r="K82" s="1" t="s">
        <v>52</v>
      </c>
      <c r="M82" s="1" t="s">
        <v>52</v>
      </c>
      <c r="O82" s="1" t="s">
        <v>52</v>
      </c>
      <c r="P82" s="1" t="s">
        <v>52</v>
      </c>
      <c r="Q82" s="1" t="s">
        <v>52</v>
      </c>
      <c r="R82" s="1" t="s">
        <v>52</v>
      </c>
      <c r="S82" s="1" t="s">
        <v>52</v>
      </c>
      <c r="T82" s="1" t="s">
        <v>52</v>
      </c>
    </row>
    <row r="83" spans="1:20" ht="20.100000000000001" customHeight="1" x14ac:dyDescent="0.3">
      <c r="A83" s="30" t="s">
        <v>1817</v>
      </c>
      <c r="B83" s="31">
        <v>0</v>
      </c>
      <c r="C83" s="31">
        <v>729.9</v>
      </c>
      <c r="D83" s="31">
        <v>0</v>
      </c>
      <c r="E83" s="31">
        <v>729.9</v>
      </c>
      <c r="F83" s="30" t="s">
        <v>52</v>
      </c>
      <c r="G83" s="1" t="s">
        <v>118</v>
      </c>
      <c r="H83" s="1" t="s">
        <v>1693</v>
      </c>
      <c r="I83" s="1" t="s">
        <v>1713</v>
      </c>
      <c r="J83" s="1" t="s">
        <v>52</v>
      </c>
      <c r="K83" s="1" t="s">
        <v>52</v>
      </c>
      <c r="M83" s="1" t="s">
        <v>52</v>
      </c>
      <c r="O83" s="1" t="s">
        <v>52</v>
      </c>
      <c r="P83" s="1" t="s">
        <v>52</v>
      </c>
      <c r="Q83" s="1" t="s">
        <v>52</v>
      </c>
      <c r="R83" s="1" t="s">
        <v>52</v>
      </c>
      <c r="S83" s="1" t="s">
        <v>52</v>
      </c>
      <c r="T83" s="1" t="s">
        <v>52</v>
      </c>
    </row>
    <row r="84" spans="1:20" ht="20.100000000000001" customHeight="1" x14ac:dyDescent="0.3">
      <c r="A84" s="30" t="s">
        <v>1818</v>
      </c>
      <c r="B84" s="31">
        <v>0</v>
      </c>
      <c r="C84" s="31">
        <v>0</v>
      </c>
      <c r="D84" s="31">
        <v>303.60000000000002</v>
      </c>
      <c r="E84" s="31">
        <v>303.60000000000002</v>
      </c>
      <c r="F84" s="30" t="s">
        <v>52</v>
      </c>
      <c r="G84" s="1" t="s">
        <v>118</v>
      </c>
      <c r="H84" s="1" t="s">
        <v>1693</v>
      </c>
      <c r="I84" s="1" t="s">
        <v>1715</v>
      </c>
      <c r="J84" s="1" t="s">
        <v>52</v>
      </c>
      <c r="K84" s="1" t="s">
        <v>52</v>
      </c>
      <c r="M84" s="1" t="s">
        <v>52</v>
      </c>
      <c r="O84" s="1" t="s">
        <v>52</v>
      </c>
      <c r="P84" s="1" t="s">
        <v>52</v>
      </c>
      <c r="Q84" s="1" t="s">
        <v>52</v>
      </c>
      <c r="R84" s="1" t="s">
        <v>52</v>
      </c>
      <c r="S84" s="1" t="s">
        <v>52</v>
      </c>
      <c r="T84" s="1" t="s">
        <v>52</v>
      </c>
    </row>
    <row r="85" spans="1:20" ht="20.100000000000001" customHeight="1" x14ac:dyDescent="0.3">
      <c r="A85" s="30" t="s">
        <v>1716</v>
      </c>
      <c r="B85" s="31">
        <v>319</v>
      </c>
      <c r="C85" s="31">
        <v>729.9</v>
      </c>
      <c r="D85" s="31">
        <v>303.60000000000002</v>
      </c>
      <c r="E85" s="31">
        <v>1352.5</v>
      </c>
      <c r="F85" s="30" t="s">
        <v>52</v>
      </c>
      <c r="G85" s="1" t="s">
        <v>118</v>
      </c>
      <c r="H85" s="1" t="s">
        <v>1693</v>
      </c>
      <c r="I85" s="1" t="s">
        <v>1717</v>
      </c>
      <c r="J85" s="1" t="s">
        <v>52</v>
      </c>
      <c r="K85" s="1" t="s">
        <v>52</v>
      </c>
      <c r="M85" s="1" t="s">
        <v>52</v>
      </c>
      <c r="O85" s="1" t="s">
        <v>52</v>
      </c>
      <c r="P85" s="1" t="s">
        <v>52</v>
      </c>
      <c r="Q85" s="1" t="s">
        <v>52</v>
      </c>
      <c r="R85" s="1" t="s">
        <v>52</v>
      </c>
      <c r="S85" s="1" t="s">
        <v>52</v>
      </c>
      <c r="T85" s="1" t="s">
        <v>52</v>
      </c>
    </row>
    <row r="86" spans="1:20" ht="20.100000000000001" customHeight="1" x14ac:dyDescent="0.3">
      <c r="A86" s="30" t="s">
        <v>1695</v>
      </c>
      <c r="B86" s="31">
        <v>0</v>
      </c>
      <c r="C86" s="31">
        <v>0</v>
      </c>
      <c r="D86" s="31">
        <v>0</v>
      </c>
      <c r="E86" s="31">
        <v>0</v>
      </c>
      <c r="F86" s="30" t="s">
        <v>52</v>
      </c>
      <c r="G86" s="1" t="s">
        <v>118</v>
      </c>
      <c r="H86" s="1" t="s">
        <v>1693</v>
      </c>
      <c r="I86" s="1" t="s">
        <v>52</v>
      </c>
      <c r="J86" s="1" t="s">
        <v>52</v>
      </c>
      <c r="K86" s="1" t="s">
        <v>52</v>
      </c>
      <c r="M86" s="1" t="s">
        <v>52</v>
      </c>
      <c r="O86" s="1" t="s">
        <v>52</v>
      </c>
      <c r="P86" s="1" t="s">
        <v>52</v>
      </c>
      <c r="Q86" s="1" t="s">
        <v>52</v>
      </c>
      <c r="R86" s="1" t="s">
        <v>52</v>
      </c>
      <c r="S86" s="1" t="s">
        <v>52</v>
      </c>
      <c r="T86" s="1" t="s">
        <v>52</v>
      </c>
    </row>
    <row r="87" spans="1:20" ht="20.100000000000001" customHeight="1" x14ac:dyDescent="0.3">
      <c r="A87" s="30" t="s">
        <v>1819</v>
      </c>
      <c r="B87" s="31">
        <v>0</v>
      </c>
      <c r="C87" s="31">
        <v>0</v>
      </c>
      <c r="D87" s="31">
        <v>0</v>
      </c>
      <c r="E87" s="31">
        <v>0</v>
      </c>
      <c r="F87" s="30" t="s">
        <v>52</v>
      </c>
      <c r="G87" s="1" t="s">
        <v>118</v>
      </c>
      <c r="H87" s="1" t="s">
        <v>1693</v>
      </c>
      <c r="I87" s="1" t="s">
        <v>1820</v>
      </c>
      <c r="J87" s="1" t="s">
        <v>52</v>
      </c>
      <c r="K87" s="1" t="s">
        <v>52</v>
      </c>
      <c r="M87" s="1" t="s">
        <v>52</v>
      </c>
      <c r="O87" s="1" t="s">
        <v>52</v>
      </c>
      <c r="P87" s="1" t="s">
        <v>52</v>
      </c>
      <c r="Q87" s="1" t="s">
        <v>52</v>
      </c>
      <c r="R87" s="1" t="s">
        <v>52</v>
      </c>
      <c r="S87" s="1" t="s">
        <v>52</v>
      </c>
      <c r="T87" s="1" t="s">
        <v>52</v>
      </c>
    </row>
    <row r="88" spans="1:20" ht="20.100000000000001" customHeight="1" x14ac:dyDescent="0.3">
      <c r="A88" s="30" t="s">
        <v>1821</v>
      </c>
      <c r="B88" s="31">
        <v>0</v>
      </c>
      <c r="C88" s="31">
        <v>0</v>
      </c>
      <c r="D88" s="31">
        <v>0</v>
      </c>
      <c r="E88" s="31">
        <v>0</v>
      </c>
      <c r="F88" s="30" t="s">
        <v>52</v>
      </c>
      <c r="G88" s="1" t="s">
        <v>118</v>
      </c>
      <c r="H88" s="1" t="s">
        <v>1693</v>
      </c>
      <c r="I88" s="1" t="s">
        <v>1822</v>
      </c>
      <c r="J88" s="1" t="s">
        <v>52</v>
      </c>
      <c r="K88" s="1" t="s">
        <v>52</v>
      </c>
      <c r="M88" s="1" t="s">
        <v>52</v>
      </c>
      <c r="O88" s="1" t="s">
        <v>52</v>
      </c>
      <c r="P88" s="1" t="s">
        <v>52</v>
      </c>
      <c r="Q88" s="1" t="s">
        <v>52</v>
      </c>
      <c r="R88" s="1" t="s">
        <v>52</v>
      </c>
      <c r="S88" s="1" t="s">
        <v>52</v>
      </c>
      <c r="T88" s="1" t="s">
        <v>52</v>
      </c>
    </row>
    <row r="89" spans="1:20" ht="20.100000000000001" customHeight="1" x14ac:dyDescent="0.3">
      <c r="A89" s="30" t="s">
        <v>1823</v>
      </c>
      <c r="B89" s="31">
        <v>0</v>
      </c>
      <c r="C89" s="31">
        <v>0</v>
      </c>
      <c r="D89" s="31">
        <v>0</v>
      </c>
      <c r="E89" s="31">
        <v>0</v>
      </c>
      <c r="F89" s="30" t="s">
        <v>52</v>
      </c>
      <c r="G89" s="1" t="s">
        <v>118</v>
      </c>
      <c r="H89" s="1" t="s">
        <v>1693</v>
      </c>
      <c r="I89" s="1" t="s">
        <v>1824</v>
      </c>
      <c r="J89" s="1" t="s">
        <v>52</v>
      </c>
      <c r="K89" s="1" t="s">
        <v>52</v>
      </c>
      <c r="M89" s="1" t="s">
        <v>52</v>
      </c>
      <c r="O89" s="1" t="s">
        <v>52</v>
      </c>
      <c r="P89" s="1" t="s">
        <v>52</v>
      </c>
      <c r="Q89" s="1" t="s">
        <v>52</v>
      </c>
      <c r="R89" s="1" t="s">
        <v>52</v>
      </c>
      <c r="S89" s="1" t="s">
        <v>52</v>
      </c>
      <c r="T89" s="1" t="s">
        <v>52</v>
      </c>
    </row>
    <row r="90" spans="1:20" ht="20.100000000000001" customHeight="1" x14ac:dyDescent="0.3">
      <c r="A90" s="30" t="s">
        <v>1825</v>
      </c>
      <c r="B90" s="31">
        <v>0</v>
      </c>
      <c r="C90" s="31">
        <v>0</v>
      </c>
      <c r="D90" s="31">
        <v>0</v>
      </c>
      <c r="E90" s="31">
        <v>0</v>
      </c>
      <c r="F90" s="30" t="s">
        <v>52</v>
      </c>
      <c r="G90" s="1" t="s">
        <v>118</v>
      </c>
      <c r="H90" s="1" t="s">
        <v>1693</v>
      </c>
      <c r="I90" s="1" t="s">
        <v>1826</v>
      </c>
      <c r="J90" s="1" t="s">
        <v>52</v>
      </c>
      <c r="K90" s="1" t="s">
        <v>52</v>
      </c>
      <c r="M90" s="1" t="s">
        <v>52</v>
      </c>
      <c r="O90" s="1" t="s">
        <v>52</v>
      </c>
      <c r="P90" s="1" t="s">
        <v>52</v>
      </c>
      <c r="Q90" s="1" t="s">
        <v>52</v>
      </c>
      <c r="R90" s="1" t="s">
        <v>52</v>
      </c>
      <c r="S90" s="1" t="s">
        <v>52</v>
      </c>
      <c r="T90" s="1" t="s">
        <v>52</v>
      </c>
    </row>
    <row r="91" spans="1:20" ht="20.100000000000001" customHeight="1" x14ac:dyDescent="0.3">
      <c r="A91" s="30" t="s">
        <v>1805</v>
      </c>
      <c r="B91" s="31">
        <v>0</v>
      </c>
      <c r="C91" s="31">
        <v>0</v>
      </c>
      <c r="D91" s="31">
        <v>0</v>
      </c>
      <c r="E91" s="31">
        <v>0</v>
      </c>
      <c r="F91" s="30" t="s">
        <v>52</v>
      </c>
      <c r="G91" s="1" t="s">
        <v>118</v>
      </c>
      <c r="H91" s="1" t="s">
        <v>1693</v>
      </c>
      <c r="I91" s="1" t="s">
        <v>1806</v>
      </c>
      <c r="J91" s="1" t="s">
        <v>52</v>
      </c>
      <c r="K91" s="1" t="s">
        <v>52</v>
      </c>
      <c r="M91" s="1" t="s">
        <v>52</v>
      </c>
      <c r="O91" s="1" t="s">
        <v>52</v>
      </c>
      <c r="P91" s="1" t="s">
        <v>52</v>
      </c>
      <c r="Q91" s="1" t="s">
        <v>52</v>
      </c>
      <c r="R91" s="1" t="s">
        <v>52</v>
      </c>
      <c r="S91" s="1" t="s">
        <v>52</v>
      </c>
      <c r="T91" s="1" t="s">
        <v>52</v>
      </c>
    </row>
    <row r="92" spans="1:20" ht="20.100000000000001" customHeight="1" x14ac:dyDescent="0.3">
      <c r="A92" s="30" t="s">
        <v>1827</v>
      </c>
      <c r="B92" s="31">
        <v>0</v>
      </c>
      <c r="C92" s="31">
        <v>0</v>
      </c>
      <c r="D92" s="31">
        <v>0</v>
      </c>
      <c r="E92" s="31">
        <v>0</v>
      </c>
      <c r="F92" s="30" t="s">
        <v>52</v>
      </c>
      <c r="G92" s="1" t="s">
        <v>118</v>
      </c>
      <c r="H92" s="1" t="s">
        <v>1693</v>
      </c>
      <c r="I92" s="1" t="s">
        <v>1828</v>
      </c>
      <c r="J92" s="1" t="s">
        <v>52</v>
      </c>
      <c r="K92" s="1" t="s">
        <v>52</v>
      </c>
      <c r="M92" s="1" t="s">
        <v>52</v>
      </c>
      <c r="O92" s="1" t="s">
        <v>52</v>
      </c>
      <c r="P92" s="1" t="s">
        <v>52</v>
      </c>
      <c r="Q92" s="1" t="s">
        <v>52</v>
      </c>
      <c r="R92" s="1" t="s">
        <v>52</v>
      </c>
      <c r="S92" s="1" t="s">
        <v>52</v>
      </c>
      <c r="T92" s="1" t="s">
        <v>52</v>
      </c>
    </row>
    <row r="93" spans="1:20" ht="20.100000000000001" customHeight="1" x14ac:dyDescent="0.3">
      <c r="A93" s="30" t="s">
        <v>1829</v>
      </c>
      <c r="B93" s="31">
        <v>0</v>
      </c>
      <c r="C93" s="31">
        <v>0</v>
      </c>
      <c r="D93" s="31">
        <v>0</v>
      </c>
      <c r="E93" s="31">
        <v>0</v>
      </c>
      <c r="F93" s="30" t="s">
        <v>52</v>
      </c>
      <c r="G93" s="1" t="s">
        <v>118</v>
      </c>
      <c r="H93" s="1" t="s">
        <v>1693</v>
      </c>
      <c r="I93" s="1" t="s">
        <v>1830</v>
      </c>
      <c r="J93" s="1" t="s">
        <v>52</v>
      </c>
      <c r="K93" s="1" t="s">
        <v>52</v>
      </c>
      <c r="M93" s="1" t="s">
        <v>52</v>
      </c>
      <c r="O93" s="1" t="s">
        <v>52</v>
      </c>
      <c r="P93" s="1" t="s">
        <v>52</v>
      </c>
      <c r="Q93" s="1" t="s">
        <v>52</v>
      </c>
      <c r="R93" s="1" t="s">
        <v>52</v>
      </c>
      <c r="S93" s="1" t="s">
        <v>52</v>
      </c>
      <c r="T93" s="1" t="s">
        <v>52</v>
      </c>
    </row>
    <row r="94" spans="1:20" ht="20.100000000000001" customHeight="1" x14ac:dyDescent="0.3">
      <c r="A94" s="30" t="s">
        <v>1831</v>
      </c>
      <c r="B94" s="31">
        <v>0</v>
      </c>
      <c r="C94" s="31">
        <v>0</v>
      </c>
      <c r="D94" s="31">
        <v>0</v>
      </c>
      <c r="E94" s="31">
        <v>0</v>
      </c>
      <c r="F94" s="30" t="s">
        <v>52</v>
      </c>
      <c r="G94" s="1" t="s">
        <v>118</v>
      </c>
      <c r="H94" s="1" t="s">
        <v>1693</v>
      </c>
      <c r="I94" s="1" t="s">
        <v>1832</v>
      </c>
      <c r="J94" s="1" t="s">
        <v>52</v>
      </c>
      <c r="K94" s="1" t="s">
        <v>52</v>
      </c>
      <c r="M94" s="1" t="s">
        <v>52</v>
      </c>
      <c r="O94" s="1" t="s">
        <v>52</v>
      </c>
      <c r="P94" s="1" t="s">
        <v>52</v>
      </c>
      <c r="Q94" s="1" t="s">
        <v>52</v>
      </c>
      <c r="R94" s="1" t="s">
        <v>52</v>
      </c>
      <c r="S94" s="1" t="s">
        <v>52</v>
      </c>
      <c r="T94" s="1" t="s">
        <v>52</v>
      </c>
    </row>
    <row r="95" spans="1:20" ht="20.100000000000001" customHeight="1" x14ac:dyDescent="0.3">
      <c r="A95" s="30" t="s">
        <v>1833</v>
      </c>
      <c r="B95" s="31">
        <v>0</v>
      </c>
      <c r="C95" s="31">
        <v>0</v>
      </c>
      <c r="D95" s="31">
        <v>0</v>
      </c>
      <c r="E95" s="31">
        <v>0</v>
      </c>
      <c r="F95" s="30" t="s">
        <v>52</v>
      </c>
      <c r="G95" s="1" t="s">
        <v>118</v>
      </c>
      <c r="H95" s="1" t="s">
        <v>1693</v>
      </c>
      <c r="I95" s="1" t="s">
        <v>1834</v>
      </c>
      <c r="J95" s="1" t="s">
        <v>52</v>
      </c>
      <c r="K95" s="1" t="s">
        <v>52</v>
      </c>
      <c r="M95" s="1" t="s">
        <v>52</v>
      </c>
      <c r="O95" s="1" t="s">
        <v>52</v>
      </c>
      <c r="P95" s="1" t="s">
        <v>52</v>
      </c>
      <c r="Q95" s="1" t="s">
        <v>52</v>
      </c>
      <c r="R95" s="1" t="s">
        <v>52</v>
      </c>
      <c r="S95" s="1" t="s">
        <v>52</v>
      </c>
      <c r="T95" s="1" t="s">
        <v>52</v>
      </c>
    </row>
    <row r="96" spans="1:20" ht="20.100000000000001" customHeight="1" x14ac:dyDescent="0.3">
      <c r="A96" s="30" t="s">
        <v>1835</v>
      </c>
      <c r="B96" s="31">
        <v>321.2</v>
      </c>
      <c r="C96" s="31">
        <v>0</v>
      </c>
      <c r="D96" s="31">
        <v>0</v>
      </c>
      <c r="E96" s="31">
        <v>321.2</v>
      </c>
      <c r="F96" s="30" t="s">
        <v>52</v>
      </c>
      <c r="G96" s="1" t="s">
        <v>118</v>
      </c>
      <c r="H96" s="1" t="s">
        <v>1693</v>
      </c>
      <c r="I96" s="1" t="s">
        <v>1836</v>
      </c>
      <c r="J96" s="1" t="s">
        <v>52</v>
      </c>
      <c r="K96" s="1" t="s">
        <v>52</v>
      </c>
      <c r="M96" s="1" t="s">
        <v>52</v>
      </c>
      <c r="O96" s="1" t="s">
        <v>52</v>
      </c>
      <c r="P96" s="1" t="s">
        <v>52</v>
      </c>
      <c r="Q96" s="1" t="s">
        <v>52</v>
      </c>
      <c r="R96" s="1" t="s">
        <v>52</v>
      </c>
      <c r="S96" s="1" t="s">
        <v>52</v>
      </c>
      <c r="T96" s="1" t="s">
        <v>52</v>
      </c>
    </row>
    <row r="97" spans="1:20" ht="20.100000000000001" customHeight="1" x14ac:dyDescent="0.3">
      <c r="A97" s="30" t="s">
        <v>1837</v>
      </c>
      <c r="B97" s="31">
        <v>0</v>
      </c>
      <c r="C97" s="31">
        <v>8281.4</v>
      </c>
      <c r="D97" s="31">
        <v>0</v>
      </c>
      <c r="E97" s="31">
        <v>8281.4</v>
      </c>
      <c r="F97" s="30" t="s">
        <v>52</v>
      </c>
      <c r="G97" s="1" t="s">
        <v>118</v>
      </c>
      <c r="H97" s="1" t="s">
        <v>1693</v>
      </c>
      <c r="I97" s="1" t="s">
        <v>1838</v>
      </c>
      <c r="J97" s="1" t="s">
        <v>52</v>
      </c>
      <c r="K97" s="1" t="s">
        <v>52</v>
      </c>
      <c r="M97" s="1" t="s">
        <v>52</v>
      </c>
      <c r="O97" s="1" t="s">
        <v>52</v>
      </c>
      <c r="P97" s="1" t="s">
        <v>52</v>
      </c>
      <c r="Q97" s="1" t="s">
        <v>52</v>
      </c>
      <c r="R97" s="1" t="s">
        <v>52</v>
      </c>
      <c r="S97" s="1" t="s">
        <v>52</v>
      </c>
      <c r="T97" s="1" t="s">
        <v>52</v>
      </c>
    </row>
    <row r="98" spans="1:20" ht="20.100000000000001" customHeight="1" x14ac:dyDescent="0.3">
      <c r="A98" s="30" t="s">
        <v>1839</v>
      </c>
      <c r="B98" s="31">
        <v>0</v>
      </c>
      <c r="C98" s="31">
        <v>0</v>
      </c>
      <c r="D98" s="31">
        <v>119.9</v>
      </c>
      <c r="E98" s="31">
        <v>119.9</v>
      </c>
      <c r="F98" s="30" t="s">
        <v>52</v>
      </c>
      <c r="G98" s="1" t="s">
        <v>118</v>
      </c>
      <c r="H98" s="1" t="s">
        <v>1693</v>
      </c>
      <c r="I98" s="1" t="s">
        <v>1840</v>
      </c>
      <c r="J98" s="1" t="s">
        <v>52</v>
      </c>
      <c r="K98" s="1" t="s">
        <v>52</v>
      </c>
      <c r="M98" s="1" t="s">
        <v>52</v>
      </c>
      <c r="O98" s="1" t="s">
        <v>52</v>
      </c>
      <c r="P98" s="1" t="s">
        <v>52</v>
      </c>
      <c r="Q98" s="1" t="s">
        <v>52</v>
      </c>
      <c r="R98" s="1" t="s">
        <v>52</v>
      </c>
      <c r="S98" s="1" t="s">
        <v>52</v>
      </c>
      <c r="T98" s="1" t="s">
        <v>52</v>
      </c>
    </row>
    <row r="99" spans="1:20" ht="20.100000000000001" customHeight="1" x14ac:dyDescent="0.3">
      <c r="A99" s="30" t="s">
        <v>1716</v>
      </c>
      <c r="B99" s="31">
        <v>321.2</v>
      </c>
      <c r="C99" s="31">
        <v>8281.4</v>
      </c>
      <c r="D99" s="31">
        <v>119.9</v>
      </c>
      <c r="E99" s="31">
        <v>8722.5</v>
      </c>
      <c r="F99" s="30" t="s">
        <v>52</v>
      </c>
      <c r="G99" s="1" t="s">
        <v>118</v>
      </c>
      <c r="H99" s="1" t="s">
        <v>1693</v>
      </c>
      <c r="I99" s="1" t="s">
        <v>1717</v>
      </c>
      <c r="J99" s="1" t="s">
        <v>52</v>
      </c>
      <c r="K99" s="1" t="s">
        <v>52</v>
      </c>
      <c r="M99" s="1" t="s">
        <v>52</v>
      </c>
      <c r="O99" s="1" t="s">
        <v>52</v>
      </c>
      <c r="P99" s="1" t="s">
        <v>52</v>
      </c>
      <c r="Q99" s="1" t="s">
        <v>52</v>
      </c>
      <c r="R99" s="1" t="s">
        <v>52</v>
      </c>
      <c r="S99" s="1" t="s">
        <v>52</v>
      </c>
      <c r="T99" s="1" t="s">
        <v>52</v>
      </c>
    </row>
    <row r="100" spans="1:20" ht="20.100000000000001" customHeight="1" x14ac:dyDescent="0.3">
      <c r="A100" s="30" t="s">
        <v>1718</v>
      </c>
      <c r="B100" s="32">
        <v>640</v>
      </c>
      <c r="C100" s="32">
        <v>9011</v>
      </c>
      <c r="D100" s="32">
        <v>423</v>
      </c>
      <c r="E100" s="32">
        <v>10074</v>
      </c>
      <c r="F100" s="33"/>
    </row>
    <row r="101" spans="1:20" ht="20.100000000000001" customHeight="1" x14ac:dyDescent="0.3">
      <c r="A101" s="33"/>
      <c r="B101" s="33"/>
      <c r="C101" s="33"/>
      <c r="D101" s="33"/>
      <c r="E101" s="33"/>
      <c r="F101" s="33"/>
    </row>
    <row r="102" spans="1:20" ht="20.100000000000001" customHeight="1" x14ac:dyDescent="0.3">
      <c r="A102" s="33" t="s">
        <v>1841</v>
      </c>
      <c r="B102" s="33"/>
      <c r="C102" s="33"/>
      <c r="D102" s="33"/>
      <c r="E102" s="33"/>
      <c r="F102" s="30" t="s">
        <v>52</v>
      </c>
      <c r="G102" s="1" t="s">
        <v>123</v>
      </c>
      <c r="I102" s="1" t="s">
        <v>120</v>
      </c>
      <c r="J102" s="1" t="s">
        <v>121</v>
      </c>
      <c r="K102" s="1" t="s">
        <v>96</v>
      </c>
    </row>
    <row r="103" spans="1:20" ht="20.100000000000001" customHeight="1" x14ac:dyDescent="0.3">
      <c r="A103" s="30" t="s">
        <v>52</v>
      </c>
      <c r="B103" s="31"/>
      <c r="C103" s="31"/>
      <c r="D103" s="31"/>
      <c r="E103" s="31"/>
      <c r="F103" s="30" t="s">
        <v>52</v>
      </c>
      <c r="G103" s="1" t="s">
        <v>123</v>
      </c>
      <c r="H103" s="1" t="s">
        <v>1691</v>
      </c>
      <c r="I103" s="1" t="s">
        <v>52</v>
      </c>
      <c r="J103" s="1" t="s">
        <v>52</v>
      </c>
      <c r="K103" s="1" t="s">
        <v>96</v>
      </c>
      <c r="L103">
        <v>1</v>
      </c>
      <c r="M103" s="1" t="s">
        <v>52</v>
      </c>
      <c r="O103" s="1" t="s">
        <v>52</v>
      </c>
      <c r="P103" s="1" t="s">
        <v>52</v>
      </c>
      <c r="Q103" s="1" t="s">
        <v>52</v>
      </c>
      <c r="R103" s="1" t="s">
        <v>52</v>
      </c>
      <c r="S103" s="1" t="s">
        <v>52</v>
      </c>
      <c r="T103" s="1" t="s">
        <v>52</v>
      </c>
    </row>
    <row r="104" spans="1:20" ht="20.100000000000001" customHeight="1" x14ac:dyDescent="0.3">
      <c r="A104" s="30" t="s">
        <v>1842</v>
      </c>
      <c r="B104" s="31">
        <v>0</v>
      </c>
      <c r="C104" s="31">
        <v>0</v>
      </c>
      <c r="D104" s="31">
        <v>0</v>
      </c>
      <c r="E104" s="31">
        <v>0</v>
      </c>
      <c r="F104" s="30" t="s">
        <v>52</v>
      </c>
      <c r="G104" s="1" t="s">
        <v>123</v>
      </c>
      <c r="H104" s="1" t="s">
        <v>1693</v>
      </c>
      <c r="I104" s="1" t="s">
        <v>1843</v>
      </c>
      <c r="J104" s="1" t="s">
        <v>52</v>
      </c>
      <c r="K104" s="1" t="s">
        <v>52</v>
      </c>
      <c r="M104" s="1" t="s">
        <v>52</v>
      </c>
      <c r="O104" s="1" t="s">
        <v>52</v>
      </c>
      <c r="P104" s="1" t="s">
        <v>52</v>
      </c>
      <c r="Q104" s="1" t="s">
        <v>52</v>
      </c>
      <c r="R104" s="1" t="s">
        <v>52</v>
      </c>
      <c r="S104" s="1" t="s">
        <v>52</v>
      </c>
      <c r="T104" s="1" t="s">
        <v>52</v>
      </c>
    </row>
    <row r="105" spans="1:20" ht="20.100000000000001" customHeight="1" x14ac:dyDescent="0.3">
      <c r="A105" s="30" t="s">
        <v>1844</v>
      </c>
      <c r="B105" s="31">
        <v>0</v>
      </c>
      <c r="C105" s="31">
        <v>0</v>
      </c>
      <c r="D105" s="31">
        <v>0</v>
      </c>
      <c r="E105" s="31">
        <v>0</v>
      </c>
      <c r="F105" s="30" t="s">
        <v>52</v>
      </c>
      <c r="G105" s="1" t="s">
        <v>123</v>
      </c>
      <c r="H105" s="1" t="s">
        <v>1693</v>
      </c>
      <c r="I105" s="1" t="s">
        <v>1845</v>
      </c>
      <c r="J105" s="1" t="s">
        <v>52</v>
      </c>
      <c r="K105" s="1" t="s">
        <v>52</v>
      </c>
      <c r="M105" s="1" t="s">
        <v>52</v>
      </c>
      <c r="O105" s="1" t="s">
        <v>52</v>
      </c>
      <c r="P105" s="1" t="s">
        <v>52</v>
      </c>
      <c r="Q105" s="1" t="s">
        <v>52</v>
      </c>
      <c r="R105" s="1" t="s">
        <v>52</v>
      </c>
      <c r="S105" s="1" t="s">
        <v>52</v>
      </c>
      <c r="T105" s="1" t="s">
        <v>52</v>
      </c>
    </row>
    <row r="106" spans="1:20" ht="20.100000000000001" customHeight="1" x14ac:dyDescent="0.3">
      <c r="A106" s="30" t="s">
        <v>1846</v>
      </c>
      <c r="B106" s="31">
        <v>0</v>
      </c>
      <c r="C106" s="31">
        <v>0</v>
      </c>
      <c r="D106" s="31">
        <v>0</v>
      </c>
      <c r="E106" s="31">
        <v>0</v>
      </c>
      <c r="F106" s="30" t="s">
        <v>52</v>
      </c>
      <c r="G106" s="1" t="s">
        <v>123</v>
      </c>
      <c r="H106" s="1" t="s">
        <v>1693</v>
      </c>
      <c r="I106" s="1" t="s">
        <v>1847</v>
      </c>
      <c r="J106" s="1" t="s">
        <v>52</v>
      </c>
      <c r="K106" s="1" t="s">
        <v>52</v>
      </c>
      <c r="M106" s="1" t="s">
        <v>52</v>
      </c>
      <c r="O106" s="1" t="s">
        <v>52</v>
      </c>
      <c r="P106" s="1" t="s">
        <v>52</v>
      </c>
      <c r="Q106" s="1" t="s">
        <v>52</v>
      </c>
      <c r="R106" s="1" t="s">
        <v>52</v>
      </c>
      <c r="S106" s="1" t="s">
        <v>52</v>
      </c>
      <c r="T106" s="1" t="s">
        <v>52</v>
      </c>
    </row>
    <row r="107" spans="1:20" ht="20.100000000000001" customHeight="1" x14ac:dyDescent="0.3">
      <c r="A107" s="30" t="s">
        <v>1848</v>
      </c>
      <c r="B107" s="31">
        <v>0</v>
      </c>
      <c r="C107" s="31">
        <v>0</v>
      </c>
      <c r="D107" s="31">
        <v>0</v>
      </c>
      <c r="E107" s="31">
        <v>0</v>
      </c>
      <c r="F107" s="30" t="s">
        <v>52</v>
      </c>
      <c r="G107" s="1" t="s">
        <v>123</v>
      </c>
      <c r="H107" s="1" t="s">
        <v>1693</v>
      </c>
      <c r="I107" s="1" t="s">
        <v>1849</v>
      </c>
      <c r="J107" s="1" t="s">
        <v>52</v>
      </c>
      <c r="K107" s="1" t="s">
        <v>52</v>
      </c>
      <c r="M107" s="1" t="s">
        <v>52</v>
      </c>
      <c r="O107" s="1" t="s">
        <v>52</v>
      </c>
      <c r="P107" s="1" t="s">
        <v>52</v>
      </c>
      <c r="Q107" s="1" t="s">
        <v>52</v>
      </c>
      <c r="R107" s="1" t="s">
        <v>52</v>
      </c>
      <c r="S107" s="1" t="s">
        <v>52</v>
      </c>
      <c r="T107" s="1" t="s">
        <v>52</v>
      </c>
    </row>
    <row r="108" spans="1:20" ht="20.100000000000001" customHeight="1" x14ac:dyDescent="0.3">
      <c r="A108" s="30" t="s">
        <v>1850</v>
      </c>
      <c r="B108" s="31">
        <v>0</v>
      </c>
      <c r="C108" s="31">
        <v>0</v>
      </c>
      <c r="D108" s="31">
        <v>0</v>
      </c>
      <c r="E108" s="31">
        <v>0</v>
      </c>
      <c r="F108" s="30" t="s">
        <v>52</v>
      </c>
      <c r="G108" s="1" t="s">
        <v>123</v>
      </c>
      <c r="H108" s="1" t="s">
        <v>1693</v>
      </c>
      <c r="I108" s="1" t="s">
        <v>1851</v>
      </c>
      <c r="J108" s="1" t="s">
        <v>52</v>
      </c>
      <c r="K108" s="1" t="s">
        <v>52</v>
      </c>
      <c r="M108" s="1" t="s">
        <v>52</v>
      </c>
      <c r="O108" s="1" t="s">
        <v>52</v>
      </c>
      <c r="P108" s="1" t="s">
        <v>52</v>
      </c>
      <c r="Q108" s="1" t="s">
        <v>52</v>
      </c>
      <c r="R108" s="1" t="s">
        <v>52</v>
      </c>
      <c r="S108" s="1" t="s">
        <v>52</v>
      </c>
      <c r="T108" s="1" t="s">
        <v>52</v>
      </c>
    </row>
    <row r="109" spans="1:20" ht="20.100000000000001" customHeight="1" x14ac:dyDescent="0.3">
      <c r="A109" s="30" t="s">
        <v>1852</v>
      </c>
      <c r="B109" s="31">
        <v>0</v>
      </c>
      <c r="C109" s="31">
        <v>0</v>
      </c>
      <c r="D109" s="31">
        <v>0</v>
      </c>
      <c r="E109" s="31">
        <v>0</v>
      </c>
      <c r="F109" s="30" t="s">
        <v>52</v>
      </c>
      <c r="G109" s="1" t="s">
        <v>123</v>
      </c>
      <c r="H109" s="1" t="s">
        <v>1693</v>
      </c>
      <c r="I109" s="1" t="s">
        <v>1853</v>
      </c>
      <c r="J109" s="1" t="s">
        <v>52</v>
      </c>
      <c r="K109" s="1" t="s">
        <v>52</v>
      </c>
      <c r="M109" s="1" t="s">
        <v>52</v>
      </c>
      <c r="O109" s="1" t="s">
        <v>52</v>
      </c>
      <c r="P109" s="1" t="s">
        <v>52</v>
      </c>
      <c r="Q109" s="1" t="s">
        <v>52</v>
      </c>
      <c r="R109" s="1" t="s">
        <v>52</v>
      </c>
      <c r="S109" s="1" t="s">
        <v>52</v>
      </c>
      <c r="T109" s="1" t="s">
        <v>52</v>
      </c>
    </row>
    <row r="110" spans="1:20" ht="20.100000000000001" customHeight="1" x14ac:dyDescent="0.3">
      <c r="A110" s="30" t="s">
        <v>1854</v>
      </c>
      <c r="B110" s="31">
        <v>0</v>
      </c>
      <c r="C110" s="31">
        <v>0</v>
      </c>
      <c r="D110" s="31">
        <v>0</v>
      </c>
      <c r="E110" s="31">
        <v>0</v>
      </c>
      <c r="F110" s="30" t="s">
        <v>52</v>
      </c>
      <c r="G110" s="1" t="s">
        <v>123</v>
      </c>
      <c r="H110" s="1" t="s">
        <v>1693</v>
      </c>
      <c r="I110" s="1" t="s">
        <v>1855</v>
      </c>
      <c r="J110" s="1" t="s">
        <v>52</v>
      </c>
      <c r="K110" s="1" t="s">
        <v>52</v>
      </c>
      <c r="M110" s="1" t="s">
        <v>52</v>
      </c>
      <c r="O110" s="1" t="s">
        <v>52</v>
      </c>
      <c r="P110" s="1" t="s">
        <v>52</v>
      </c>
      <c r="Q110" s="1" t="s">
        <v>52</v>
      </c>
      <c r="R110" s="1" t="s">
        <v>52</v>
      </c>
      <c r="S110" s="1" t="s">
        <v>52</v>
      </c>
      <c r="T110" s="1" t="s">
        <v>52</v>
      </c>
    </row>
    <row r="111" spans="1:20" ht="20.100000000000001" customHeight="1" x14ac:dyDescent="0.3">
      <c r="A111" s="30" t="s">
        <v>1856</v>
      </c>
      <c r="B111" s="31">
        <v>0</v>
      </c>
      <c r="C111" s="31">
        <v>0</v>
      </c>
      <c r="D111" s="31">
        <v>0</v>
      </c>
      <c r="E111" s="31">
        <v>0</v>
      </c>
      <c r="F111" s="30" t="s">
        <v>52</v>
      </c>
      <c r="G111" s="1" t="s">
        <v>123</v>
      </c>
      <c r="H111" s="1" t="s">
        <v>1693</v>
      </c>
      <c r="I111" s="1" t="s">
        <v>1857</v>
      </c>
      <c r="J111" s="1" t="s">
        <v>52</v>
      </c>
      <c r="K111" s="1" t="s">
        <v>52</v>
      </c>
      <c r="M111" s="1" t="s">
        <v>52</v>
      </c>
      <c r="O111" s="1" t="s">
        <v>52</v>
      </c>
      <c r="P111" s="1" t="s">
        <v>52</v>
      </c>
      <c r="Q111" s="1" t="s">
        <v>52</v>
      </c>
      <c r="R111" s="1" t="s">
        <v>52</v>
      </c>
      <c r="S111" s="1" t="s">
        <v>52</v>
      </c>
      <c r="T111" s="1" t="s">
        <v>52</v>
      </c>
    </row>
    <row r="112" spans="1:20" ht="20.100000000000001" customHeight="1" x14ac:dyDescent="0.3">
      <c r="A112" s="30" t="s">
        <v>1858</v>
      </c>
      <c r="B112" s="31">
        <v>224.4</v>
      </c>
      <c r="C112" s="31">
        <v>0</v>
      </c>
      <c r="D112" s="31">
        <v>0</v>
      </c>
      <c r="E112" s="31">
        <v>224.4</v>
      </c>
      <c r="F112" s="30" t="s">
        <v>52</v>
      </c>
      <c r="G112" s="1" t="s">
        <v>123</v>
      </c>
      <c r="H112" s="1" t="s">
        <v>1693</v>
      </c>
      <c r="I112" s="1" t="s">
        <v>1859</v>
      </c>
      <c r="J112" s="1" t="s">
        <v>52</v>
      </c>
      <c r="K112" s="1" t="s">
        <v>52</v>
      </c>
      <c r="M112" s="1" t="s">
        <v>52</v>
      </c>
      <c r="O112" s="1" t="s">
        <v>52</v>
      </c>
      <c r="P112" s="1" t="s">
        <v>52</v>
      </c>
      <c r="Q112" s="1" t="s">
        <v>52</v>
      </c>
      <c r="R112" s="1" t="s">
        <v>52</v>
      </c>
      <c r="S112" s="1" t="s">
        <v>52</v>
      </c>
      <c r="T112" s="1" t="s">
        <v>52</v>
      </c>
    </row>
    <row r="113" spans="1:20" ht="20.100000000000001" customHeight="1" x14ac:dyDescent="0.3">
      <c r="A113" s="30" t="s">
        <v>1860</v>
      </c>
      <c r="B113" s="31">
        <v>0</v>
      </c>
      <c r="C113" s="31">
        <v>388.2</v>
      </c>
      <c r="D113" s="31">
        <v>0</v>
      </c>
      <c r="E113" s="31">
        <v>388.2</v>
      </c>
      <c r="F113" s="30" t="s">
        <v>52</v>
      </c>
      <c r="G113" s="1" t="s">
        <v>123</v>
      </c>
      <c r="H113" s="1" t="s">
        <v>1693</v>
      </c>
      <c r="I113" s="1" t="s">
        <v>1861</v>
      </c>
      <c r="J113" s="1" t="s">
        <v>52</v>
      </c>
      <c r="K113" s="1" t="s">
        <v>52</v>
      </c>
      <c r="M113" s="1" t="s">
        <v>52</v>
      </c>
      <c r="O113" s="1" t="s">
        <v>52</v>
      </c>
      <c r="P113" s="1" t="s">
        <v>52</v>
      </c>
      <c r="Q113" s="1" t="s">
        <v>52</v>
      </c>
      <c r="R113" s="1" t="s">
        <v>52</v>
      </c>
      <c r="S113" s="1" t="s">
        <v>52</v>
      </c>
      <c r="T113" s="1" t="s">
        <v>52</v>
      </c>
    </row>
    <row r="114" spans="1:20" ht="20.100000000000001" customHeight="1" x14ac:dyDescent="0.3">
      <c r="A114" s="30" t="s">
        <v>1862</v>
      </c>
      <c r="B114" s="31">
        <v>0</v>
      </c>
      <c r="C114" s="31">
        <v>0</v>
      </c>
      <c r="D114" s="31">
        <v>175.4</v>
      </c>
      <c r="E114" s="31">
        <v>175.4</v>
      </c>
      <c r="F114" s="30" t="s">
        <v>52</v>
      </c>
      <c r="G114" s="1" t="s">
        <v>123</v>
      </c>
      <c r="H114" s="1" t="s">
        <v>1693</v>
      </c>
      <c r="I114" s="1" t="s">
        <v>1863</v>
      </c>
      <c r="J114" s="1" t="s">
        <v>52</v>
      </c>
      <c r="K114" s="1" t="s">
        <v>52</v>
      </c>
      <c r="M114" s="1" t="s">
        <v>52</v>
      </c>
      <c r="O114" s="1" t="s">
        <v>52</v>
      </c>
      <c r="P114" s="1" t="s">
        <v>52</v>
      </c>
      <c r="Q114" s="1" t="s">
        <v>52</v>
      </c>
      <c r="R114" s="1" t="s">
        <v>52</v>
      </c>
      <c r="S114" s="1" t="s">
        <v>52</v>
      </c>
      <c r="T114" s="1" t="s">
        <v>52</v>
      </c>
    </row>
    <row r="115" spans="1:20" ht="20.100000000000001" customHeight="1" x14ac:dyDescent="0.3">
      <c r="A115" s="30" t="s">
        <v>1716</v>
      </c>
      <c r="B115" s="31">
        <v>224.4</v>
      </c>
      <c r="C115" s="31">
        <v>388.2</v>
      </c>
      <c r="D115" s="31">
        <v>175.4</v>
      </c>
      <c r="E115" s="31">
        <v>788</v>
      </c>
      <c r="F115" s="30" t="s">
        <v>52</v>
      </c>
      <c r="G115" s="1" t="s">
        <v>123</v>
      </c>
      <c r="H115" s="1" t="s">
        <v>1693</v>
      </c>
      <c r="I115" s="1" t="s">
        <v>1717</v>
      </c>
      <c r="J115" s="1" t="s">
        <v>52</v>
      </c>
      <c r="K115" s="1" t="s">
        <v>52</v>
      </c>
      <c r="M115" s="1" t="s">
        <v>52</v>
      </c>
      <c r="O115" s="1" t="s">
        <v>52</v>
      </c>
      <c r="P115" s="1" t="s">
        <v>52</v>
      </c>
      <c r="Q115" s="1" t="s">
        <v>52</v>
      </c>
      <c r="R115" s="1" t="s">
        <v>52</v>
      </c>
      <c r="S115" s="1" t="s">
        <v>52</v>
      </c>
      <c r="T115" s="1" t="s">
        <v>52</v>
      </c>
    </row>
    <row r="116" spans="1:20" ht="20.100000000000001" customHeight="1" x14ac:dyDescent="0.3">
      <c r="A116" s="30" t="s">
        <v>1695</v>
      </c>
      <c r="B116" s="31">
        <v>0</v>
      </c>
      <c r="C116" s="31">
        <v>0</v>
      </c>
      <c r="D116" s="31">
        <v>0</v>
      </c>
      <c r="E116" s="31">
        <v>0</v>
      </c>
      <c r="F116" s="30" t="s">
        <v>52</v>
      </c>
      <c r="G116" s="1" t="s">
        <v>123</v>
      </c>
      <c r="H116" s="1" t="s">
        <v>1693</v>
      </c>
      <c r="I116" s="1" t="s">
        <v>52</v>
      </c>
      <c r="J116" s="1" t="s">
        <v>52</v>
      </c>
      <c r="K116" s="1" t="s">
        <v>52</v>
      </c>
      <c r="M116" s="1" t="s">
        <v>52</v>
      </c>
      <c r="O116" s="1" t="s">
        <v>52</v>
      </c>
      <c r="P116" s="1" t="s">
        <v>52</v>
      </c>
      <c r="Q116" s="1" t="s">
        <v>52</v>
      </c>
      <c r="R116" s="1" t="s">
        <v>52</v>
      </c>
      <c r="S116" s="1" t="s">
        <v>52</v>
      </c>
      <c r="T116" s="1" t="s">
        <v>52</v>
      </c>
    </row>
    <row r="117" spans="1:20" ht="20.100000000000001" customHeight="1" x14ac:dyDescent="0.3">
      <c r="A117" s="30" t="s">
        <v>1864</v>
      </c>
      <c r="B117" s="31">
        <v>0</v>
      </c>
      <c r="C117" s="31">
        <v>0</v>
      </c>
      <c r="D117" s="31">
        <v>0</v>
      </c>
      <c r="E117" s="31">
        <v>0</v>
      </c>
      <c r="F117" s="30" t="s">
        <v>52</v>
      </c>
      <c r="G117" s="1" t="s">
        <v>123</v>
      </c>
      <c r="H117" s="1" t="s">
        <v>1693</v>
      </c>
      <c r="I117" s="1" t="s">
        <v>1865</v>
      </c>
      <c r="J117" s="1" t="s">
        <v>52</v>
      </c>
      <c r="K117" s="1" t="s">
        <v>52</v>
      </c>
      <c r="M117" s="1" t="s">
        <v>52</v>
      </c>
      <c r="O117" s="1" t="s">
        <v>52</v>
      </c>
      <c r="P117" s="1" t="s">
        <v>52</v>
      </c>
      <c r="Q117" s="1" t="s">
        <v>52</v>
      </c>
      <c r="R117" s="1" t="s">
        <v>52</v>
      </c>
      <c r="S117" s="1" t="s">
        <v>52</v>
      </c>
      <c r="T117" s="1" t="s">
        <v>52</v>
      </c>
    </row>
    <row r="118" spans="1:20" ht="20.100000000000001" customHeight="1" x14ac:dyDescent="0.3">
      <c r="A118" s="30" t="s">
        <v>1866</v>
      </c>
      <c r="B118" s="31">
        <v>0</v>
      </c>
      <c r="C118" s="31">
        <v>0</v>
      </c>
      <c r="D118" s="31">
        <v>0</v>
      </c>
      <c r="E118" s="31">
        <v>0</v>
      </c>
      <c r="F118" s="30" t="s">
        <v>52</v>
      </c>
      <c r="G118" s="1" t="s">
        <v>123</v>
      </c>
      <c r="H118" s="1" t="s">
        <v>1693</v>
      </c>
      <c r="I118" s="1" t="s">
        <v>1867</v>
      </c>
      <c r="J118" s="1" t="s">
        <v>52</v>
      </c>
      <c r="K118" s="1" t="s">
        <v>52</v>
      </c>
      <c r="M118" s="1" t="s">
        <v>52</v>
      </c>
      <c r="O118" s="1" t="s">
        <v>52</v>
      </c>
      <c r="P118" s="1" t="s">
        <v>52</v>
      </c>
      <c r="Q118" s="1" t="s">
        <v>52</v>
      </c>
      <c r="R118" s="1" t="s">
        <v>52</v>
      </c>
      <c r="S118" s="1" t="s">
        <v>52</v>
      </c>
      <c r="T118" s="1" t="s">
        <v>52</v>
      </c>
    </row>
    <row r="119" spans="1:20" ht="20.100000000000001" customHeight="1" x14ac:dyDescent="0.3">
      <c r="A119" s="30" t="s">
        <v>1868</v>
      </c>
      <c r="B119" s="31">
        <v>0</v>
      </c>
      <c r="C119" s="31">
        <v>0</v>
      </c>
      <c r="D119" s="31">
        <v>0</v>
      </c>
      <c r="E119" s="31">
        <v>0</v>
      </c>
      <c r="F119" s="30" t="s">
        <v>52</v>
      </c>
      <c r="G119" s="1" t="s">
        <v>123</v>
      </c>
      <c r="H119" s="1" t="s">
        <v>1693</v>
      </c>
      <c r="I119" s="1" t="s">
        <v>1869</v>
      </c>
      <c r="J119" s="1" t="s">
        <v>52</v>
      </c>
      <c r="K119" s="1" t="s">
        <v>52</v>
      </c>
      <c r="M119" s="1" t="s">
        <v>52</v>
      </c>
      <c r="O119" s="1" t="s">
        <v>52</v>
      </c>
      <c r="P119" s="1" t="s">
        <v>52</v>
      </c>
      <c r="Q119" s="1" t="s">
        <v>52</v>
      </c>
      <c r="R119" s="1" t="s">
        <v>52</v>
      </c>
      <c r="S119" s="1" t="s">
        <v>52</v>
      </c>
      <c r="T119" s="1" t="s">
        <v>52</v>
      </c>
    </row>
    <row r="120" spans="1:20" ht="20.100000000000001" customHeight="1" x14ac:dyDescent="0.3">
      <c r="A120" s="30" t="s">
        <v>1848</v>
      </c>
      <c r="B120" s="31">
        <v>0</v>
      </c>
      <c r="C120" s="31">
        <v>0</v>
      </c>
      <c r="D120" s="31">
        <v>0</v>
      </c>
      <c r="E120" s="31">
        <v>0</v>
      </c>
      <c r="F120" s="30" t="s">
        <v>52</v>
      </c>
      <c r="G120" s="1" t="s">
        <v>123</v>
      </c>
      <c r="H120" s="1" t="s">
        <v>1693</v>
      </c>
      <c r="I120" s="1" t="s">
        <v>1849</v>
      </c>
      <c r="J120" s="1" t="s">
        <v>52</v>
      </c>
      <c r="K120" s="1" t="s">
        <v>52</v>
      </c>
      <c r="M120" s="1" t="s">
        <v>52</v>
      </c>
      <c r="O120" s="1" t="s">
        <v>52</v>
      </c>
      <c r="P120" s="1" t="s">
        <v>52</v>
      </c>
      <c r="Q120" s="1" t="s">
        <v>52</v>
      </c>
      <c r="R120" s="1" t="s">
        <v>52</v>
      </c>
      <c r="S120" s="1" t="s">
        <v>52</v>
      </c>
      <c r="T120" s="1" t="s">
        <v>52</v>
      </c>
    </row>
    <row r="121" spans="1:20" ht="20.100000000000001" customHeight="1" x14ac:dyDescent="0.3">
      <c r="A121" s="30" t="s">
        <v>1850</v>
      </c>
      <c r="B121" s="31">
        <v>0</v>
      </c>
      <c r="C121" s="31">
        <v>0</v>
      </c>
      <c r="D121" s="31">
        <v>0</v>
      </c>
      <c r="E121" s="31">
        <v>0</v>
      </c>
      <c r="F121" s="30" t="s">
        <v>52</v>
      </c>
      <c r="G121" s="1" t="s">
        <v>123</v>
      </c>
      <c r="H121" s="1" t="s">
        <v>1693</v>
      </c>
      <c r="I121" s="1" t="s">
        <v>1851</v>
      </c>
      <c r="J121" s="1" t="s">
        <v>52</v>
      </c>
      <c r="K121" s="1" t="s">
        <v>52</v>
      </c>
      <c r="M121" s="1" t="s">
        <v>52</v>
      </c>
      <c r="O121" s="1" t="s">
        <v>52</v>
      </c>
      <c r="P121" s="1" t="s">
        <v>52</v>
      </c>
      <c r="Q121" s="1" t="s">
        <v>52</v>
      </c>
      <c r="R121" s="1" t="s">
        <v>52</v>
      </c>
      <c r="S121" s="1" t="s">
        <v>52</v>
      </c>
      <c r="T121" s="1" t="s">
        <v>52</v>
      </c>
    </row>
    <row r="122" spans="1:20" ht="20.100000000000001" customHeight="1" x14ac:dyDescent="0.3">
      <c r="A122" s="30" t="s">
        <v>1852</v>
      </c>
      <c r="B122" s="31">
        <v>0</v>
      </c>
      <c r="C122" s="31">
        <v>0</v>
      </c>
      <c r="D122" s="31">
        <v>0</v>
      </c>
      <c r="E122" s="31">
        <v>0</v>
      </c>
      <c r="F122" s="30" t="s">
        <v>52</v>
      </c>
      <c r="G122" s="1" t="s">
        <v>123</v>
      </c>
      <c r="H122" s="1" t="s">
        <v>1693</v>
      </c>
      <c r="I122" s="1" t="s">
        <v>1853</v>
      </c>
      <c r="J122" s="1" t="s">
        <v>52</v>
      </c>
      <c r="K122" s="1" t="s">
        <v>52</v>
      </c>
      <c r="M122" s="1" t="s">
        <v>52</v>
      </c>
      <c r="O122" s="1" t="s">
        <v>52</v>
      </c>
      <c r="P122" s="1" t="s">
        <v>52</v>
      </c>
      <c r="Q122" s="1" t="s">
        <v>52</v>
      </c>
      <c r="R122" s="1" t="s">
        <v>52</v>
      </c>
      <c r="S122" s="1" t="s">
        <v>52</v>
      </c>
      <c r="T122" s="1" t="s">
        <v>52</v>
      </c>
    </row>
    <row r="123" spans="1:20" ht="20.100000000000001" customHeight="1" x14ac:dyDescent="0.3">
      <c r="A123" s="30" t="s">
        <v>1870</v>
      </c>
      <c r="B123" s="31">
        <v>0</v>
      </c>
      <c r="C123" s="31">
        <v>0</v>
      </c>
      <c r="D123" s="31">
        <v>0</v>
      </c>
      <c r="E123" s="31">
        <v>0</v>
      </c>
      <c r="F123" s="30" t="s">
        <v>52</v>
      </c>
      <c r="G123" s="1" t="s">
        <v>123</v>
      </c>
      <c r="H123" s="1" t="s">
        <v>1693</v>
      </c>
      <c r="I123" s="1" t="s">
        <v>1871</v>
      </c>
      <c r="J123" s="1" t="s">
        <v>52</v>
      </c>
      <c r="K123" s="1" t="s">
        <v>52</v>
      </c>
      <c r="M123" s="1" t="s">
        <v>52</v>
      </c>
      <c r="O123" s="1" t="s">
        <v>52</v>
      </c>
      <c r="P123" s="1" t="s">
        <v>52</v>
      </c>
      <c r="Q123" s="1" t="s">
        <v>52</v>
      </c>
      <c r="R123" s="1" t="s">
        <v>52</v>
      </c>
      <c r="S123" s="1" t="s">
        <v>52</v>
      </c>
      <c r="T123" s="1" t="s">
        <v>52</v>
      </c>
    </row>
    <row r="124" spans="1:20" ht="20.100000000000001" customHeight="1" x14ac:dyDescent="0.3">
      <c r="A124" s="30" t="s">
        <v>1872</v>
      </c>
      <c r="B124" s="31">
        <v>0</v>
      </c>
      <c r="C124" s="31">
        <v>0</v>
      </c>
      <c r="D124" s="31">
        <v>0</v>
      </c>
      <c r="E124" s="31">
        <v>0</v>
      </c>
      <c r="F124" s="30" t="s">
        <v>52</v>
      </c>
      <c r="G124" s="1" t="s">
        <v>123</v>
      </c>
      <c r="H124" s="1" t="s">
        <v>1693</v>
      </c>
      <c r="I124" s="1" t="s">
        <v>1857</v>
      </c>
      <c r="J124" s="1" t="s">
        <v>52</v>
      </c>
      <c r="K124" s="1" t="s">
        <v>52</v>
      </c>
      <c r="M124" s="1" t="s">
        <v>52</v>
      </c>
      <c r="O124" s="1" t="s">
        <v>52</v>
      </c>
      <c r="P124" s="1" t="s">
        <v>52</v>
      </c>
      <c r="Q124" s="1" t="s">
        <v>52</v>
      </c>
      <c r="R124" s="1" t="s">
        <v>52</v>
      </c>
      <c r="S124" s="1" t="s">
        <v>52</v>
      </c>
      <c r="T124" s="1" t="s">
        <v>52</v>
      </c>
    </row>
    <row r="125" spans="1:20" ht="20.100000000000001" customHeight="1" x14ac:dyDescent="0.3">
      <c r="A125" s="30" t="s">
        <v>1873</v>
      </c>
      <c r="B125" s="31">
        <v>132.80000000000001</v>
      </c>
      <c r="C125" s="31">
        <v>0</v>
      </c>
      <c r="D125" s="31">
        <v>0</v>
      </c>
      <c r="E125" s="31">
        <v>132.80000000000001</v>
      </c>
      <c r="F125" s="30" t="s">
        <v>52</v>
      </c>
      <c r="G125" s="1" t="s">
        <v>123</v>
      </c>
      <c r="H125" s="1" t="s">
        <v>1693</v>
      </c>
      <c r="I125" s="1" t="s">
        <v>1874</v>
      </c>
      <c r="J125" s="1" t="s">
        <v>52</v>
      </c>
      <c r="K125" s="1" t="s">
        <v>52</v>
      </c>
      <c r="M125" s="1" t="s">
        <v>52</v>
      </c>
      <c r="O125" s="1" t="s">
        <v>52</v>
      </c>
      <c r="P125" s="1" t="s">
        <v>52</v>
      </c>
      <c r="Q125" s="1" t="s">
        <v>52</v>
      </c>
      <c r="R125" s="1" t="s">
        <v>52</v>
      </c>
      <c r="S125" s="1" t="s">
        <v>52</v>
      </c>
      <c r="T125" s="1" t="s">
        <v>52</v>
      </c>
    </row>
    <row r="126" spans="1:20" ht="20.100000000000001" customHeight="1" x14ac:dyDescent="0.3">
      <c r="A126" s="30" t="s">
        <v>1875</v>
      </c>
      <c r="B126" s="31">
        <v>0</v>
      </c>
      <c r="C126" s="31">
        <v>437.1</v>
      </c>
      <c r="D126" s="31">
        <v>0</v>
      </c>
      <c r="E126" s="31">
        <v>437.1</v>
      </c>
      <c r="F126" s="30" t="s">
        <v>52</v>
      </c>
      <c r="G126" s="1" t="s">
        <v>123</v>
      </c>
      <c r="H126" s="1" t="s">
        <v>1693</v>
      </c>
      <c r="I126" s="1" t="s">
        <v>1876</v>
      </c>
      <c r="J126" s="1" t="s">
        <v>52</v>
      </c>
      <c r="K126" s="1" t="s">
        <v>52</v>
      </c>
      <c r="M126" s="1" t="s">
        <v>52</v>
      </c>
      <c r="O126" s="1" t="s">
        <v>52</v>
      </c>
      <c r="P126" s="1" t="s">
        <v>52</v>
      </c>
      <c r="Q126" s="1" t="s">
        <v>52</v>
      </c>
      <c r="R126" s="1" t="s">
        <v>52</v>
      </c>
      <c r="S126" s="1" t="s">
        <v>52</v>
      </c>
      <c r="T126" s="1" t="s">
        <v>52</v>
      </c>
    </row>
    <row r="127" spans="1:20" ht="20.100000000000001" customHeight="1" x14ac:dyDescent="0.3">
      <c r="A127" s="30" t="s">
        <v>1877</v>
      </c>
      <c r="B127" s="31">
        <v>0</v>
      </c>
      <c r="C127" s="31">
        <v>0</v>
      </c>
      <c r="D127" s="31">
        <v>141.69999999999999</v>
      </c>
      <c r="E127" s="31">
        <v>141.69999999999999</v>
      </c>
      <c r="F127" s="30" t="s">
        <v>52</v>
      </c>
      <c r="G127" s="1" t="s">
        <v>123</v>
      </c>
      <c r="H127" s="1" t="s">
        <v>1693</v>
      </c>
      <c r="I127" s="1" t="s">
        <v>1878</v>
      </c>
      <c r="J127" s="1" t="s">
        <v>52</v>
      </c>
      <c r="K127" s="1" t="s">
        <v>52</v>
      </c>
      <c r="M127" s="1" t="s">
        <v>52</v>
      </c>
      <c r="O127" s="1" t="s">
        <v>52</v>
      </c>
      <c r="P127" s="1" t="s">
        <v>52</v>
      </c>
      <c r="Q127" s="1" t="s">
        <v>52</v>
      </c>
      <c r="R127" s="1" t="s">
        <v>52</v>
      </c>
      <c r="S127" s="1" t="s">
        <v>52</v>
      </c>
      <c r="T127" s="1" t="s">
        <v>52</v>
      </c>
    </row>
    <row r="128" spans="1:20" ht="20.100000000000001" customHeight="1" x14ac:dyDescent="0.3">
      <c r="A128" s="30" t="s">
        <v>1716</v>
      </c>
      <c r="B128" s="31">
        <v>132.80000000000001</v>
      </c>
      <c r="C128" s="31">
        <v>437.1</v>
      </c>
      <c r="D128" s="31">
        <v>141.69999999999999</v>
      </c>
      <c r="E128" s="31">
        <v>711.6</v>
      </c>
      <c r="F128" s="30" t="s">
        <v>52</v>
      </c>
      <c r="G128" s="1" t="s">
        <v>123</v>
      </c>
      <c r="H128" s="1" t="s">
        <v>1693</v>
      </c>
      <c r="I128" s="1" t="s">
        <v>1717</v>
      </c>
      <c r="J128" s="1" t="s">
        <v>52</v>
      </c>
      <c r="K128" s="1" t="s">
        <v>52</v>
      </c>
      <c r="M128" s="1" t="s">
        <v>52</v>
      </c>
      <c r="O128" s="1" t="s">
        <v>52</v>
      </c>
      <c r="P128" s="1" t="s">
        <v>52</v>
      </c>
      <c r="Q128" s="1" t="s">
        <v>52</v>
      </c>
      <c r="R128" s="1" t="s">
        <v>52</v>
      </c>
      <c r="S128" s="1" t="s">
        <v>52</v>
      </c>
      <c r="T128" s="1" t="s">
        <v>52</v>
      </c>
    </row>
    <row r="129" spans="1:20" ht="20.100000000000001" customHeight="1" x14ac:dyDescent="0.3">
      <c r="A129" s="30" t="s">
        <v>1695</v>
      </c>
      <c r="B129" s="31">
        <v>0</v>
      </c>
      <c r="C129" s="31">
        <v>0</v>
      </c>
      <c r="D129" s="31">
        <v>0</v>
      </c>
      <c r="E129" s="31">
        <v>0</v>
      </c>
      <c r="F129" s="30" t="s">
        <v>52</v>
      </c>
      <c r="G129" s="1" t="s">
        <v>123</v>
      </c>
      <c r="H129" s="1" t="s">
        <v>1693</v>
      </c>
      <c r="I129" s="1" t="s">
        <v>52</v>
      </c>
      <c r="J129" s="1" t="s">
        <v>52</v>
      </c>
      <c r="K129" s="1" t="s">
        <v>52</v>
      </c>
      <c r="M129" s="1" t="s">
        <v>52</v>
      </c>
      <c r="O129" s="1" t="s">
        <v>52</v>
      </c>
      <c r="P129" s="1" t="s">
        <v>52</v>
      </c>
      <c r="Q129" s="1" t="s">
        <v>52</v>
      </c>
      <c r="R129" s="1" t="s">
        <v>52</v>
      </c>
      <c r="S129" s="1" t="s">
        <v>52</v>
      </c>
      <c r="T129" s="1" t="s">
        <v>52</v>
      </c>
    </row>
    <row r="130" spans="1:20" ht="20.100000000000001" customHeight="1" x14ac:dyDescent="0.3">
      <c r="A130" s="30" t="s">
        <v>1879</v>
      </c>
      <c r="B130" s="31">
        <v>0</v>
      </c>
      <c r="C130" s="31">
        <v>0</v>
      </c>
      <c r="D130" s="31">
        <v>0</v>
      </c>
      <c r="E130" s="31">
        <v>0</v>
      </c>
      <c r="F130" s="30" t="s">
        <v>52</v>
      </c>
      <c r="G130" s="1" t="s">
        <v>123</v>
      </c>
      <c r="H130" s="1" t="s">
        <v>1693</v>
      </c>
      <c r="I130" s="1" t="s">
        <v>1880</v>
      </c>
      <c r="J130" s="1" t="s">
        <v>52</v>
      </c>
      <c r="K130" s="1" t="s">
        <v>52</v>
      </c>
      <c r="M130" s="1" t="s">
        <v>52</v>
      </c>
      <c r="O130" s="1" t="s">
        <v>52</v>
      </c>
      <c r="P130" s="1" t="s">
        <v>52</v>
      </c>
      <c r="Q130" s="1" t="s">
        <v>52</v>
      </c>
      <c r="R130" s="1" t="s">
        <v>52</v>
      </c>
      <c r="S130" s="1" t="s">
        <v>52</v>
      </c>
      <c r="T130" s="1" t="s">
        <v>52</v>
      </c>
    </row>
    <row r="131" spans="1:20" ht="20.100000000000001" customHeight="1" x14ac:dyDescent="0.3">
      <c r="A131" s="30" t="s">
        <v>1881</v>
      </c>
      <c r="B131" s="31">
        <v>0</v>
      </c>
      <c r="C131" s="31">
        <v>0</v>
      </c>
      <c r="D131" s="31">
        <v>0</v>
      </c>
      <c r="E131" s="31">
        <v>0</v>
      </c>
      <c r="F131" s="30" t="s">
        <v>52</v>
      </c>
      <c r="G131" s="1" t="s">
        <v>123</v>
      </c>
      <c r="H131" s="1" t="s">
        <v>1693</v>
      </c>
      <c r="I131" s="1" t="s">
        <v>1882</v>
      </c>
      <c r="J131" s="1" t="s">
        <v>52</v>
      </c>
      <c r="K131" s="1" t="s">
        <v>52</v>
      </c>
      <c r="M131" s="1" t="s">
        <v>52</v>
      </c>
      <c r="O131" s="1" t="s">
        <v>52</v>
      </c>
      <c r="P131" s="1" t="s">
        <v>52</v>
      </c>
      <c r="Q131" s="1" t="s">
        <v>52</v>
      </c>
      <c r="R131" s="1" t="s">
        <v>52</v>
      </c>
      <c r="S131" s="1" t="s">
        <v>52</v>
      </c>
      <c r="T131" s="1" t="s">
        <v>52</v>
      </c>
    </row>
    <row r="132" spans="1:20" ht="20.100000000000001" customHeight="1" x14ac:dyDescent="0.3">
      <c r="A132" s="30" t="s">
        <v>1883</v>
      </c>
      <c r="B132" s="31">
        <v>0</v>
      </c>
      <c r="C132" s="31">
        <v>0</v>
      </c>
      <c r="D132" s="31">
        <v>0</v>
      </c>
      <c r="E132" s="31">
        <v>0</v>
      </c>
      <c r="F132" s="30" t="s">
        <v>52</v>
      </c>
      <c r="G132" s="1" t="s">
        <v>123</v>
      </c>
      <c r="H132" s="1" t="s">
        <v>1693</v>
      </c>
      <c r="I132" s="1" t="s">
        <v>1884</v>
      </c>
      <c r="J132" s="1" t="s">
        <v>52</v>
      </c>
      <c r="K132" s="1" t="s">
        <v>52</v>
      </c>
      <c r="M132" s="1" t="s">
        <v>52</v>
      </c>
      <c r="O132" s="1" t="s">
        <v>52</v>
      </c>
      <c r="P132" s="1" t="s">
        <v>52</v>
      </c>
      <c r="Q132" s="1" t="s">
        <v>52</v>
      </c>
      <c r="R132" s="1" t="s">
        <v>52</v>
      </c>
      <c r="S132" s="1" t="s">
        <v>52</v>
      </c>
      <c r="T132" s="1" t="s">
        <v>52</v>
      </c>
    </row>
    <row r="133" spans="1:20" ht="20.100000000000001" customHeight="1" x14ac:dyDescent="0.3">
      <c r="A133" s="30" t="s">
        <v>1885</v>
      </c>
      <c r="B133" s="31">
        <v>0</v>
      </c>
      <c r="C133" s="31">
        <v>0</v>
      </c>
      <c r="D133" s="31">
        <v>0</v>
      </c>
      <c r="E133" s="31">
        <v>0</v>
      </c>
      <c r="F133" s="30" t="s">
        <v>52</v>
      </c>
      <c r="G133" s="1" t="s">
        <v>123</v>
      </c>
      <c r="H133" s="1" t="s">
        <v>1693</v>
      </c>
      <c r="I133" s="1" t="s">
        <v>1886</v>
      </c>
      <c r="J133" s="1" t="s">
        <v>52</v>
      </c>
      <c r="K133" s="1" t="s">
        <v>52</v>
      </c>
      <c r="M133" s="1" t="s">
        <v>52</v>
      </c>
      <c r="O133" s="1" t="s">
        <v>52</v>
      </c>
      <c r="P133" s="1" t="s">
        <v>52</v>
      </c>
      <c r="Q133" s="1" t="s">
        <v>52</v>
      </c>
      <c r="R133" s="1" t="s">
        <v>52</v>
      </c>
      <c r="S133" s="1" t="s">
        <v>52</v>
      </c>
      <c r="T133" s="1" t="s">
        <v>52</v>
      </c>
    </row>
    <row r="134" spans="1:20" ht="20.100000000000001" customHeight="1" x14ac:dyDescent="0.3">
      <c r="A134" s="30" t="s">
        <v>1887</v>
      </c>
      <c r="B134" s="31">
        <v>0</v>
      </c>
      <c r="C134" s="31">
        <v>0</v>
      </c>
      <c r="D134" s="31">
        <v>0</v>
      </c>
      <c r="E134" s="31">
        <v>0</v>
      </c>
      <c r="F134" s="30" t="s">
        <v>52</v>
      </c>
      <c r="G134" s="1" t="s">
        <v>123</v>
      </c>
      <c r="H134" s="1" t="s">
        <v>1693</v>
      </c>
      <c r="I134" s="1" t="s">
        <v>1888</v>
      </c>
      <c r="J134" s="1" t="s">
        <v>52</v>
      </c>
      <c r="K134" s="1" t="s">
        <v>52</v>
      </c>
      <c r="M134" s="1" t="s">
        <v>52</v>
      </c>
      <c r="O134" s="1" t="s">
        <v>52</v>
      </c>
      <c r="P134" s="1" t="s">
        <v>52</v>
      </c>
      <c r="Q134" s="1" t="s">
        <v>52</v>
      </c>
      <c r="R134" s="1" t="s">
        <v>52</v>
      </c>
      <c r="S134" s="1" t="s">
        <v>52</v>
      </c>
      <c r="T134" s="1" t="s">
        <v>52</v>
      </c>
    </row>
    <row r="135" spans="1:20" ht="20.100000000000001" customHeight="1" x14ac:dyDescent="0.3">
      <c r="A135" s="30" t="s">
        <v>1889</v>
      </c>
      <c r="B135" s="31">
        <v>0</v>
      </c>
      <c r="C135" s="31">
        <v>0</v>
      </c>
      <c r="D135" s="31">
        <v>0</v>
      </c>
      <c r="E135" s="31">
        <v>0</v>
      </c>
      <c r="F135" s="30" t="s">
        <v>52</v>
      </c>
      <c r="G135" s="1" t="s">
        <v>123</v>
      </c>
      <c r="H135" s="1" t="s">
        <v>1693</v>
      </c>
      <c r="I135" s="1" t="s">
        <v>1890</v>
      </c>
      <c r="J135" s="1" t="s">
        <v>52</v>
      </c>
      <c r="K135" s="1" t="s">
        <v>52</v>
      </c>
      <c r="M135" s="1" t="s">
        <v>52</v>
      </c>
      <c r="O135" s="1" t="s">
        <v>52</v>
      </c>
      <c r="P135" s="1" t="s">
        <v>52</v>
      </c>
      <c r="Q135" s="1" t="s">
        <v>52</v>
      </c>
      <c r="R135" s="1" t="s">
        <v>52</v>
      </c>
      <c r="S135" s="1" t="s">
        <v>52</v>
      </c>
      <c r="T135" s="1" t="s">
        <v>52</v>
      </c>
    </row>
    <row r="136" spans="1:20" ht="20.100000000000001" customHeight="1" x14ac:dyDescent="0.3">
      <c r="A136" s="30" t="s">
        <v>1695</v>
      </c>
      <c r="B136" s="31">
        <v>0</v>
      </c>
      <c r="C136" s="31">
        <v>0</v>
      </c>
      <c r="D136" s="31">
        <v>0</v>
      </c>
      <c r="E136" s="31">
        <v>0</v>
      </c>
      <c r="F136" s="30" t="s">
        <v>52</v>
      </c>
      <c r="G136" s="1" t="s">
        <v>123</v>
      </c>
      <c r="H136" s="1" t="s">
        <v>1693</v>
      </c>
      <c r="I136" s="1" t="s">
        <v>52</v>
      </c>
      <c r="J136" s="1" t="s">
        <v>52</v>
      </c>
      <c r="K136" s="1" t="s">
        <v>52</v>
      </c>
      <c r="M136" s="1" t="s">
        <v>52</v>
      </c>
      <c r="O136" s="1" t="s">
        <v>52</v>
      </c>
      <c r="P136" s="1" t="s">
        <v>52</v>
      </c>
      <c r="Q136" s="1" t="s">
        <v>52</v>
      </c>
      <c r="R136" s="1" t="s">
        <v>52</v>
      </c>
      <c r="S136" s="1" t="s">
        <v>52</v>
      </c>
      <c r="T136" s="1" t="s">
        <v>52</v>
      </c>
    </row>
    <row r="137" spans="1:20" ht="20.100000000000001" customHeight="1" x14ac:dyDescent="0.3">
      <c r="A137" s="30" t="s">
        <v>1891</v>
      </c>
      <c r="B137" s="31">
        <v>0</v>
      </c>
      <c r="C137" s="31">
        <v>0</v>
      </c>
      <c r="D137" s="31">
        <v>0</v>
      </c>
      <c r="E137" s="31">
        <v>0</v>
      </c>
      <c r="F137" s="30" t="s">
        <v>52</v>
      </c>
      <c r="G137" s="1" t="s">
        <v>123</v>
      </c>
      <c r="H137" s="1" t="s">
        <v>1693</v>
      </c>
      <c r="I137" s="1" t="s">
        <v>1892</v>
      </c>
      <c r="J137" s="1" t="s">
        <v>52</v>
      </c>
      <c r="K137" s="1" t="s">
        <v>52</v>
      </c>
      <c r="M137" s="1" t="s">
        <v>52</v>
      </c>
      <c r="O137" s="1" t="s">
        <v>52</v>
      </c>
      <c r="P137" s="1" t="s">
        <v>52</v>
      </c>
      <c r="Q137" s="1" t="s">
        <v>52</v>
      </c>
      <c r="R137" s="1" t="s">
        <v>52</v>
      </c>
      <c r="S137" s="1" t="s">
        <v>52</v>
      </c>
      <c r="T137" s="1" t="s">
        <v>52</v>
      </c>
    </row>
    <row r="138" spans="1:20" ht="20.100000000000001" customHeight="1" x14ac:dyDescent="0.3">
      <c r="A138" s="30" t="s">
        <v>1893</v>
      </c>
      <c r="B138" s="31">
        <v>0</v>
      </c>
      <c r="C138" s="31">
        <v>0</v>
      </c>
      <c r="D138" s="31">
        <v>0</v>
      </c>
      <c r="E138" s="31">
        <v>0</v>
      </c>
      <c r="F138" s="30" t="s">
        <v>52</v>
      </c>
      <c r="G138" s="1" t="s">
        <v>123</v>
      </c>
      <c r="H138" s="1" t="s">
        <v>1693</v>
      </c>
      <c r="I138" s="1" t="s">
        <v>1894</v>
      </c>
      <c r="J138" s="1" t="s">
        <v>52</v>
      </c>
      <c r="K138" s="1" t="s">
        <v>52</v>
      </c>
      <c r="M138" s="1" t="s">
        <v>52</v>
      </c>
      <c r="O138" s="1" t="s">
        <v>52</v>
      </c>
      <c r="P138" s="1" t="s">
        <v>52</v>
      </c>
      <c r="Q138" s="1" t="s">
        <v>52</v>
      </c>
      <c r="R138" s="1" t="s">
        <v>52</v>
      </c>
      <c r="S138" s="1" t="s">
        <v>52</v>
      </c>
      <c r="T138" s="1" t="s">
        <v>52</v>
      </c>
    </row>
    <row r="139" spans="1:20" ht="20.100000000000001" customHeight="1" x14ac:dyDescent="0.3">
      <c r="A139" s="30" t="s">
        <v>1895</v>
      </c>
      <c r="B139" s="31">
        <v>0</v>
      </c>
      <c r="C139" s="31">
        <v>0</v>
      </c>
      <c r="D139" s="31">
        <v>0</v>
      </c>
      <c r="E139" s="31">
        <v>0</v>
      </c>
      <c r="F139" s="30" t="s">
        <v>52</v>
      </c>
      <c r="G139" s="1" t="s">
        <v>123</v>
      </c>
      <c r="H139" s="1" t="s">
        <v>1693</v>
      </c>
      <c r="I139" s="1" t="s">
        <v>1896</v>
      </c>
      <c r="J139" s="1" t="s">
        <v>52</v>
      </c>
      <c r="K139" s="1" t="s">
        <v>52</v>
      </c>
      <c r="M139" s="1" t="s">
        <v>52</v>
      </c>
      <c r="O139" s="1" t="s">
        <v>52</v>
      </c>
      <c r="P139" s="1" t="s">
        <v>52</v>
      </c>
      <c r="Q139" s="1" t="s">
        <v>52</v>
      </c>
      <c r="R139" s="1" t="s">
        <v>52</v>
      </c>
      <c r="S139" s="1" t="s">
        <v>52</v>
      </c>
      <c r="T139" s="1" t="s">
        <v>52</v>
      </c>
    </row>
    <row r="140" spans="1:20" ht="20.100000000000001" customHeight="1" x14ac:dyDescent="0.3">
      <c r="A140" s="30" t="s">
        <v>1897</v>
      </c>
      <c r="B140" s="31">
        <v>0</v>
      </c>
      <c r="C140" s="31">
        <v>0</v>
      </c>
      <c r="D140" s="31">
        <v>0</v>
      </c>
      <c r="E140" s="31">
        <v>0</v>
      </c>
      <c r="F140" s="30" t="s">
        <v>52</v>
      </c>
      <c r="G140" s="1" t="s">
        <v>123</v>
      </c>
      <c r="H140" s="1" t="s">
        <v>1693</v>
      </c>
      <c r="I140" s="1" t="s">
        <v>1898</v>
      </c>
      <c r="J140" s="1" t="s">
        <v>52</v>
      </c>
      <c r="K140" s="1" t="s">
        <v>52</v>
      </c>
      <c r="M140" s="1" t="s">
        <v>52</v>
      </c>
      <c r="O140" s="1" t="s">
        <v>52</v>
      </c>
      <c r="P140" s="1" t="s">
        <v>52</v>
      </c>
      <c r="Q140" s="1" t="s">
        <v>52</v>
      </c>
      <c r="R140" s="1" t="s">
        <v>52</v>
      </c>
      <c r="S140" s="1" t="s">
        <v>52</v>
      </c>
      <c r="T140" s="1" t="s">
        <v>52</v>
      </c>
    </row>
    <row r="141" spans="1:20" ht="20.100000000000001" customHeight="1" x14ac:dyDescent="0.3">
      <c r="A141" s="30" t="s">
        <v>1899</v>
      </c>
      <c r="B141" s="31">
        <v>0</v>
      </c>
      <c r="C141" s="31">
        <v>0</v>
      </c>
      <c r="D141" s="31">
        <v>0</v>
      </c>
      <c r="E141" s="31">
        <v>0</v>
      </c>
      <c r="F141" s="30" t="s">
        <v>52</v>
      </c>
      <c r="G141" s="1" t="s">
        <v>123</v>
      </c>
      <c r="H141" s="1" t="s">
        <v>1693</v>
      </c>
      <c r="I141" s="1" t="s">
        <v>1900</v>
      </c>
      <c r="J141" s="1" t="s">
        <v>52</v>
      </c>
      <c r="K141" s="1" t="s">
        <v>52</v>
      </c>
      <c r="M141" s="1" t="s">
        <v>52</v>
      </c>
      <c r="O141" s="1" t="s">
        <v>52</v>
      </c>
      <c r="P141" s="1" t="s">
        <v>52</v>
      </c>
      <c r="Q141" s="1" t="s">
        <v>52</v>
      </c>
      <c r="R141" s="1" t="s">
        <v>52</v>
      </c>
      <c r="S141" s="1" t="s">
        <v>52</v>
      </c>
      <c r="T141" s="1" t="s">
        <v>52</v>
      </c>
    </row>
    <row r="142" spans="1:20" ht="20.100000000000001" customHeight="1" x14ac:dyDescent="0.3">
      <c r="A142" s="30" t="s">
        <v>1901</v>
      </c>
      <c r="B142" s="31">
        <v>0</v>
      </c>
      <c r="C142" s="31">
        <v>0</v>
      </c>
      <c r="D142" s="31">
        <v>0</v>
      </c>
      <c r="E142" s="31">
        <v>0</v>
      </c>
      <c r="F142" s="30" t="s">
        <v>52</v>
      </c>
      <c r="G142" s="1" t="s">
        <v>123</v>
      </c>
      <c r="H142" s="1" t="s">
        <v>1693</v>
      </c>
      <c r="I142" s="1" t="s">
        <v>1902</v>
      </c>
      <c r="J142" s="1" t="s">
        <v>52</v>
      </c>
      <c r="K142" s="1" t="s">
        <v>52</v>
      </c>
      <c r="M142" s="1" t="s">
        <v>52</v>
      </c>
      <c r="O142" s="1" t="s">
        <v>52</v>
      </c>
      <c r="P142" s="1" t="s">
        <v>52</v>
      </c>
      <c r="Q142" s="1" t="s">
        <v>52</v>
      </c>
      <c r="R142" s="1" t="s">
        <v>52</v>
      </c>
      <c r="S142" s="1" t="s">
        <v>52</v>
      </c>
      <c r="T142" s="1" t="s">
        <v>52</v>
      </c>
    </row>
    <row r="143" spans="1:20" ht="20.100000000000001" customHeight="1" x14ac:dyDescent="0.3">
      <c r="A143" s="30" t="s">
        <v>1903</v>
      </c>
      <c r="B143" s="31">
        <v>0</v>
      </c>
      <c r="C143" s="31">
        <v>0</v>
      </c>
      <c r="D143" s="31">
        <v>0</v>
      </c>
      <c r="E143" s="31">
        <v>0</v>
      </c>
      <c r="F143" s="30" t="s">
        <v>52</v>
      </c>
      <c r="G143" s="1" t="s">
        <v>123</v>
      </c>
      <c r="H143" s="1" t="s">
        <v>1693</v>
      </c>
      <c r="I143" s="1" t="s">
        <v>1904</v>
      </c>
      <c r="J143" s="1" t="s">
        <v>52</v>
      </c>
      <c r="K143" s="1" t="s">
        <v>52</v>
      </c>
      <c r="M143" s="1" t="s">
        <v>52</v>
      </c>
      <c r="O143" s="1" t="s">
        <v>52</v>
      </c>
      <c r="P143" s="1" t="s">
        <v>52</v>
      </c>
      <c r="Q143" s="1" t="s">
        <v>52</v>
      </c>
      <c r="R143" s="1" t="s">
        <v>52</v>
      </c>
      <c r="S143" s="1" t="s">
        <v>52</v>
      </c>
      <c r="T143" s="1" t="s">
        <v>52</v>
      </c>
    </row>
    <row r="144" spans="1:20" ht="20.100000000000001" customHeight="1" x14ac:dyDescent="0.3">
      <c r="A144" s="30" t="s">
        <v>1905</v>
      </c>
      <c r="B144" s="31">
        <v>0</v>
      </c>
      <c r="C144" s="31">
        <v>0</v>
      </c>
      <c r="D144" s="31">
        <v>0</v>
      </c>
      <c r="E144" s="31">
        <v>0</v>
      </c>
      <c r="F144" s="30" t="s">
        <v>52</v>
      </c>
      <c r="G144" s="1" t="s">
        <v>123</v>
      </c>
      <c r="H144" s="1" t="s">
        <v>1693</v>
      </c>
      <c r="I144" s="1" t="s">
        <v>1906</v>
      </c>
      <c r="J144" s="1" t="s">
        <v>52</v>
      </c>
      <c r="K144" s="1" t="s">
        <v>52</v>
      </c>
      <c r="M144" s="1" t="s">
        <v>52</v>
      </c>
      <c r="O144" s="1" t="s">
        <v>52</v>
      </c>
      <c r="P144" s="1" t="s">
        <v>52</v>
      </c>
      <c r="Q144" s="1" t="s">
        <v>52</v>
      </c>
      <c r="R144" s="1" t="s">
        <v>52</v>
      </c>
      <c r="S144" s="1" t="s">
        <v>52</v>
      </c>
      <c r="T144" s="1" t="s">
        <v>52</v>
      </c>
    </row>
    <row r="145" spans="1:20" ht="20.100000000000001" customHeight="1" x14ac:dyDescent="0.3">
      <c r="A145" s="30" t="s">
        <v>1907</v>
      </c>
      <c r="B145" s="31">
        <v>0</v>
      </c>
      <c r="C145" s="31">
        <v>0</v>
      </c>
      <c r="D145" s="31">
        <v>0</v>
      </c>
      <c r="E145" s="31">
        <v>0</v>
      </c>
      <c r="F145" s="30" t="s">
        <v>52</v>
      </c>
      <c r="G145" s="1" t="s">
        <v>123</v>
      </c>
      <c r="H145" s="1" t="s">
        <v>1693</v>
      </c>
      <c r="I145" s="1" t="s">
        <v>1908</v>
      </c>
      <c r="J145" s="1" t="s">
        <v>52</v>
      </c>
      <c r="K145" s="1" t="s">
        <v>52</v>
      </c>
      <c r="M145" s="1" t="s">
        <v>52</v>
      </c>
      <c r="O145" s="1" t="s">
        <v>52</v>
      </c>
      <c r="P145" s="1" t="s">
        <v>52</v>
      </c>
      <c r="Q145" s="1" t="s">
        <v>52</v>
      </c>
      <c r="R145" s="1" t="s">
        <v>52</v>
      </c>
      <c r="S145" s="1" t="s">
        <v>52</v>
      </c>
      <c r="T145" s="1" t="s">
        <v>52</v>
      </c>
    </row>
    <row r="146" spans="1:20" ht="20.100000000000001" customHeight="1" x14ac:dyDescent="0.3">
      <c r="A146" s="30" t="s">
        <v>1909</v>
      </c>
      <c r="B146" s="31">
        <v>0</v>
      </c>
      <c r="C146" s="31">
        <v>0</v>
      </c>
      <c r="D146" s="31">
        <v>0</v>
      </c>
      <c r="E146" s="31">
        <v>0</v>
      </c>
      <c r="F146" s="30" t="s">
        <v>52</v>
      </c>
      <c r="G146" s="1" t="s">
        <v>123</v>
      </c>
      <c r="H146" s="1" t="s">
        <v>1693</v>
      </c>
      <c r="I146" s="1" t="s">
        <v>1910</v>
      </c>
      <c r="J146" s="1" t="s">
        <v>52</v>
      </c>
      <c r="K146" s="1" t="s">
        <v>52</v>
      </c>
      <c r="M146" s="1" t="s">
        <v>52</v>
      </c>
      <c r="O146" s="1" t="s">
        <v>52</v>
      </c>
      <c r="P146" s="1" t="s">
        <v>52</v>
      </c>
      <c r="Q146" s="1" t="s">
        <v>52</v>
      </c>
      <c r="R146" s="1" t="s">
        <v>52</v>
      </c>
      <c r="S146" s="1" t="s">
        <v>52</v>
      </c>
      <c r="T146" s="1" t="s">
        <v>52</v>
      </c>
    </row>
    <row r="147" spans="1:20" ht="20.100000000000001" customHeight="1" x14ac:dyDescent="0.3">
      <c r="A147" s="30" t="s">
        <v>1911</v>
      </c>
      <c r="B147" s="31">
        <v>0</v>
      </c>
      <c r="C147" s="31">
        <v>0</v>
      </c>
      <c r="D147" s="31">
        <v>0</v>
      </c>
      <c r="E147" s="31">
        <v>0</v>
      </c>
      <c r="F147" s="30" t="s">
        <v>52</v>
      </c>
      <c r="G147" s="1" t="s">
        <v>123</v>
      </c>
      <c r="H147" s="1" t="s">
        <v>1693</v>
      </c>
      <c r="I147" s="1" t="s">
        <v>1912</v>
      </c>
      <c r="J147" s="1" t="s">
        <v>52</v>
      </c>
      <c r="K147" s="1" t="s">
        <v>52</v>
      </c>
      <c r="M147" s="1" t="s">
        <v>52</v>
      </c>
      <c r="O147" s="1" t="s">
        <v>52</v>
      </c>
      <c r="P147" s="1" t="s">
        <v>52</v>
      </c>
      <c r="Q147" s="1" t="s">
        <v>52</v>
      </c>
      <c r="R147" s="1" t="s">
        <v>52</v>
      </c>
      <c r="S147" s="1" t="s">
        <v>52</v>
      </c>
      <c r="T147" s="1" t="s">
        <v>52</v>
      </c>
    </row>
    <row r="148" spans="1:20" ht="20.100000000000001" customHeight="1" x14ac:dyDescent="0.3">
      <c r="A148" s="30" t="s">
        <v>1913</v>
      </c>
      <c r="B148" s="31">
        <v>0</v>
      </c>
      <c r="C148" s="31">
        <v>0</v>
      </c>
      <c r="D148" s="31">
        <v>0</v>
      </c>
      <c r="E148" s="31">
        <v>0</v>
      </c>
      <c r="F148" s="30" t="s">
        <v>52</v>
      </c>
      <c r="G148" s="1" t="s">
        <v>123</v>
      </c>
      <c r="H148" s="1" t="s">
        <v>1693</v>
      </c>
      <c r="I148" s="1" t="s">
        <v>1914</v>
      </c>
      <c r="J148" s="1" t="s">
        <v>52</v>
      </c>
      <c r="K148" s="1" t="s">
        <v>52</v>
      </c>
      <c r="M148" s="1" t="s">
        <v>52</v>
      </c>
      <c r="O148" s="1" t="s">
        <v>52</v>
      </c>
      <c r="P148" s="1" t="s">
        <v>52</v>
      </c>
      <c r="Q148" s="1" t="s">
        <v>52</v>
      </c>
      <c r="R148" s="1" t="s">
        <v>52</v>
      </c>
      <c r="S148" s="1" t="s">
        <v>52</v>
      </c>
      <c r="T148" s="1" t="s">
        <v>52</v>
      </c>
    </row>
    <row r="149" spans="1:20" ht="20.100000000000001" customHeight="1" x14ac:dyDescent="0.3">
      <c r="A149" s="30" t="s">
        <v>1915</v>
      </c>
      <c r="B149" s="31">
        <v>189.7</v>
      </c>
      <c r="C149" s="31">
        <v>0</v>
      </c>
      <c r="D149" s="31">
        <v>0</v>
      </c>
      <c r="E149" s="31">
        <v>189.7</v>
      </c>
      <c r="F149" s="30" t="s">
        <v>52</v>
      </c>
      <c r="G149" s="1" t="s">
        <v>123</v>
      </c>
      <c r="H149" s="1" t="s">
        <v>1693</v>
      </c>
      <c r="I149" s="1" t="s">
        <v>1916</v>
      </c>
      <c r="J149" s="1" t="s">
        <v>52</v>
      </c>
      <c r="K149" s="1" t="s">
        <v>52</v>
      </c>
      <c r="M149" s="1" t="s">
        <v>52</v>
      </c>
      <c r="O149" s="1" t="s">
        <v>52</v>
      </c>
      <c r="P149" s="1" t="s">
        <v>52</v>
      </c>
      <c r="Q149" s="1" t="s">
        <v>52</v>
      </c>
      <c r="R149" s="1" t="s">
        <v>52</v>
      </c>
      <c r="S149" s="1" t="s">
        <v>52</v>
      </c>
      <c r="T149" s="1" t="s">
        <v>52</v>
      </c>
    </row>
    <row r="150" spans="1:20" ht="20.100000000000001" customHeight="1" x14ac:dyDescent="0.3">
      <c r="A150" s="30" t="s">
        <v>1917</v>
      </c>
      <c r="B150" s="31">
        <v>0</v>
      </c>
      <c r="C150" s="31">
        <v>554.70000000000005</v>
      </c>
      <c r="D150" s="31">
        <v>0</v>
      </c>
      <c r="E150" s="31">
        <v>554.70000000000005</v>
      </c>
      <c r="F150" s="30" t="s">
        <v>52</v>
      </c>
      <c r="G150" s="1" t="s">
        <v>123</v>
      </c>
      <c r="H150" s="1" t="s">
        <v>1693</v>
      </c>
      <c r="I150" s="1" t="s">
        <v>1918</v>
      </c>
      <c r="J150" s="1" t="s">
        <v>52</v>
      </c>
      <c r="K150" s="1" t="s">
        <v>52</v>
      </c>
      <c r="M150" s="1" t="s">
        <v>52</v>
      </c>
      <c r="O150" s="1" t="s">
        <v>52</v>
      </c>
      <c r="P150" s="1" t="s">
        <v>52</v>
      </c>
      <c r="Q150" s="1" t="s">
        <v>52</v>
      </c>
      <c r="R150" s="1" t="s">
        <v>52</v>
      </c>
      <c r="S150" s="1" t="s">
        <v>52</v>
      </c>
      <c r="T150" s="1" t="s">
        <v>52</v>
      </c>
    </row>
    <row r="151" spans="1:20" ht="20.100000000000001" customHeight="1" x14ac:dyDescent="0.3">
      <c r="A151" s="30" t="s">
        <v>1919</v>
      </c>
      <c r="B151" s="31">
        <v>0</v>
      </c>
      <c r="C151" s="31">
        <v>0</v>
      </c>
      <c r="D151" s="31">
        <v>111.2</v>
      </c>
      <c r="E151" s="31">
        <v>111.2</v>
      </c>
      <c r="F151" s="30" t="s">
        <v>52</v>
      </c>
      <c r="G151" s="1" t="s">
        <v>123</v>
      </c>
      <c r="H151" s="1" t="s">
        <v>1693</v>
      </c>
      <c r="I151" s="1" t="s">
        <v>1920</v>
      </c>
      <c r="J151" s="1" t="s">
        <v>52</v>
      </c>
      <c r="K151" s="1" t="s">
        <v>52</v>
      </c>
      <c r="M151" s="1" t="s">
        <v>52</v>
      </c>
      <c r="O151" s="1" t="s">
        <v>52</v>
      </c>
      <c r="P151" s="1" t="s">
        <v>52</v>
      </c>
      <c r="Q151" s="1" t="s">
        <v>52</v>
      </c>
      <c r="R151" s="1" t="s">
        <v>52</v>
      </c>
      <c r="S151" s="1" t="s">
        <v>52</v>
      </c>
      <c r="T151" s="1" t="s">
        <v>52</v>
      </c>
    </row>
    <row r="152" spans="1:20" ht="20.100000000000001" customHeight="1" x14ac:dyDescent="0.3">
      <c r="A152" s="30" t="s">
        <v>1716</v>
      </c>
      <c r="B152" s="31">
        <v>189.7</v>
      </c>
      <c r="C152" s="31">
        <v>554.70000000000005</v>
      </c>
      <c r="D152" s="31">
        <v>111.2</v>
      </c>
      <c r="E152" s="31">
        <v>855.6</v>
      </c>
      <c r="F152" s="30" t="s">
        <v>52</v>
      </c>
      <c r="G152" s="1" t="s">
        <v>123</v>
      </c>
      <c r="H152" s="1" t="s">
        <v>1693</v>
      </c>
      <c r="I152" s="1" t="s">
        <v>1717</v>
      </c>
      <c r="J152" s="1" t="s">
        <v>52</v>
      </c>
      <c r="K152" s="1" t="s">
        <v>52</v>
      </c>
      <c r="M152" s="1" t="s">
        <v>52</v>
      </c>
      <c r="O152" s="1" t="s">
        <v>52</v>
      </c>
      <c r="P152" s="1" t="s">
        <v>52</v>
      </c>
      <c r="Q152" s="1" t="s">
        <v>52</v>
      </c>
      <c r="R152" s="1" t="s">
        <v>52</v>
      </c>
      <c r="S152" s="1" t="s">
        <v>52</v>
      </c>
      <c r="T152" s="1" t="s">
        <v>52</v>
      </c>
    </row>
    <row r="153" spans="1:20" ht="20.100000000000001" customHeight="1" x14ac:dyDescent="0.3">
      <c r="A153" s="30" t="s">
        <v>1718</v>
      </c>
      <c r="B153" s="32">
        <v>546</v>
      </c>
      <c r="C153" s="32">
        <v>1380</v>
      </c>
      <c r="D153" s="32">
        <v>428</v>
      </c>
      <c r="E153" s="32">
        <v>2354</v>
      </c>
      <c r="F153" s="33"/>
    </row>
    <row r="154" spans="1:20" ht="20.100000000000001" customHeight="1" x14ac:dyDescent="0.3">
      <c r="A154" s="33"/>
      <c r="B154" s="33"/>
      <c r="C154" s="33"/>
      <c r="D154" s="33"/>
      <c r="E154" s="33"/>
      <c r="F154" s="33"/>
    </row>
    <row r="155" spans="1:20" ht="20.100000000000001" customHeight="1" x14ac:dyDescent="0.3">
      <c r="A155" s="33" t="s">
        <v>1922</v>
      </c>
      <c r="B155" s="33"/>
      <c r="C155" s="33"/>
      <c r="D155" s="33"/>
      <c r="E155" s="33"/>
      <c r="F155" s="30" t="s">
        <v>52</v>
      </c>
      <c r="G155" s="1" t="s">
        <v>128</v>
      </c>
      <c r="I155" s="1" t="s">
        <v>125</v>
      </c>
      <c r="J155" s="1" t="s">
        <v>126</v>
      </c>
      <c r="K155" s="1" t="s">
        <v>96</v>
      </c>
    </row>
    <row r="156" spans="1:20" ht="20.100000000000001" customHeight="1" x14ac:dyDescent="0.3">
      <c r="A156" s="30" t="s">
        <v>52</v>
      </c>
      <c r="B156" s="31"/>
      <c r="C156" s="31"/>
      <c r="D156" s="31"/>
      <c r="E156" s="31"/>
      <c r="F156" s="30" t="s">
        <v>52</v>
      </c>
      <c r="G156" s="1" t="s">
        <v>128</v>
      </c>
      <c r="H156" s="1" t="s">
        <v>1691</v>
      </c>
      <c r="I156" s="1" t="s">
        <v>52</v>
      </c>
      <c r="J156" s="1" t="s">
        <v>52</v>
      </c>
      <c r="K156" s="1" t="s">
        <v>96</v>
      </c>
      <c r="L156">
        <v>1</v>
      </c>
      <c r="M156" s="1" t="s">
        <v>52</v>
      </c>
      <c r="O156" s="1" t="s">
        <v>52</v>
      </c>
      <c r="P156" s="1" t="s">
        <v>52</v>
      </c>
      <c r="Q156" s="1" t="s">
        <v>52</v>
      </c>
      <c r="R156" s="1" t="s">
        <v>52</v>
      </c>
      <c r="S156" s="1" t="s">
        <v>52</v>
      </c>
      <c r="T156" s="1" t="s">
        <v>52</v>
      </c>
    </row>
    <row r="157" spans="1:20" ht="20.100000000000001" customHeight="1" x14ac:dyDescent="0.3">
      <c r="A157" s="30" t="s">
        <v>1923</v>
      </c>
      <c r="B157" s="31">
        <v>0</v>
      </c>
      <c r="C157" s="31">
        <v>0</v>
      </c>
      <c r="D157" s="31">
        <v>0</v>
      </c>
      <c r="E157" s="31">
        <v>0</v>
      </c>
      <c r="F157" s="30" t="s">
        <v>52</v>
      </c>
      <c r="G157" s="1" t="s">
        <v>128</v>
      </c>
      <c r="H157" s="1" t="s">
        <v>1693</v>
      </c>
      <c r="I157" s="1" t="s">
        <v>1924</v>
      </c>
      <c r="J157" s="1" t="s">
        <v>52</v>
      </c>
      <c r="K157" s="1" t="s">
        <v>52</v>
      </c>
      <c r="M157" s="1" t="s">
        <v>52</v>
      </c>
      <c r="O157" s="1" t="s">
        <v>52</v>
      </c>
      <c r="P157" s="1" t="s">
        <v>52</v>
      </c>
      <c r="Q157" s="1" t="s">
        <v>52</v>
      </c>
      <c r="R157" s="1" t="s">
        <v>52</v>
      </c>
      <c r="S157" s="1" t="s">
        <v>52</v>
      </c>
      <c r="T157" s="1" t="s">
        <v>52</v>
      </c>
    </row>
    <row r="158" spans="1:20" ht="20.100000000000001" customHeight="1" x14ac:dyDescent="0.3">
      <c r="A158" s="30" t="s">
        <v>1925</v>
      </c>
      <c r="B158" s="31">
        <v>0</v>
      </c>
      <c r="C158" s="31">
        <v>0</v>
      </c>
      <c r="D158" s="31">
        <v>0</v>
      </c>
      <c r="E158" s="31">
        <v>0</v>
      </c>
      <c r="F158" s="30" t="s">
        <v>52</v>
      </c>
      <c r="G158" s="1" t="s">
        <v>128</v>
      </c>
      <c r="H158" s="1" t="s">
        <v>1693</v>
      </c>
      <c r="I158" s="1" t="s">
        <v>1926</v>
      </c>
      <c r="J158" s="1" t="s">
        <v>52</v>
      </c>
      <c r="K158" s="1" t="s">
        <v>52</v>
      </c>
      <c r="M158" s="1" t="s">
        <v>52</v>
      </c>
      <c r="O158" s="1" t="s">
        <v>52</v>
      </c>
      <c r="P158" s="1" t="s">
        <v>52</v>
      </c>
      <c r="Q158" s="1" t="s">
        <v>52</v>
      </c>
      <c r="R158" s="1" t="s">
        <v>52</v>
      </c>
      <c r="S158" s="1" t="s">
        <v>52</v>
      </c>
      <c r="T158" s="1" t="s">
        <v>52</v>
      </c>
    </row>
    <row r="159" spans="1:20" ht="20.100000000000001" customHeight="1" x14ac:dyDescent="0.3">
      <c r="A159" s="30" t="s">
        <v>1927</v>
      </c>
      <c r="B159" s="31">
        <v>0</v>
      </c>
      <c r="C159" s="31">
        <v>0</v>
      </c>
      <c r="D159" s="31">
        <v>0</v>
      </c>
      <c r="E159" s="31">
        <v>0</v>
      </c>
      <c r="F159" s="30" t="s">
        <v>52</v>
      </c>
      <c r="G159" s="1" t="s">
        <v>128</v>
      </c>
      <c r="H159" s="1" t="s">
        <v>1693</v>
      </c>
      <c r="I159" s="1" t="s">
        <v>1928</v>
      </c>
      <c r="J159" s="1" t="s">
        <v>52</v>
      </c>
      <c r="K159" s="1" t="s">
        <v>52</v>
      </c>
      <c r="M159" s="1" t="s">
        <v>52</v>
      </c>
      <c r="O159" s="1" t="s">
        <v>52</v>
      </c>
      <c r="P159" s="1" t="s">
        <v>52</v>
      </c>
      <c r="Q159" s="1" t="s">
        <v>52</v>
      </c>
      <c r="R159" s="1" t="s">
        <v>52</v>
      </c>
      <c r="S159" s="1" t="s">
        <v>52</v>
      </c>
      <c r="T159" s="1" t="s">
        <v>52</v>
      </c>
    </row>
    <row r="160" spans="1:20" ht="20.100000000000001" customHeight="1" x14ac:dyDescent="0.3">
      <c r="A160" s="30" t="s">
        <v>1929</v>
      </c>
      <c r="B160" s="31">
        <v>0</v>
      </c>
      <c r="C160" s="31">
        <v>0</v>
      </c>
      <c r="D160" s="31">
        <v>0</v>
      </c>
      <c r="E160" s="31">
        <v>0</v>
      </c>
      <c r="F160" s="30" t="s">
        <v>52</v>
      </c>
      <c r="G160" s="1" t="s">
        <v>128</v>
      </c>
      <c r="H160" s="1" t="s">
        <v>1693</v>
      </c>
      <c r="I160" s="1" t="s">
        <v>1930</v>
      </c>
      <c r="J160" s="1" t="s">
        <v>52</v>
      </c>
      <c r="K160" s="1" t="s">
        <v>52</v>
      </c>
      <c r="M160" s="1" t="s">
        <v>52</v>
      </c>
      <c r="O160" s="1" t="s">
        <v>52</v>
      </c>
      <c r="P160" s="1" t="s">
        <v>52</v>
      </c>
      <c r="Q160" s="1" t="s">
        <v>52</v>
      </c>
      <c r="R160" s="1" t="s">
        <v>52</v>
      </c>
      <c r="S160" s="1" t="s">
        <v>52</v>
      </c>
      <c r="T160" s="1" t="s">
        <v>52</v>
      </c>
    </row>
    <row r="161" spans="1:20" ht="20.100000000000001" customHeight="1" x14ac:dyDescent="0.3">
      <c r="A161" s="30" t="s">
        <v>1695</v>
      </c>
      <c r="B161" s="31">
        <v>0</v>
      </c>
      <c r="C161" s="31">
        <v>0</v>
      </c>
      <c r="D161" s="31">
        <v>0</v>
      </c>
      <c r="E161" s="31">
        <v>0</v>
      </c>
      <c r="F161" s="30" t="s">
        <v>52</v>
      </c>
      <c r="G161" s="1" t="s">
        <v>128</v>
      </c>
      <c r="H161" s="1" t="s">
        <v>1693</v>
      </c>
      <c r="I161" s="1" t="s">
        <v>52</v>
      </c>
      <c r="J161" s="1" t="s">
        <v>52</v>
      </c>
      <c r="K161" s="1" t="s">
        <v>52</v>
      </c>
      <c r="M161" s="1" t="s">
        <v>52</v>
      </c>
      <c r="O161" s="1" t="s">
        <v>52</v>
      </c>
      <c r="P161" s="1" t="s">
        <v>52</v>
      </c>
      <c r="Q161" s="1" t="s">
        <v>52</v>
      </c>
      <c r="R161" s="1" t="s">
        <v>52</v>
      </c>
      <c r="S161" s="1" t="s">
        <v>52</v>
      </c>
      <c r="T161" s="1" t="s">
        <v>52</v>
      </c>
    </row>
    <row r="162" spans="1:20" ht="20.100000000000001" customHeight="1" x14ac:dyDescent="0.3">
      <c r="A162" s="30" t="s">
        <v>1931</v>
      </c>
      <c r="B162" s="31">
        <v>0</v>
      </c>
      <c r="C162" s="31">
        <v>0</v>
      </c>
      <c r="D162" s="31">
        <v>0</v>
      </c>
      <c r="E162" s="31">
        <v>0</v>
      </c>
      <c r="F162" s="30" t="s">
        <v>52</v>
      </c>
      <c r="G162" s="1" t="s">
        <v>128</v>
      </c>
      <c r="H162" s="1" t="s">
        <v>1693</v>
      </c>
      <c r="I162" s="1" t="s">
        <v>1932</v>
      </c>
      <c r="J162" s="1" t="s">
        <v>52</v>
      </c>
      <c r="K162" s="1" t="s">
        <v>52</v>
      </c>
      <c r="M162" s="1" t="s">
        <v>52</v>
      </c>
      <c r="O162" s="1" t="s">
        <v>52</v>
      </c>
      <c r="P162" s="1" t="s">
        <v>52</v>
      </c>
      <c r="Q162" s="1" t="s">
        <v>52</v>
      </c>
      <c r="R162" s="1" t="s">
        <v>52</v>
      </c>
      <c r="S162" s="1" t="s">
        <v>52</v>
      </c>
      <c r="T162" s="1" t="s">
        <v>52</v>
      </c>
    </row>
    <row r="163" spans="1:20" ht="20.100000000000001" customHeight="1" x14ac:dyDescent="0.3">
      <c r="A163" s="30" t="s">
        <v>1933</v>
      </c>
      <c r="B163" s="31">
        <v>0</v>
      </c>
      <c r="C163" s="31">
        <v>0</v>
      </c>
      <c r="D163" s="31">
        <v>0</v>
      </c>
      <c r="E163" s="31">
        <v>0</v>
      </c>
      <c r="F163" s="30" t="s">
        <v>52</v>
      </c>
      <c r="G163" s="1" t="s">
        <v>128</v>
      </c>
      <c r="H163" s="1" t="s">
        <v>1693</v>
      </c>
      <c r="I163" s="1" t="s">
        <v>1934</v>
      </c>
      <c r="J163" s="1" t="s">
        <v>52</v>
      </c>
      <c r="K163" s="1" t="s">
        <v>52</v>
      </c>
      <c r="M163" s="1" t="s">
        <v>52</v>
      </c>
      <c r="O163" s="1" t="s">
        <v>52</v>
      </c>
      <c r="P163" s="1" t="s">
        <v>52</v>
      </c>
      <c r="Q163" s="1" t="s">
        <v>52</v>
      </c>
      <c r="R163" s="1" t="s">
        <v>52</v>
      </c>
      <c r="S163" s="1" t="s">
        <v>52</v>
      </c>
      <c r="T163" s="1" t="s">
        <v>52</v>
      </c>
    </row>
    <row r="164" spans="1:20" ht="20.100000000000001" customHeight="1" x14ac:dyDescent="0.3">
      <c r="A164" s="30" t="s">
        <v>1935</v>
      </c>
      <c r="B164" s="31">
        <v>0</v>
      </c>
      <c r="C164" s="31">
        <v>0</v>
      </c>
      <c r="D164" s="31">
        <v>0</v>
      </c>
      <c r="E164" s="31">
        <v>0</v>
      </c>
      <c r="F164" s="30" t="s">
        <v>52</v>
      </c>
      <c r="G164" s="1" t="s">
        <v>128</v>
      </c>
      <c r="H164" s="1" t="s">
        <v>1693</v>
      </c>
      <c r="I164" s="1" t="s">
        <v>1936</v>
      </c>
      <c r="J164" s="1" t="s">
        <v>52</v>
      </c>
      <c r="K164" s="1" t="s">
        <v>52</v>
      </c>
      <c r="M164" s="1" t="s">
        <v>52</v>
      </c>
      <c r="O164" s="1" t="s">
        <v>52</v>
      </c>
      <c r="P164" s="1" t="s">
        <v>52</v>
      </c>
      <c r="Q164" s="1" t="s">
        <v>52</v>
      </c>
      <c r="R164" s="1" t="s">
        <v>52</v>
      </c>
      <c r="S164" s="1" t="s">
        <v>52</v>
      </c>
      <c r="T164" s="1" t="s">
        <v>52</v>
      </c>
    </row>
    <row r="165" spans="1:20" ht="20.100000000000001" customHeight="1" x14ac:dyDescent="0.3">
      <c r="A165" s="30" t="s">
        <v>1734</v>
      </c>
      <c r="B165" s="31">
        <v>0</v>
      </c>
      <c r="C165" s="31">
        <v>0</v>
      </c>
      <c r="D165" s="31">
        <v>0</v>
      </c>
      <c r="E165" s="31">
        <v>0</v>
      </c>
      <c r="F165" s="30" t="s">
        <v>52</v>
      </c>
      <c r="G165" s="1" t="s">
        <v>128</v>
      </c>
      <c r="H165" s="1" t="s">
        <v>1693</v>
      </c>
      <c r="I165" s="1" t="s">
        <v>1735</v>
      </c>
      <c r="J165" s="1" t="s">
        <v>52</v>
      </c>
      <c r="K165" s="1" t="s">
        <v>52</v>
      </c>
      <c r="M165" s="1" t="s">
        <v>52</v>
      </c>
      <c r="O165" s="1" t="s">
        <v>52</v>
      </c>
      <c r="P165" s="1" t="s">
        <v>52</v>
      </c>
      <c r="Q165" s="1" t="s">
        <v>52</v>
      </c>
      <c r="R165" s="1" t="s">
        <v>52</v>
      </c>
      <c r="S165" s="1" t="s">
        <v>52</v>
      </c>
      <c r="T165" s="1" t="s">
        <v>52</v>
      </c>
    </row>
    <row r="166" spans="1:20" ht="20.100000000000001" customHeight="1" x14ac:dyDescent="0.3">
      <c r="A166" s="30" t="s">
        <v>1937</v>
      </c>
      <c r="B166" s="31">
        <v>0</v>
      </c>
      <c r="C166" s="31">
        <v>0</v>
      </c>
      <c r="D166" s="31">
        <v>0</v>
      </c>
      <c r="E166" s="31">
        <v>0</v>
      </c>
      <c r="F166" s="30" t="s">
        <v>52</v>
      </c>
      <c r="G166" s="1" t="s">
        <v>128</v>
      </c>
      <c r="H166" s="1" t="s">
        <v>1693</v>
      </c>
      <c r="I166" s="1" t="s">
        <v>1737</v>
      </c>
      <c r="J166" s="1" t="s">
        <v>52</v>
      </c>
      <c r="K166" s="1" t="s">
        <v>52</v>
      </c>
      <c r="M166" s="1" t="s">
        <v>52</v>
      </c>
      <c r="O166" s="1" t="s">
        <v>52</v>
      </c>
      <c r="P166" s="1" t="s">
        <v>52</v>
      </c>
      <c r="Q166" s="1" t="s">
        <v>52</v>
      </c>
      <c r="R166" s="1" t="s">
        <v>52</v>
      </c>
      <c r="S166" s="1" t="s">
        <v>52</v>
      </c>
      <c r="T166" s="1" t="s">
        <v>52</v>
      </c>
    </row>
    <row r="167" spans="1:20" ht="20.100000000000001" customHeight="1" x14ac:dyDescent="0.3">
      <c r="A167" s="30" t="s">
        <v>1938</v>
      </c>
      <c r="B167" s="31">
        <v>0</v>
      </c>
      <c r="C167" s="31">
        <v>0</v>
      </c>
      <c r="D167" s="31">
        <v>0</v>
      </c>
      <c r="E167" s="31">
        <v>0</v>
      </c>
      <c r="F167" s="30" t="s">
        <v>52</v>
      </c>
      <c r="G167" s="1" t="s">
        <v>128</v>
      </c>
      <c r="H167" s="1" t="s">
        <v>1693</v>
      </c>
      <c r="I167" s="1" t="s">
        <v>1939</v>
      </c>
      <c r="J167" s="1" t="s">
        <v>52</v>
      </c>
      <c r="K167" s="1" t="s">
        <v>52</v>
      </c>
      <c r="M167" s="1" t="s">
        <v>52</v>
      </c>
      <c r="O167" s="1" t="s">
        <v>52</v>
      </c>
      <c r="P167" s="1" t="s">
        <v>52</v>
      </c>
      <c r="Q167" s="1" t="s">
        <v>52</v>
      </c>
      <c r="R167" s="1" t="s">
        <v>52</v>
      </c>
      <c r="S167" s="1" t="s">
        <v>52</v>
      </c>
      <c r="T167" s="1" t="s">
        <v>52</v>
      </c>
    </row>
    <row r="168" spans="1:20" ht="20.100000000000001" customHeight="1" x14ac:dyDescent="0.3">
      <c r="A168" s="30" t="s">
        <v>1740</v>
      </c>
      <c r="B168" s="31">
        <v>0</v>
      </c>
      <c r="C168" s="31">
        <v>0</v>
      </c>
      <c r="D168" s="31">
        <v>0</v>
      </c>
      <c r="E168" s="31">
        <v>0</v>
      </c>
      <c r="F168" s="30" t="s">
        <v>52</v>
      </c>
      <c r="G168" s="1" t="s">
        <v>128</v>
      </c>
      <c r="H168" s="1" t="s">
        <v>1693</v>
      </c>
      <c r="I168" s="1" t="s">
        <v>1741</v>
      </c>
      <c r="J168" s="1" t="s">
        <v>52</v>
      </c>
      <c r="K168" s="1" t="s">
        <v>52</v>
      </c>
      <c r="M168" s="1" t="s">
        <v>52</v>
      </c>
      <c r="O168" s="1" t="s">
        <v>52</v>
      </c>
      <c r="P168" s="1" t="s">
        <v>52</v>
      </c>
      <c r="Q168" s="1" t="s">
        <v>52</v>
      </c>
      <c r="R168" s="1" t="s">
        <v>52</v>
      </c>
      <c r="S168" s="1" t="s">
        <v>52</v>
      </c>
      <c r="T168" s="1" t="s">
        <v>52</v>
      </c>
    </row>
    <row r="169" spans="1:20" ht="20.100000000000001" customHeight="1" x14ac:dyDescent="0.3">
      <c r="A169" s="30" t="s">
        <v>1742</v>
      </c>
      <c r="B169" s="31">
        <v>0</v>
      </c>
      <c r="C169" s="31">
        <v>0</v>
      </c>
      <c r="D169" s="31">
        <v>0</v>
      </c>
      <c r="E169" s="31">
        <v>0</v>
      </c>
      <c r="F169" s="30" t="s">
        <v>52</v>
      </c>
      <c r="G169" s="1" t="s">
        <v>128</v>
      </c>
      <c r="H169" s="1" t="s">
        <v>1693</v>
      </c>
      <c r="I169" s="1" t="s">
        <v>1743</v>
      </c>
      <c r="J169" s="1" t="s">
        <v>52</v>
      </c>
      <c r="K169" s="1" t="s">
        <v>52</v>
      </c>
      <c r="M169" s="1" t="s">
        <v>52</v>
      </c>
      <c r="O169" s="1" t="s">
        <v>52</v>
      </c>
      <c r="P169" s="1" t="s">
        <v>52</v>
      </c>
      <c r="Q169" s="1" t="s">
        <v>52</v>
      </c>
      <c r="R169" s="1" t="s">
        <v>52</v>
      </c>
      <c r="S169" s="1" t="s">
        <v>52</v>
      </c>
      <c r="T169" s="1" t="s">
        <v>52</v>
      </c>
    </row>
    <row r="170" spans="1:20" ht="20.100000000000001" customHeight="1" x14ac:dyDescent="0.3">
      <c r="A170" s="30" t="s">
        <v>1695</v>
      </c>
      <c r="B170" s="31">
        <v>0</v>
      </c>
      <c r="C170" s="31">
        <v>0</v>
      </c>
      <c r="D170" s="31">
        <v>0</v>
      </c>
      <c r="E170" s="31">
        <v>0</v>
      </c>
      <c r="F170" s="30" t="s">
        <v>52</v>
      </c>
      <c r="G170" s="1" t="s">
        <v>128</v>
      </c>
      <c r="H170" s="1" t="s">
        <v>1693</v>
      </c>
      <c r="I170" s="1" t="s">
        <v>52</v>
      </c>
      <c r="J170" s="1" t="s">
        <v>52</v>
      </c>
      <c r="K170" s="1" t="s">
        <v>52</v>
      </c>
      <c r="M170" s="1" t="s">
        <v>52</v>
      </c>
      <c r="O170" s="1" t="s">
        <v>52</v>
      </c>
      <c r="P170" s="1" t="s">
        <v>52</v>
      </c>
      <c r="Q170" s="1" t="s">
        <v>52</v>
      </c>
      <c r="R170" s="1" t="s">
        <v>52</v>
      </c>
      <c r="S170" s="1" t="s">
        <v>52</v>
      </c>
      <c r="T170" s="1" t="s">
        <v>52</v>
      </c>
    </row>
    <row r="171" spans="1:20" ht="20.100000000000001" customHeight="1" x14ac:dyDescent="0.3">
      <c r="A171" s="30" t="s">
        <v>1744</v>
      </c>
      <c r="B171" s="31">
        <v>0</v>
      </c>
      <c r="C171" s="31">
        <v>0</v>
      </c>
      <c r="D171" s="31">
        <v>0</v>
      </c>
      <c r="E171" s="31">
        <v>0</v>
      </c>
      <c r="F171" s="30" t="s">
        <v>52</v>
      </c>
      <c r="G171" s="1" t="s">
        <v>128</v>
      </c>
      <c r="H171" s="1" t="s">
        <v>1693</v>
      </c>
      <c r="I171" s="1" t="s">
        <v>1745</v>
      </c>
      <c r="J171" s="1" t="s">
        <v>52</v>
      </c>
      <c r="K171" s="1" t="s">
        <v>52</v>
      </c>
      <c r="M171" s="1" t="s">
        <v>52</v>
      </c>
      <c r="O171" s="1" t="s">
        <v>52</v>
      </c>
      <c r="P171" s="1" t="s">
        <v>52</v>
      </c>
      <c r="Q171" s="1" t="s">
        <v>52</v>
      </c>
      <c r="R171" s="1" t="s">
        <v>52</v>
      </c>
      <c r="S171" s="1" t="s">
        <v>52</v>
      </c>
      <c r="T171" s="1" t="s">
        <v>52</v>
      </c>
    </row>
    <row r="172" spans="1:20" ht="20.100000000000001" customHeight="1" x14ac:dyDescent="0.3">
      <c r="A172" s="30" t="s">
        <v>1746</v>
      </c>
      <c r="B172" s="31">
        <v>0</v>
      </c>
      <c r="C172" s="31">
        <v>0</v>
      </c>
      <c r="D172" s="31">
        <v>0</v>
      </c>
      <c r="E172" s="31">
        <v>0</v>
      </c>
      <c r="F172" s="30" t="s">
        <v>52</v>
      </c>
      <c r="G172" s="1" t="s">
        <v>128</v>
      </c>
      <c r="H172" s="1" t="s">
        <v>1693</v>
      </c>
      <c r="I172" s="1" t="s">
        <v>1747</v>
      </c>
      <c r="J172" s="1" t="s">
        <v>52</v>
      </c>
      <c r="K172" s="1" t="s">
        <v>52</v>
      </c>
      <c r="M172" s="1" t="s">
        <v>52</v>
      </c>
      <c r="O172" s="1" t="s">
        <v>52</v>
      </c>
      <c r="P172" s="1" t="s">
        <v>52</v>
      </c>
      <c r="Q172" s="1" t="s">
        <v>52</v>
      </c>
      <c r="R172" s="1" t="s">
        <v>52</v>
      </c>
      <c r="S172" s="1" t="s">
        <v>52</v>
      </c>
      <c r="T172" s="1" t="s">
        <v>52</v>
      </c>
    </row>
    <row r="173" spans="1:20" ht="20.100000000000001" customHeight="1" x14ac:dyDescent="0.3">
      <c r="A173" s="30" t="s">
        <v>1748</v>
      </c>
      <c r="B173" s="31">
        <v>0</v>
      </c>
      <c r="C173" s="31">
        <v>0</v>
      </c>
      <c r="D173" s="31">
        <v>0</v>
      </c>
      <c r="E173" s="31">
        <v>0</v>
      </c>
      <c r="F173" s="30" t="s">
        <v>52</v>
      </c>
      <c r="G173" s="1" t="s">
        <v>128</v>
      </c>
      <c r="H173" s="1" t="s">
        <v>1693</v>
      </c>
      <c r="I173" s="1" t="s">
        <v>1749</v>
      </c>
      <c r="J173" s="1" t="s">
        <v>52</v>
      </c>
      <c r="K173" s="1" t="s">
        <v>52</v>
      </c>
      <c r="M173" s="1" t="s">
        <v>52</v>
      </c>
      <c r="O173" s="1" t="s">
        <v>52</v>
      </c>
      <c r="P173" s="1" t="s">
        <v>52</v>
      </c>
      <c r="Q173" s="1" t="s">
        <v>52</v>
      </c>
      <c r="R173" s="1" t="s">
        <v>52</v>
      </c>
      <c r="S173" s="1" t="s">
        <v>52</v>
      </c>
      <c r="T173" s="1" t="s">
        <v>52</v>
      </c>
    </row>
    <row r="174" spans="1:20" ht="20.100000000000001" customHeight="1" x14ac:dyDescent="0.3">
      <c r="A174" s="30" t="s">
        <v>1750</v>
      </c>
      <c r="B174" s="31">
        <v>0</v>
      </c>
      <c r="C174" s="31">
        <v>0</v>
      </c>
      <c r="D174" s="31">
        <v>0</v>
      </c>
      <c r="E174" s="31">
        <v>0</v>
      </c>
      <c r="F174" s="30" t="s">
        <v>52</v>
      </c>
      <c r="G174" s="1" t="s">
        <v>128</v>
      </c>
      <c r="H174" s="1" t="s">
        <v>1693</v>
      </c>
      <c r="I174" s="1" t="s">
        <v>1751</v>
      </c>
      <c r="J174" s="1" t="s">
        <v>52</v>
      </c>
      <c r="K174" s="1" t="s">
        <v>52</v>
      </c>
      <c r="M174" s="1" t="s">
        <v>52</v>
      </c>
      <c r="O174" s="1" t="s">
        <v>52</v>
      </c>
      <c r="P174" s="1" t="s">
        <v>52</v>
      </c>
      <c r="Q174" s="1" t="s">
        <v>52</v>
      </c>
      <c r="R174" s="1" t="s">
        <v>52</v>
      </c>
      <c r="S174" s="1" t="s">
        <v>52</v>
      </c>
      <c r="T174" s="1" t="s">
        <v>52</v>
      </c>
    </row>
    <row r="175" spans="1:20" ht="20.100000000000001" customHeight="1" x14ac:dyDescent="0.3">
      <c r="A175" s="30" t="s">
        <v>1940</v>
      </c>
      <c r="B175" s="31">
        <v>0</v>
      </c>
      <c r="C175" s="31">
        <v>0</v>
      </c>
      <c r="D175" s="31">
        <v>0</v>
      </c>
      <c r="E175" s="31">
        <v>0</v>
      </c>
      <c r="F175" s="30" t="s">
        <v>52</v>
      </c>
      <c r="G175" s="1" t="s">
        <v>128</v>
      </c>
      <c r="H175" s="1" t="s">
        <v>1693</v>
      </c>
      <c r="I175" s="1" t="s">
        <v>1941</v>
      </c>
      <c r="J175" s="1" t="s">
        <v>52</v>
      </c>
      <c r="K175" s="1" t="s">
        <v>52</v>
      </c>
      <c r="M175" s="1" t="s">
        <v>52</v>
      </c>
      <c r="O175" s="1" t="s">
        <v>52</v>
      </c>
      <c r="P175" s="1" t="s">
        <v>52</v>
      </c>
      <c r="Q175" s="1" t="s">
        <v>52</v>
      </c>
      <c r="R175" s="1" t="s">
        <v>52</v>
      </c>
      <c r="S175" s="1" t="s">
        <v>52</v>
      </c>
      <c r="T175" s="1" t="s">
        <v>52</v>
      </c>
    </row>
    <row r="176" spans="1:20" ht="20.100000000000001" customHeight="1" x14ac:dyDescent="0.3">
      <c r="A176" s="30" t="s">
        <v>1942</v>
      </c>
      <c r="B176" s="31">
        <v>0</v>
      </c>
      <c r="C176" s="31">
        <v>0</v>
      </c>
      <c r="D176" s="31">
        <v>0</v>
      </c>
      <c r="E176" s="31">
        <v>0</v>
      </c>
      <c r="F176" s="30" t="s">
        <v>52</v>
      </c>
      <c r="G176" s="1" t="s">
        <v>128</v>
      </c>
      <c r="H176" s="1" t="s">
        <v>1693</v>
      </c>
      <c r="I176" s="1" t="s">
        <v>1943</v>
      </c>
      <c r="J176" s="1" t="s">
        <v>52</v>
      </c>
      <c r="K176" s="1" t="s">
        <v>52</v>
      </c>
      <c r="M176" s="1" t="s">
        <v>52</v>
      </c>
      <c r="O176" s="1" t="s">
        <v>52</v>
      </c>
      <c r="P176" s="1" t="s">
        <v>52</v>
      </c>
      <c r="Q176" s="1" t="s">
        <v>52</v>
      </c>
      <c r="R176" s="1" t="s">
        <v>52</v>
      </c>
      <c r="S176" s="1" t="s">
        <v>52</v>
      </c>
      <c r="T176" s="1" t="s">
        <v>52</v>
      </c>
    </row>
    <row r="177" spans="1:20" ht="20.100000000000001" customHeight="1" x14ac:dyDescent="0.3">
      <c r="A177" s="30" t="s">
        <v>1944</v>
      </c>
      <c r="B177" s="31">
        <v>0</v>
      </c>
      <c r="C177" s="31">
        <v>0</v>
      </c>
      <c r="D177" s="31">
        <v>0</v>
      </c>
      <c r="E177" s="31">
        <v>0</v>
      </c>
      <c r="F177" s="30" t="s">
        <v>52</v>
      </c>
      <c r="G177" s="1" t="s">
        <v>128</v>
      </c>
      <c r="H177" s="1" t="s">
        <v>1693</v>
      </c>
      <c r="I177" s="1" t="s">
        <v>1945</v>
      </c>
      <c r="J177" s="1" t="s">
        <v>52</v>
      </c>
      <c r="K177" s="1" t="s">
        <v>52</v>
      </c>
      <c r="M177" s="1" t="s">
        <v>52</v>
      </c>
      <c r="O177" s="1" t="s">
        <v>52</v>
      </c>
      <c r="P177" s="1" t="s">
        <v>52</v>
      </c>
      <c r="Q177" s="1" t="s">
        <v>52</v>
      </c>
      <c r="R177" s="1" t="s">
        <v>52</v>
      </c>
      <c r="S177" s="1" t="s">
        <v>52</v>
      </c>
      <c r="T177" s="1" t="s">
        <v>52</v>
      </c>
    </row>
    <row r="178" spans="1:20" ht="20.100000000000001" customHeight="1" x14ac:dyDescent="0.3">
      <c r="A178" s="30" t="s">
        <v>1946</v>
      </c>
      <c r="B178" s="31">
        <v>0</v>
      </c>
      <c r="C178" s="31">
        <v>0</v>
      </c>
      <c r="D178" s="31">
        <v>0</v>
      </c>
      <c r="E178" s="31">
        <v>0</v>
      </c>
      <c r="F178" s="30" t="s">
        <v>52</v>
      </c>
      <c r="G178" s="1" t="s">
        <v>128</v>
      </c>
      <c r="H178" s="1" t="s">
        <v>1693</v>
      </c>
      <c r="I178" s="1" t="s">
        <v>1947</v>
      </c>
      <c r="J178" s="1" t="s">
        <v>52</v>
      </c>
      <c r="K178" s="1" t="s">
        <v>52</v>
      </c>
      <c r="M178" s="1" t="s">
        <v>52</v>
      </c>
      <c r="O178" s="1" t="s">
        <v>52</v>
      </c>
      <c r="P178" s="1" t="s">
        <v>52</v>
      </c>
      <c r="Q178" s="1" t="s">
        <v>52</v>
      </c>
      <c r="R178" s="1" t="s">
        <v>52</v>
      </c>
      <c r="S178" s="1" t="s">
        <v>52</v>
      </c>
      <c r="T178" s="1" t="s">
        <v>52</v>
      </c>
    </row>
    <row r="179" spans="1:20" ht="20.100000000000001" customHeight="1" x14ac:dyDescent="0.3">
      <c r="A179" s="30" t="s">
        <v>1948</v>
      </c>
      <c r="B179" s="31">
        <v>0</v>
      </c>
      <c r="C179" s="31">
        <v>0</v>
      </c>
      <c r="D179" s="31">
        <v>0</v>
      </c>
      <c r="E179" s="31">
        <v>0</v>
      </c>
      <c r="F179" s="30" t="s">
        <v>52</v>
      </c>
      <c r="G179" s="1" t="s">
        <v>128</v>
      </c>
      <c r="H179" s="1" t="s">
        <v>1693</v>
      </c>
      <c r="I179" s="1" t="s">
        <v>1949</v>
      </c>
      <c r="J179" s="1" t="s">
        <v>52</v>
      </c>
      <c r="K179" s="1" t="s">
        <v>52</v>
      </c>
      <c r="M179" s="1" t="s">
        <v>52</v>
      </c>
      <c r="O179" s="1" t="s">
        <v>52</v>
      </c>
      <c r="P179" s="1" t="s">
        <v>52</v>
      </c>
      <c r="Q179" s="1" t="s">
        <v>52</v>
      </c>
      <c r="R179" s="1" t="s">
        <v>52</v>
      </c>
      <c r="S179" s="1" t="s">
        <v>52</v>
      </c>
      <c r="T179" s="1" t="s">
        <v>52</v>
      </c>
    </row>
    <row r="180" spans="1:20" ht="20.100000000000001" customHeight="1" x14ac:dyDescent="0.3">
      <c r="A180" s="30" t="s">
        <v>1695</v>
      </c>
      <c r="B180" s="31">
        <v>0</v>
      </c>
      <c r="C180" s="31">
        <v>0</v>
      </c>
      <c r="D180" s="31">
        <v>0</v>
      </c>
      <c r="E180" s="31">
        <v>0</v>
      </c>
      <c r="F180" s="30" t="s">
        <v>52</v>
      </c>
      <c r="G180" s="1" t="s">
        <v>128</v>
      </c>
      <c r="H180" s="1" t="s">
        <v>1693</v>
      </c>
      <c r="I180" s="1" t="s">
        <v>52</v>
      </c>
      <c r="J180" s="1" t="s">
        <v>52</v>
      </c>
      <c r="K180" s="1" t="s">
        <v>52</v>
      </c>
      <c r="M180" s="1" t="s">
        <v>52</v>
      </c>
      <c r="O180" s="1" t="s">
        <v>52</v>
      </c>
      <c r="P180" s="1" t="s">
        <v>52</v>
      </c>
      <c r="Q180" s="1" t="s">
        <v>52</v>
      </c>
      <c r="R180" s="1" t="s">
        <v>52</v>
      </c>
      <c r="S180" s="1" t="s">
        <v>52</v>
      </c>
      <c r="T180" s="1" t="s">
        <v>52</v>
      </c>
    </row>
    <row r="181" spans="1:20" ht="20.100000000000001" customHeight="1" x14ac:dyDescent="0.3">
      <c r="A181" s="30" t="s">
        <v>1762</v>
      </c>
      <c r="B181" s="31">
        <v>0</v>
      </c>
      <c r="C181" s="31">
        <v>0</v>
      </c>
      <c r="D181" s="31">
        <v>0</v>
      </c>
      <c r="E181" s="31">
        <v>0</v>
      </c>
      <c r="F181" s="30" t="s">
        <v>52</v>
      </c>
      <c r="G181" s="1" t="s">
        <v>128</v>
      </c>
      <c r="H181" s="1" t="s">
        <v>1693</v>
      </c>
      <c r="I181" s="1" t="s">
        <v>1763</v>
      </c>
      <c r="J181" s="1" t="s">
        <v>52</v>
      </c>
      <c r="K181" s="1" t="s">
        <v>52</v>
      </c>
      <c r="M181" s="1" t="s">
        <v>52</v>
      </c>
      <c r="O181" s="1" t="s">
        <v>52</v>
      </c>
      <c r="P181" s="1" t="s">
        <v>52</v>
      </c>
      <c r="Q181" s="1" t="s">
        <v>52</v>
      </c>
      <c r="R181" s="1" t="s">
        <v>52</v>
      </c>
      <c r="S181" s="1" t="s">
        <v>52</v>
      </c>
      <c r="T181" s="1" t="s">
        <v>52</v>
      </c>
    </row>
    <row r="182" spans="1:20" ht="20.100000000000001" customHeight="1" x14ac:dyDescent="0.3">
      <c r="A182" s="30" t="s">
        <v>1764</v>
      </c>
      <c r="B182" s="31">
        <v>0</v>
      </c>
      <c r="C182" s="31">
        <v>0</v>
      </c>
      <c r="D182" s="31">
        <v>0</v>
      </c>
      <c r="E182" s="31">
        <v>0</v>
      </c>
      <c r="F182" s="30" t="s">
        <v>52</v>
      </c>
      <c r="G182" s="1" t="s">
        <v>128</v>
      </c>
      <c r="H182" s="1" t="s">
        <v>1693</v>
      </c>
      <c r="I182" s="1" t="s">
        <v>1765</v>
      </c>
      <c r="J182" s="1" t="s">
        <v>52</v>
      </c>
      <c r="K182" s="1" t="s">
        <v>52</v>
      </c>
      <c r="M182" s="1" t="s">
        <v>52</v>
      </c>
      <c r="O182" s="1" t="s">
        <v>52</v>
      </c>
      <c r="P182" s="1" t="s">
        <v>52</v>
      </c>
      <c r="Q182" s="1" t="s">
        <v>52</v>
      </c>
      <c r="R182" s="1" t="s">
        <v>52</v>
      </c>
      <c r="S182" s="1" t="s">
        <v>52</v>
      </c>
      <c r="T182" s="1" t="s">
        <v>52</v>
      </c>
    </row>
    <row r="183" spans="1:20" ht="20.100000000000001" customHeight="1" x14ac:dyDescent="0.3">
      <c r="A183" s="30" t="s">
        <v>1766</v>
      </c>
      <c r="B183" s="31">
        <v>0</v>
      </c>
      <c r="C183" s="31">
        <v>0</v>
      </c>
      <c r="D183" s="31">
        <v>0</v>
      </c>
      <c r="E183" s="31">
        <v>0</v>
      </c>
      <c r="F183" s="30" t="s">
        <v>52</v>
      </c>
      <c r="G183" s="1" t="s">
        <v>128</v>
      </c>
      <c r="H183" s="1" t="s">
        <v>1693</v>
      </c>
      <c r="I183" s="1" t="s">
        <v>1767</v>
      </c>
      <c r="J183" s="1" t="s">
        <v>52</v>
      </c>
      <c r="K183" s="1" t="s">
        <v>52</v>
      </c>
      <c r="M183" s="1" t="s">
        <v>52</v>
      </c>
      <c r="O183" s="1" t="s">
        <v>52</v>
      </c>
      <c r="P183" s="1" t="s">
        <v>52</v>
      </c>
      <c r="Q183" s="1" t="s">
        <v>52</v>
      </c>
      <c r="R183" s="1" t="s">
        <v>52</v>
      </c>
      <c r="S183" s="1" t="s">
        <v>52</v>
      </c>
      <c r="T183" s="1" t="s">
        <v>52</v>
      </c>
    </row>
    <row r="184" spans="1:20" ht="20.100000000000001" customHeight="1" x14ac:dyDescent="0.3">
      <c r="A184" s="30" t="s">
        <v>1950</v>
      </c>
      <c r="B184" s="31">
        <v>0</v>
      </c>
      <c r="C184" s="31">
        <v>0</v>
      </c>
      <c r="D184" s="31">
        <v>0</v>
      </c>
      <c r="E184" s="31">
        <v>0</v>
      </c>
      <c r="F184" s="30" t="s">
        <v>52</v>
      </c>
      <c r="G184" s="1" t="s">
        <v>128</v>
      </c>
      <c r="H184" s="1" t="s">
        <v>1693</v>
      </c>
      <c r="I184" s="1" t="s">
        <v>1951</v>
      </c>
      <c r="J184" s="1" t="s">
        <v>52</v>
      </c>
      <c r="K184" s="1" t="s">
        <v>52</v>
      </c>
      <c r="M184" s="1" t="s">
        <v>52</v>
      </c>
      <c r="O184" s="1" t="s">
        <v>52</v>
      </c>
      <c r="P184" s="1" t="s">
        <v>52</v>
      </c>
      <c r="Q184" s="1" t="s">
        <v>52</v>
      </c>
      <c r="R184" s="1" t="s">
        <v>52</v>
      </c>
      <c r="S184" s="1" t="s">
        <v>52</v>
      </c>
      <c r="T184" s="1" t="s">
        <v>52</v>
      </c>
    </row>
    <row r="185" spans="1:20" ht="20.100000000000001" customHeight="1" x14ac:dyDescent="0.3">
      <c r="A185" s="30" t="s">
        <v>1770</v>
      </c>
      <c r="B185" s="31">
        <v>0</v>
      </c>
      <c r="C185" s="31">
        <v>0</v>
      </c>
      <c r="D185" s="31">
        <v>0</v>
      </c>
      <c r="E185" s="31">
        <v>0</v>
      </c>
      <c r="F185" s="30" t="s">
        <v>52</v>
      </c>
      <c r="G185" s="1" t="s">
        <v>128</v>
      </c>
      <c r="H185" s="1" t="s">
        <v>1693</v>
      </c>
      <c r="I185" s="1" t="s">
        <v>1771</v>
      </c>
      <c r="J185" s="1" t="s">
        <v>52</v>
      </c>
      <c r="K185" s="1" t="s">
        <v>52</v>
      </c>
      <c r="M185" s="1" t="s">
        <v>52</v>
      </c>
      <c r="O185" s="1" t="s">
        <v>52</v>
      </c>
      <c r="P185" s="1" t="s">
        <v>52</v>
      </c>
      <c r="Q185" s="1" t="s">
        <v>52</v>
      </c>
      <c r="R185" s="1" t="s">
        <v>52</v>
      </c>
      <c r="S185" s="1" t="s">
        <v>52</v>
      </c>
      <c r="T185" s="1" t="s">
        <v>52</v>
      </c>
    </row>
    <row r="186" spans="1:20" ht="20.100000000000001" customHeight="1" x14ac:dyDescent="0.3">
      <c r="A186" s="30" t="s">
        <v>1695</v>
      </c>
      <c r="B186" s="31">
        <v>0</v>
      </c>
      <c r="C186" s="31">
        <v>0</v>
      </c>
      <c r="D186" s="31">
        <v>0</v>
      </c>
      <c r="E186" s="31">
        <v>0</v>
      </c>
      <c r="F186" s="30" t="s">
        <v>52</v>
      </c>
      <c r="G186" s="1" t="s">
        <v>128</v>
      </c>
      <c r="H186" s="1" t="s">
        <v>1693</v>
      </c>
      <c r="I186" s="1" t="s">
        <v>52</v>
      </c>
      <c r="J186" s="1" t="s">
        <v>52</v>
      </c>
      <c r="K186" s="1" t="s">
        <v>52</v>
      </c>
      <c r="M186" s="1" t="s">
        <v>52</v>
      </c>
      <c r="O186" s="1" t="s">
        <v>52</v>
      </c>
      <c r="P186" s="1" t="s">
        <v>52</v>
      </c>
      <c r="Q186" s="1" t="s">
        <v>52</v>
      </c>
      <c r="R186" s="1" t="s">
        <v>52</v>
      </c>
      <c r="S186" s="1" t="s">
        <v>52</v>
      </c>
      <c r="T186" s="1" t="s">
        <v>52</v>
      </c>
    </row>
    <row r="187" spans="1:20" ht="20.100000000000001" customHeight="1" x14ac:dyDescent="0.3">
      <c r="A187" s="30" t="s">
        <v>1772</v>
      </c>
      <c r="B187" s="31">
        <v>0</v>
      </c>
      <c r="C187" s="31">
        <v>0</v>
      </c>
      <c r="D187" s="31">
        <v>0</v>
      </c>
      <c r="E187" s="31">
        <v>0</v>
      </c>
      <c r="F187" s="30" t="s">
        <v>52</v>
      </c>
      <c r="G187" s="1" t="s">
        <v>128</v>
      </c>
      <c r="H187" s="1" t="s">
        <v>1693</v>
      </c>
      <c r="I187" s="1" t="s">
        <v>1773</v>
      </c>
      <c r="J187" s="1" t="s">
        <v>52</v>
      </c>
      <c r="K187" s="1" t="s">
        <v>52</v>
      </c>
      <c r="M187" s="1" t="s">
        <v>52</v>
      </c>
      <c r="O187" s="1" t="s">
        <v>52</v>
      </c>
      <c r="P187" s="1" t="s">
        <v>52</v>
      </c>
      <c r="Q187" s="1" t="s">
        <v>52</v>
      </c>
      <c r="R187" s="1" t="s">
        <v>52</v>
      </c>
      <c r="S187" s="1" t="s">
        <v>52</v>
      </c>
      <c r="T187" s="1" t="s">
        <v>52</v>
      </c>
    </row>
    <row r="188" spans="1:20" ht="20.100000000000001" customHeight="1" x14ac:dyDescent="0.3">
      <c r="A188" s="30" t="s">
        <v>1952</v>
      </c>
      <c r="B188" s="31">
        <v>0</v>
      </c>
      <c r="C188" s="31">
        <v>0</v>
      </c>
      <c r="D188" s="31">
        <v>0</v>
      </c>
      <c r="E188" s="31">
        <v>0</v>
      </c>
      <c r="F188" s="30" t="s">
        <v>52</v>
      </c>
      <c r="G188" s="1" t="s">
        <v>128</v>
      </c>
      <c r="H188" s="1" t="s">
        <v>1693</v>
      </c>
      <c r="I188" s="1" t="s">
        <v>1953</v>
      </c>
      <c r="J188" s="1" t="s">
        <v>52</v>
      </c>
      <c r="K188" s="1" t="s">
        <v>52</v>
      </c>
      <c r="M188" s="1" t="s">
        <v>52</v>
      </c>
      <c r="O188" s="1" t="s">
        <v>52</v>
      </c>
      <c r="P188" s="1" t="s">
        <v>52</v>
      </c>
      <c r="Q188" s="1" t="s">
        <v>52</v>
      </c>
      <c r="R188" s="1" t="s">
        <v>52</v>
      </c>
      <c r="S188" s="1" t="s">
        <v>52</v>
      </c>
      <c r="T188" s="1" t="s">
        <v>52</v>
      </c>
    </row>
    <row r="189" spans="1:20" ht="20.100000000000001" customHeight="1" x14ac:dyDescent="0.3">
      <c r="A189" s="30" t="s">
        <v>1954</v>
      </c>
      <c r="B189" s="31">
        <v>0</v>
      </c>
      <c r="C189" s="31">
        <v>0</v>
      </c>
      <c r="D189" s="31">
        <v>0</v>
      </c>
      <c r="E189" s="31">
        <v>0</v>
      </c>
      <c r="F189" s="30" t="s">
        <v>52</v>
      </c>
      <c r="G189" s="1" t="s">
        <v>128</v>
      </c>
      <c r="H189" s="1" t="s">
        <v>1693</v>
      </c>
      <c r="I189" s="1" t="s">
        <v>1955</v>
      </c>
      <c r="J189" s="1" t="s">
        <v>52</v>
      </c>
      <c r="K189" s="1" t="s">
        <v>52</v>
      </c>
      <c r="M189" s="1" t="s">
        <v>52</v>
      </c>
      <c r="O189" s="1" t="s">
        <v>52</v>
      </c>
      <c r="P189" s="1" t="s">
        <v>52</v>
      </c>
      <c r="Q189" s="1" t="s">
        <v>52</v>
      </c>
      <c r="R189" s="1" t="s">
        <v>52</v>
      </c>
      <c r="S189" s="1" t="s">
        <v>52</v>
      </c>
      <c r="T189" s="1" t="s">
        <v>52</v>
      </c>
    </row>
    <row r="190" spans="1:20" ht="20.100000000000001" customHeight="1" x14ac:dyDescent="0.3">
      <c r="A190" s="30" t="s">
        <v>1956</v>
      </c>
      <c r="B190" s="31">
        <v>0</v>
      </c>
      <c r="C190" s="31">
        <v>0</v>
      </c>
      <c r="D190" s="31">
        <v>0</v>
      </c>
      <c r="E190" s="31">
        <v>0</v>
      </c>
      <c r="F190" s="30" t="s">
        <v>52</v>
      </c>
      <c r="G190" s="1" t="s">
        <v>128</v>
      </c>
      <c r="H190" s="1" t="s">
        <v>1693</v>
      </c>
      <c r="I190" s="1" t="s">
        <v>1779</v>
      </c>
      <c r="J190" s="1" t="s">
        <v>52</v>
      </c>
      <c r="K190" s="1" t="s">
        <v>52</v>
      </c>
      <c r="M190" s="1" t="s">
        <v>52</v>
      </c>
      <c r="O190" s="1" t="s">
        <v>52</v>
      </c>
      <c r="P190" s="1" t="s">
        <v>52</v>
      </c>
      <c r="Q190" s="1" t="s">
        <v>52</v>
      </c>
      <c r="R190" s="1" t="s">
        <v>52</v>
      </c>
      <c r="S190" s="1" t="s">
        <v>52</v>
      </c>
      <c r="T190" s="1" t="s">
        <v>52</v>
      </c>
    </row>
    <row r="191" spans="1:20" ht="20.100000000000001" customHeight="1" x14ac:dyDescent="0.3">
      <c r="A191" s="30" t="s">
        <v>1957</v>
      </c>
      <c r="B191" s="31">
        <v>0</v>
      </c>
      <c r="C191" s="31">
        <v>0</v>
      </c>
      <c r="D191" s="31">
        <v>0</v>
      </c>
      <c r="E191" s="31">
        <v>0</v>
      </c>
      <c r="F191" s="30" t="s">
        <v>52</v>
      </c>
      <c r="G191" s="1" t="s">
        <v>128</v>
      </c>
      <c r="H191" s="1" t="s">
        <v>1693</v>
      </c>
      <c r="I191" s="1" t="s">
        <v>1781</v>
      </c>
      <c r="J191" s="1" t="s">
        <v>52</v>
      </c>
      <c r="K191" s="1" t="s">
        <v>52</v>
      </c>
      <c r="M191" s="1" t="s">
        <v>52</v>
      </c>
      <c r="O191" s="1" t="s">
        <v>52</v>
      </c>
      <c r="P191" s="1" t="s">
        <v>52</v>
      </c>
      <c r="Q191" s="1" t="s">
        <v>52</v>
      </c>
      <c r="R191" s="1" t="s">
        <v>52</v>
      </c>
      <c r="S191" s="1" t="s">
        <v>52</v>
      </c>
      <c r="T191" s="1" t="s">
        <v>52</v>
      </c>
    </row>
    <row r="192" spans="1:20" ht="20.100000000000001" customHeight="1" x14ac:dyDescent="0.3">
      <c r="A192" s="30" t="s">
        <v>1958</v>
      </c>
      <c r="B192" s="31">
        <v>4321.8999999999996</v>
      </c>
      <c r="C192" s="31">
        <v>0</v>
      </c>
      <c r="D192" s="31">
        <v>0</v>
      </c>
      <c r="E192" s="31">
        <v>4321.8999999999996</v>
      </c>
      <c r="F192" s="30" t="s">
        <v>52</v>
      </c>
      <c r="G192" s="1" t="s">
        <v>128</v>
      </c>
      <c r="H192" s="1" t="s">
        <v>1693</v>
      </c>
      <c r="I192" s="1" t="s">
        <v>1959</v>
      </c>
      <c r="J192" s="1" t="s">
        <v>52</v>
      </c>
      <c r="K192" s="1" t="s">
        <v>52</v>
      </c>
      <c r="M192" s="1" t="s">
        <v>52</v>
      </c>
      <c r="O192" s="1" t="s">
        <v>52</v>
      </c>
      <c r="P192" s="1" t="s">
        <v>52</v>
      </c>
      <c r="Q192" s="1" t="s">
        <v>52</v>
      </c>
      <c r="R192" s="1" t="s">
        <v>52</v>
      </c>
      <c r="S192" s="1" t="s">
        <v>52</v>
      </c>
      <c r="T192" s="1" t="s">
        <v>52</v>
      </c>
    </row>
    <row r="193" spans="1:20" ht="20.100000000000001" customHeight="1" x14ac:dyDescent="0.3">
      <c r="A193" s="30" t="s">
        <v>1960</v>
      </c>
      <c r="B193" s="31">
        <v>0</v>
      </c>
      <c r="C193" s="31">
        <v>5070.3999999999996</v>
      </c>
      <c r="D193" s="31">
        <v>0</v>
      </c>
      <c r="E193" s="31">
        <v>5070.3999999999996</v>
      </c>
      <c r="F193" s="30" t="s">
        <v>52</v>
      </c>
      <c r="G193" s="1" t="s">
        <v>128</v>
      </c>
      <c r="H193" s="1" t="s">
        <v>1693</v>
      </c>
      <c r="I193" s="1" t="s">
        <v>1961</v>
      </c>
      <c r="J193" s="1" t="s">
        <v>52</v>
      </c>
      <c r="K193" s="1" t="s">
        <v>52</v>
      </c>
      <c r="M193" s="1" t="s">
        <v>52</v>
      </c>
      <c r="O193" s="1" t="s">
        <v>52</v>
      </c>
      <c r="P193" s="1" t="s">
        <v>52</v>
      </c>
      <c r="Q193" s="1" t="s">
        <v>52</v>
      </c>
      <c r="R193" s="1" t="s">
        <v>52</v>
      </c>
      <c r="S193" s="1" t="s">
        <v>52</v>
      </c>
      <c r="T193" s="1" t="s">
        <v>52</v>
      </c>
    </row>
    <row r="194" spans="1:20" ht="20.100000000000001" customHeight="1" x14ac:dyDescent="0.3">
      <c r="A194" s="30" t="s">
        <v>1962</v>
      </c>
      <c r="B194" s="31">
        <v>0</v>
      </c>
      <c r="C194" s="31">
        <v>0</v>
      </c>
      <c r="D194" s="31">
        <v>2438.4</v>
      </c>
      <c r="E194" s="31">
        <v>2438.4</v>
      </c>
      <c r="F194" s="30" t="s">
        <v>52</v>
      </c>
      <c r="G194" s="1" t="s">
        <v>128</v>
      </c>
      <c r="H194" s="1" t="s">
        <v>1693</v>
      </c>
      <c r="I194" s="1" t="s">
        <v>1963</v>
      </c>
      <c r="J194" s="1" t="s">
        <v>52</v>
      </c>
      <c r="K194" s="1" t="s">
        <v>52</v>
      </c>
      <c r="M194" s="1" t="s">
        <v>52</v>
      </c>
      <c r="O194" s="1" t="s">
        <v>52</v>
      </c>
      <c r="P194" s="1" t="s">
        <v>52</v>
      </c>
      <c r="Q194" s="1" t="s">
        <v>52</v>
      </c>
      <c r="R194" s="1" t="s">
        <v>52</v>
      </c>
      <c r="S194" s="1" t="s">
        <v>52</v>
      </c>
      <c r="T194" s="1" t="s">
        <v>52</v>
      </c>
    </row>
    <row r="195" spans="1:20" ht="20.100000000000001" customHeight="1" x14ac:dyDescent="0.3">
      <c r="A195" s="30" t="s">
        <v>1964</v>
      </c>
      <c r="B195" s="31">
        <v>4321.8999999999996</v>
      </c>
      <c r="C195" s="31">
        <v>5070.3999999999996</v>
      </c>
      <c r="D195" s="31">
        <v>2438.4</v>
      </c>
      <c r="E195" s="31">
        <v>11830.7</v>
      </c>
      <c r="F195" s="30" t="s">
        <v>52</v>
      </c>
      <c r="G195" s="1" t="s">
        <v>128</v>
      </c>
      <c r="H195" s="1" t="s">
        <v>1693</v>
      </c>
      <c r="I195" s="1" t="s">
        <v>1965</v>
      </c>
      <c r="J195" s="1" t="s">
        <v>52</v>
      </c>
      <c r="K195" s="1" t="s">
        <v>52</v>
      </c>
      <c r="M195" s="1" t="s">
        <v>52</v>
      </c>
      <c r="O195" s="1" t="s">
        <v>52</v>
      </c>
      <c r="P195" s="1" t="s">
        <v>52</v>
      </c>
      <c r="Q195" s="1" t="s">
        <v>52</v>
      </c>
      <c r="R195" s="1" t="s">
        <v>52</v>
      </c>
      <c r="S195" s="1" t="s">
        <v>52</v>
      </c>
      <c r="T195" s="1" t="s">
        <v>52</v>
      </c>
    </row>
    <row r="196" spans="1:20" ht="20.100000000000001" customHeight="1" x14ac:dyDescent="0.3">
      <c r="A196" s="30" t="s">
        <v>1695</v>
      </c>
      <c r="B196" s="31">
        <v>0</v>
      </c>
      <c r="C196" s="31">
        <v>0</v>
      </c>
      <c r="D196" s="31">
        <v>0</v>
      </c>
      <c r="E196" s="31">
        <v>0</v>
      </c>
      <c r="F196" s="30" t="s">
        <v>52</v>
      </c>
      <c r="G196" s="1" t="s">
        <v>128</v>
      </c>
      <c r="H196" s="1" t="s">
        <v>1693</v>
      </c>
      <c r="I196" s="1" t="s">
        <v>52</v>
      </c>
      <c r="J196" s="1" t="s">
        <v>52</v>
      </c>
      <c r="K196" s="1" t="s">
        <v>52</v>
      </c>
      <c r="M196" s="1" t="s">
        <v>52</v>
      </c>
      <c r="O196" s="1" t="s">
        <v>52</v>
      </c>
      <c r="P196" s="1" t="s">
        <v>52</v>
      </c>
      <c r="Q196" s="1" t="s">
        <v>52</v>
      </c>
      <c r="R196" s="1" t="s">
        <v>52</v>
      </c>
      <c r="S196" s="1" t="s">
        <v>52</v>
      </c>
      <c r="T196" s="1" t="s">
        <v>52</v>
      </c>
    </row>
    <row r="197" spans="1:20" ht="20.100000000000001" customHeight="1" x14ac:dyDescent="0.3">
      <c r="A197" s="30" t="s">
        <v>1966</v>
      </c>
      <c r="B197" s="31">
        <v>0</v>
      </c>
      <c r="C197" s="31">
        <v>0</v>
      </c>
      <c r="D197" s="31">
        <v>0</v>
      </c>
      <c r="E197" s="31">
        <v>0</v>
      </c>
      <c r="F197" s="30" t="s">
        <v>52</v>
      </c>
      <c r="G197" s="1" t="s">
        <v>128</v>
      </c>
      <c r="H197" s="1" t="s">
        <v>1693</v>
      </c>
      <c r="I197" s="1" t="s">
        <v>1967</v>
      </c>
      <c r="J197" s="1" t="s">
        <v>52</v>
      </c>
      <c r="K197" s="1" t="s">
        <v>52</v>
      </c>
      <c r="M197" s="1" t="s">
        <v>52</v>
      </c>
      <c r="O197" s="1" t="s">
        <v>52</v>
      </c>
      <c r="P197" s="1" t="s">
        <v>52</v>
      </c>
      <c r="Q197" s="1" t="s">
        <v>52</v>
      </c>
      <c r="R197" s="1" t="s">
        <v>52</v>
      </c>
      <c r="S197" s="1" t="s">
        <v>52</v>
      </c>
      <c r="T197" s="1" t="s">
        <v>52</v>
      </c>
    </row>
    <row r="198" spans="1:20" ht="20.100000000000001" customHeight="1" x14ac:dyDescent="0.3">
      <c r="A198" s="30" t="s">
        <v>1968</v>
      </c>
      <c r="B198" s="31">
        <v>0</v>
      </c>
      <c r="C198" s="31">
        <v>0</v>
      </c>
      <c r="D198" s="31">
        <v>0</v>
      </c>
      <c r="E198" s="31">
        <v>0</v>
      </c>
      <c r="F198" s="30" t="s">
        <v>52</v>
      </c>
      <c r="G198" s="1" t="s">
        <v>128</v>
      </c>
      <c r="H198" s="1" t="s">
        <v>1693</v>
      </c>
      <c r="I198" s="1" t="s">
        <v>1969</v>
      </c>
      <c r="J198" s="1" t="s">
        <v>52</v>
      </c>
      <c r="K198" s="1" t="s">
        <v>52</v>
      </c>
      <c r="M198" s="1" t="s">
        <v>52</v>
      </c>
      <c r="O198" s="1" t="s">
        <v>52</v>
      </c>
      <c r="P198" s="1" t="s">
        <v>52</v>
      </c>
      <c r="Q198" s="1" t="s">
        <v>52</v>
      </c>
      <c r="R198" s="1" t="s">
        <v>52</v>
      </c>
      <c r="S198" s="1" t="s">
        <v>52</v>
      </c>
      <c r="T198" s="1" t="s">
        <v>52</v>
      </c>
    </row>
    <row r="199" spans="1:20" ht="20.100000000000001" customHeight="1" x14ac:dyDescent="0.3">
      <c r="A199" s="30" t="s">
        <v>1970</v>
      </c>
      <c r="B199" s="31">
        <v>0</v>
      </c>
      <c r="C199" s="31">
        <v>0</v>
      </c>
      <c r="D199" s="31">
        <v>0</v>
      </c>
      <c r="E199" s="31">
        <v>0</v>
      </c>
      <c r="F199" s="30" t="s">
        <v>52</v>
      </c>
      <c r="G199" s="1" t="s">
        <v>128</v>
      </c>
      <c r="H199" s="1" t="s">
        <v>1693</v>
      </c>
      <c r="I199" s="1" t="s">
        <v>1971</v>
      </c>
      <c r="J199" s="1" t="s">
        <v>52</v>
      </c>
      <c r="K199" s="1" t="s">
        <v>52</v>
      </c>
      <c r="M199" s="1" t="s">
        <v>52</v>
      </c>
      <c r="O199" s="1" t="s">
        <v>52</v>
      </c>
      <c r="P199" s="1" t="s">
        <v>52</v>
      </c>
      <c r="Q199" s="1" t="s">
        <v>52</v>
      </c>
      <c r="R199" s="1" t="s">
        <v>52</v>
      </c>
      <c r="S199" s="1" t="s">
        <v>52</v>
      </c>
      <c r="T199" s="1" t="s">
        <v>52</v>
      </c>
    </row>
    <row r="200" spans="1:20" ht="20.100000000000001" customHeight="1" x14ac:dyDescent="0.3">
      <c r="A200" s="30" t="s">
        <v>1972</v>
      </c>
      <c r="B200" s="31">
        <v>0</v>
      </c>
      <c r="C200" s="31">
        <v>0</v>
      </c>
      <c r="D200" s="31">
        <v>40.6</v>
      </c>
      <c r="E200" s="31">
        <v>40.6</v>
      </c>
      <c r="F200" s="30" t="s">
        <v>52</v>
      </c>
      <c r="G200" s="1" t="s">
        <v>128</v>
      </c>
      <c r="H200" s="1" t="s">
        <v>1693</v>
      </c>
      <c r="I200" s="1" t="s">
        <v>1973</v>
      </c>
      <c r="J200" s="1" t="s">
        <v>52</v>
      </c>
      <c r="K200" s="1" t="s">
        <v>52</v>
      </c>
      <c r="M200" s="1" t="s">
        <v>52</v>
      </c>
      <c r="O200" s="1" t="s">
        <v>52</v>
      </c>
      <c r="P200" s="1" t="s">
        <v>52</v>
      </c>
      <c r="Q200" s="1" t="s">
        <v>52</v>
      </c>
      <c r="R200" s="1" t="s">
        <v>52</v>
      </c>
      <c r="S200" s="1" t="s">
        <v>52</v>
      </c>
      <c r="T200" s="1" t="s">
        <v>52</v>
      </c>
    </row>
    <row r="201" spans="1:20" ht="20.100000000000001" customHeight="1" x14ac:dyDescent="0.3">
      <c r="A201" s="30" t="s">
        <v>1788</v>
      </c>
      <c r="B201" s="31">
        <v>0</v>
      </c>
      <c r="C201" s="31">
        <v>0</v>
      </c>
      <c r="D201" s="31">
        <v>40.6</v>
      </c>
      <c r="E201" s="31">
        <v>40.6</v>
      </c>
      <c r="F201" s="30" t="s">
        <v>52</v>
      </c>
      <c r="G201" s="1" t="s">
        <v>128</v>
      </c>
      <c r="H201" s="1" t="s">
        <v>1693</v>
      </c>
      <c r="I201" s="1" t="s">
        <v>1789</v>
      </c>
      <c r="J201" s="1" t="s">
        <v>52</v>
      </c>
      <c r="K201" s="1" t="s">
        <v>52</v>
      </c>
      <c r="M201" s="1" t="s">
        <v>52</v>
      </c>
      <c r="O201" s="1" t="s">
        <v>52</v>
      </c>
      <c r="P201" s="1" t="s">
        <v>52</v>
      </c>
      <c r="Q201" s="1" t="s">
        <v>52</v>
      </c>
      <c r="R201" s="1" t="s">
        <v>52</v>
      </c>
      <c r="S201" s="1" t="s">
        <v>52</v>
      </c>
      <c r="T201" s="1" t="s">
        <v>52</v>
      </c>
    </row>
    <row r="202" spans="1:20" ht="20.100000000000001" customHeight="1" x14ac:dyDescent="0.3">
      <c r="A202" s="30" t="s">
        <v>1695</v>
      </c>
      <c r="B202" s="31">
        <v>0</v>
      </c>
      <c r="C202" s="31">
        <v>0</v>
      </c>
      <c r="D202" s="31">
        <v>0</v>
      </c>
      <c r="E202" s="31">
        <v>0</v>
      </c>
      <c r="F202" s="30" t="s">
        <v>52</v>
      </c>
      <c r="G202" s="1" t="s">
        <v>128</v>
      </c>
      <c r="H202" s="1" t="s">
        <v>1693</v>
      </c>
      <c r="I202" s="1" t="s">
        <v>52</v>
      </c>
      <c r="J202" s="1" t="s">
        <v>52</v>
      </c>
      <c r="K202" s="1" t="s">
        <v>52</v>
      </c>
      <c r="M202" s="1" t="s">
        <v>52</v>
      </c>
      <c r="O202" s="1" t="s">
        <v>52</v>
      </c>
      <c r="P202" s="1" t="s">
        <v>52</v>
      </c>
      <c r="Q202" s="1" t="s">
        <v>52</v>
      </c>
      <c r="R202" s="1" t="s">
        <v>52</v>
      </c>
      <c r="S202" s="1" t="s">
        <v>52</v>
      </c>
      <c r="T202" s="1" t="s">
        <v>52</v>
      </c>
    </row>
    <row r="203" spans="1:20" ht="20.100000000000001" customHeight="1" x14ac:dyDescent="0.3">
      <c r="A203" s="34" t="s">
        <v>1718</v>
      </c>
      <c r="B203" s="35">
        <v>4321</v>
      </c>
      <c r="C203" s="35">
        <v>5070</v>
      </c>
      <c r="D203" s="35">
        <v>2479</v>
      </c>
      <c r="E203" s="35">
        <v>11870</v>
      </c>
      <c r="F203" s="36"/>
    </row>
  </sheetData>
  <phoneticPr fontId="1" type="noConversion"/>
  <pageMargins left="0.78740157480314954" right="0" top="0.39370078740157477" bottom="0.39370078740157477" header="0" footer="0"/>
  <pageSetup paperSize="9" scale="8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65B30-5B9A-402F-A85A-916B95B721F8}">
  <sheetPr>
    <pageSetUpPr fitToPage="1"/>
  </sheetPr>
  <dimension ref="A1:AB132"/>
  <sheetViews>
    <sheetView topLeftCell="B36" workbookViewId="0">
      <selection activeCell="B45" sqref="B45:AC47"/>
    </sheetView>
  </sheetViews>
  <sheetFormatPr defaultRowHeight="16.5" x14ac:dyDescent="0.3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 x14ac:dyDescent="0.3">
      <c r="A1" s="55" t="s">
        <v>1974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</row>
    <row r="2" spans="1:28" ht="30" customHeight="1" x14ac:dyDescent="0.3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</row>
    <row r="3" spans="1:28" ht="30" customHeight="1" x14ac:dyDescent="0.3">
      <c r="A3" s="53" t="s">
        <v>512</v>
      </c>
      <c r="B3" s="53" t="s">
        <v>2</v>
      </c>
      <c r="C3" s="53" t="s">
        <v>1685</v>
      </c>
      <c r="D3" s="53" t="s">
        <v>4</v>
      </c>
      <c r="E3" s="53" t="s">
        <v>6</v>
      </c>
      <c r="F3" s="53"/>
      <c r="G3" s="53"/>
      <c r="H3" s="53"/>
      <c r="I3" s="53"/>
      <c r="J3" s="53"/>
      <c r="K3" s="53"/>
      <c r="L3" s="53"/>
      <c r="M3" s="53"/>
      <c r="N3" s="53"/>
      <c r="O3" s="53"/>
      <c r="P3" s="53" t="s">
        <v>514</v>
      </c>
      <c r="Q3" s="53" t="s">
        <v>515</v>
      </c>
      <c r="R3" s="53"/>
      <c r="S3" s="53"/>
      <c r="T3" s="53"/>
      <c r="U3" s="53"/>
      <c r="V3" s="53"/>
      <c r="W3" s="53" t="s">
        <v>517</v>
      </c>
      <c r="X3" s="53" t="s">
        <v>12</v>
      </c>
      <c r="Y3" s="46" t="s">
        <v>1982</v>
      </c>
      <c r="Z3" s="46" t="s">
        <v>1983</v>
      </c>
      <c r="AA3" s="46" t="s">
        <v>1984</v>
      </c>
      <c r="AB3" s="46" t="s">
        <v>48</v>
      </c>
    </row>
    <row r="4" spans="1:28" ht="30" customHeight="1" x14ac:dyDescent="0.3">
      <c r="A4" s="53"/>
      <c r="B4" s="53"/>
      <c r="C4" s="53"/>
      <c r="D4" s="53"/>
      <c r="E4" s="7" t="s">
        <v>1975</v>
      </c>
      <c r="F4" s="7" t="s">
        <v>1976</v>
      </c>
      <c r="G4" s="7" t="s">
        <v>1977</v>
      </c>
      <c r="H4" s="7" t="s">
        <v>1976</v>
      </c>
      <c r="I4" s="7" t="s">
        <v>1978</v>
      </c>
      <c r="J4" s="7" t="s">
        <v>1976</v>
      </c>
      <c r="K4" s="7" t="s">
        <v>1979</v>
      </c>
      <c r="L4" s="7" t="s">
        <v>1976</v>
      </c>
      <c r="M4" s="7" t="s">
        <v>1980</v>
      </c>
      <c r="N4" s="7" t="s">
        <v>1976</v>
      </c>
      <c r="O4" s="7" t="s">
        <v>1981</v>
      </c>
      <c r="P4" s="53"/>
      <c r="Q4" s="7" t="s">
        <v>1975</v>
      </c>
      <c r="R4" s="7" t="s">
        <v>1977</v>
      </c>
      <c r="S4" s="7" t="s">
        <v>1978</v>
      </c>
      <c r="T4" s="7" t="s">
        <v>1979</v>
      </c>
      <c r="U4" s="7" t="s">
        <v>1980</v>
      </c>
      <c r="V4" s="7" t="s">
        <v>1981</v>
      </c>
      <c r="W4" s="53"/>
      <c r="X4" s="53"/>
      <c r="Y4" s="46"/>
      <c r="Z4" s="46"/>
      <c r="AA4" s="46"/>
      <c r="AB4" s="46"/>
    </row>
    <row r="5" spans="1:28" ht="30" customHeight="1" x14ac:dyDescent="0.3">
      <c r="A5" s="13" t="s">
        <v>1187</v>
      </c>
      <c r="B5" s="13" t="s">
        <v>595</v>
      </c>
      <c r="C5" s="13" t="s">
        <v>596</v>
      </c>
      <c r="D5" s="37" t="s">
        <v>60</v>
      </c>
      <c r="E5" s="38">
        <v>0</v>
      </c>
      <c r="F5" s="13" t="s">
        <v>52</v>
      </c>
      <c r="G5" s="38">
        <v>0</v>
      </c>
      <c r="H5" s="13" t="s">
        <v>52</v>
      </c>
      <c r="I5" s="38">
        <v>0</v>
      </c>
      <c r="J5" s="13" t="s">
        <v>52</v>
      </c>
      <c r="K5" s="38">
        <v>0</v>
      </c>
      <c r="L5" s="13" t="s">
        <v>52</v>
      </c>
      <c r="M5" s="38">
        <v>0</v>
      </c>
      <c r="N5" s="13" t="s">
        <v>52</v>
      </c>
      <c r="O5" s="38">
        <v>0</v>
      </c>
      <c r="P5" s="38">
        <v>0</v>
      </c>
      <c r="Q5" s="38">
        <v>0</v>
      </c>
      <c r="R5" s="38">
        <v>0</v>
      </c>
      <c r="S5" s="38">
        <v>0</v>
      </c>
      <c r="T5" s="38">
        <v>0</v>
      </c>
      <c r="U5" s="38">
        <v>66538</v>
      </c>
      <c r="V5" s="38">
        <f t="shared" ref="V5:V19" si="0">SMALL(Q5:U5,COUNTIF(Q5:U5,0)+1)</f>
        <v>66538</v>
      </c>
      <c r="W5" s="13" t="s">
        <v>1985</v>
      </c>
      <c r="X5" s="13" t="s">
        <v>1186</v>
      </c>
      <c r="Y5" s="1" t="s">
        <v>52</v>
      </c>
      <c r="Z5" s="1" t="s">
        <v>52</v>
      </c>
      <c r="AA5" s="39"/>
      <c r="AB5" s="1" t="s">
        <v>52</v>
      </c>
    </row>
    <row r="6" spans="1:28" ht="30" customHeight="1" x14ac:dyDescent="0.3">
      <c r="A6" s="13" t="s">
        <v>1216</v>
      </c>
      <c r="B6" s="13" t="s">
        <v>595</v>
      </c>
      <c r="C6" s="13" t="s">
        <v>1214</v>
      </c>
      <c r="D6" s="37" t="s">
        <v>60</v>
      </c>
      <c r="E6" s="38">
        <v>0</v>
      </c>
      <c r="F6" s="13" t="s">
        <v>52</v>
      </c>
      <c r="G6" s="38">
        <v>0</v>
      </c>
      <c r="H6" s="13" t="s">
        <v>52</v>
      </c>
      <c r="I6" s="38">
        <v>0</v>
      </c>
      <c r="J6" s="13" t="s">
        <v>52</v>
      </c>
      <c r="K6" s="38">
        <v>0</v>
      </c>
      <c r="L6" s="13" t="s">
        <v>52</v>
      </c>
      <c r="M6" s="38">
        <v>0</v>
      </c>
      <c r="N6" s="13" t="s">
        <v>52</v>
      </c>
      <c r="O6" s="38">
        <v>0</v>
      </c>
      <c r="P6" s="38">
        <v>0</v>
      </c>
      <c r="Q6" s="38">
        <v>0</v>
      </c>
      <c r="R6" s="38">
        <v>0</v>
      </c>
      <c r="S6" s="38">
        <v>0</v>
      </c>
      <c r="T6" s="38">
        <v>0</v>
      </c>
      <c r="U6" s="38">
        <v>117766</v>
      </c>
      <c r="V6" s="38">
        <f t="shared" si="0"/>
        <v>117766</v>
      </c>
      <c r="W6" s="13" t="s">
        <v>1986</v>
      </c>
      <c r="X6" s="13" t="s">
        <v>1186</v>
      </c>
      <c r="Y6" s="1" t="s">
        <v>52</v>
      </c>
      <c r="Z6" s="1" t="s">
        <v>52</v>
      </c>
      <c r="AA6" s="39"/>
      <c r="AB6" s="1" t="s">
        <v>52</v>
      </c>
    </row>
    <row r="7" spans="1:28" ht="30" customHeight="1" x14ac:dyDescent="0.3">
      <c r="A7" s="13" t="s">
        <v>1227</v>
      </c>
      <c r="B7" s="13" t="s">
        <v>1224</v>
      </c>
      <c r="C7" s="13" t="s">
        <v>656</v>
      </c>
      <c r="D7" s="37" t="s">
        <v>60</v>
      </c>
      <c r="E7" s="38">
        <v>0</v>
      </c>
      <c r="F7" s="13" t="s">
        <v>52</v>
      </c>
      <c r="G7" s="38">
        <v>0</v>
      </c>
      <c r="H7" s="13" t="s">
        <v>52</v>
      </c>
      <c r="I7" s="38">
        <v>0</v>
      </c>
      <c r="J7" s="13" t="s">
        <v>52</v>
      </c>
      <c r="K7" s="38">
        <v>0</v>
      </c>
      <c r="L7" s="13" t="s">
        <v>52</v>
      </c>
      <c r="M7" s="38">
        <v>0</v>
      </c>
      <c r="N7" s="13" t="s">
        <v>52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90653</v>
      </c>
      <c r="V7" s="38">
        <f t="shared" si="0"/>
        <v>90653</v>
      </c>
      <c r="W7" s="13" t="s">
        <v>1987</v>
      </c>
      <c r="X7" s="13" t="s">
        <v>1186</v>
      </c>
      <c r="Y7" s="1" t="s">
        <v>52</v>
      </c>
      <c r="Z7" s="1" t="s">
        <v>52</v>
      </c>
      <c r="AA7" s="39"/>
      <c r="AB7" s="1" t="s">
        <v>52</v>
      </c>
    </row>
    <row r="8" spans="1:28" ht="30" customHeight="1" x14ac:dyDescent="0.3">
      <c r="A8" s="13" t="s">
        <v>1296</v>
      </c>
      <c r="B8" s="13" t="s">
        <v>1224</v>
      </c>
      <c r="C8" s="13" t="s">
        <v>1294</v>
      </c>
      <c r="D8" s="37" t="s">
        <v>60</v>
      </c>
      <c r="E8" s="38">
        <v>0</v>
      </c>
      <c r="F8" s="13" t="s">
        <v>52</v>
      </c>
      <c r="G8" s="38">
        <v>0</v>
      </c>
      <c r="H8" s="13" t="s">
        <v>52</v>
      </c>
      <c r="I8" s="38">
        <v>0</v>
      </c>
      <c r="J8" s="13" t="s">
        <v>52</v>
      </c>
      <c r="K8" s="38">
        <v>0</v>
      </c>
      <c r="L8" s="13" t="s">
        <v>52</v>
      </c>
      <c r="M8" s="38">
        <v>0</v>
      </c>
      <c r="N8" s="13" t="s">
        <v>52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127336</v>
      </c>
      <c r="V8" s="38">
        <f t="shared" si="0"/>
        <v>127336</v>
      </c>
      <c r="W8" s="13" t="s">
        <v>1988</v>
      </c>
      <c r="X8" s="13" t="s">
        <v>1186</v>
      </c>
      <c r="Y8" s="1" t="s">
        <v>52</v>
      </c>
      <c r="Z8" s="1" t="s">
        <v>52</v>
      </c>
      <c r="AA8" s="39"/>
      <c r="AB8" s="1" t="s">
        <v>52</v>
      </c>
    </row>
    <row r="9" spans="1:28" ht="30" customHeight="1" x14ac:dyDescent="0.3">
      <c r="A9" s="13" t="s">
        <v>1238</v>
      </c>
      <c r="B9" s="13" t="s">
        <v>1235</v>
      </c>
      <c r="C9" s="13" t="s">
        <v>656</v>
      </c>
      <c r="D9" s="37" t="s">
        <v>60</v>
      </c>
      <c r="E9" s="38">
        <v>0</v>
      </c>
      <c r="F9" s="13" t="s">
        <v>52</v>
      </c>
      <c r="G9" s="38">
        <v>0</v>
      </c>
      <c r="H9" s="13" t="s">
        <v>52</v>
      </c>
      <c r="I9" s="38">
        <v>0</v>
      </c>
      <c r="J9" s="13" t="s">
        <v>52</v>
      </c>
      <c r="K9" s="38">
        <v>0</v>
      </c>
      <c r="L9" s="13" t="s">
        <v>52</v>
      </c>
      <c r="M9" s="38">
        <v>0</v>
      </c>
      <c r="N9" s="13" t="s">
        <v>52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1634</v>
      </c>
      <c r="V9" s="38">
        <f t="shared" si="0"/>
        <v>1634</v>
      </c>
      <c r="W9" s="13" t="s">
        <v>1989</v>
      </c>
      <c r="X9" s="13" t="s">
        <v>1186</v>
      </c>
      <c r="Y9" s="1" t="s">
        <v>52</v>
      </c>
      <c r="Z9" s="1" t="s">
        <v>52</v>
      </c>
      <c r="AA9" s="39"/>
      <c r="AB9" s="1" t="s">
        <v>52</v>
      </c>
    </row>
    <row r="10" spans="1:28" ht="30" customHeight="1" x14ac:dyDescent="0.3">
      <c r="A10" s="13" t="s">
        <v>1304</v>
      </c>
      <c r="B10" s="13" t="s">
        <v>1235</v>
      </c>
      <c r="C10" s="13" t="s">
        <v>1294</v>
      </c>
      <c r="D10" s="37" t="s">
        <v>60</v>
      </c>
      <c r="E10" s="38">
        <v>0</v>
      </c>
      <c r="F10" s="13" t="s">
        <v>52</v>
      </c>
      <c r="G10" s="38">
        <v>0</v>
      </c>
      <c r="H10" s="13" t="s">
        <v>52</v>
      </c>
      <c r="I10" s="38">
        <v>0</v>
      </c>
      <c r="J10" s="13" t="s">
        <v>52</v>
      </c>
      <c r="K10" s="38">
        <v>0</v>
      </c>
      <c r="L10" s="13" t="s">
        <v>52</v>
      </c>
      <c r="M10" s="38">
        <v>0</v>
      </c>
      <c r="N10" s="13" t="s">
        <v>52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1765</v>
      </c>
      <c r="V10" s="38">
        <f t="shared" si="0"/>
        <v>1765</v>
      </c>
      <c r="W10" s="13" t="s">
        <v>1990</v>
      </c>
      <c r="X10" s="13" t="s">
        <v>1186</v>
      </c>
      <c r="Y10" s="1" t="s">
        <v>52</v>
      </c>
      <c r="Z10" s="1" t="s">
        <v>52</v>
      </c>
      <c r="AA10" s="39"/>
      <c r="AB10" s="1" t="s">
        <v>52</v>
      </c>
    </row>
    <row r="11" spans="1:28" ht="30" customHeight="1" x14ac:dyDescent="0.3">
      <c r="A11" s="13" t="s">
        <v>1200</v>
      </c>
      <c r="B11" s="13" t="s">
        <v>601</v>
      </c>
      <c r="C11" s="13" t="s">
        <v>602</v>
      </c>
      <c r="D11" s="37" t="s">
        <v>60</v>
      </c>
      <c r="E11" s="38">
        <v>0</v>
      </c>
      <c r="F11" s="13" t="s">
        <v>52</v>
      </c>
      <c r="G11" s="38">
        <v>0</v>
      </c>
      <c r="H11" s="13" t="s">
        <v>52</v>
      </c>
      <c r="I11" s="38">
        <v>0</v>
      </c>
      <c r="J11" s="13" t="s">
        <v>52</v>
      </c>
      <c r="K11" s="38">
        <v>0</v>
      </c>
      <c r="L11" s="13" t="s">
        <v>52</v>
      </c>
      <c r="M11" s="38">
        <v>0</v>
      </c>
      <c r="N11" s="13" t="s">
        <v>52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6966</v>
      </c>
      <c r="V11" s="38">
        <f t="shared" si="0"/>
        <v>6966</v>
      </c>
      <c r="W11" s="13" t="s">
        <v>1991</v>
      </c>
      <c r="X11" s="13" t="s">
        <v>1186</v>
      </c>
      <c r="Y11" s="1" t="s">
        <v>52</v>
      </c>
      <c r="Z11" s="1" t="s">
        <v>52</v>
      </c>
      <c r="AA11" s="39"/>
      <c r="AB11" s="1" t="s">
        <v>52</v>
      </c>
    </row>
    <row r="12" spans="1:28" ht="30" customHeight="1" x14ac:dyDescent="0.3">
      <c r="A12" s="13" t="s">
        <v>1261</v>
      </c>
      <c r="B12" s="13" t="s">
        <v>1257</v>
      </c>
      <c r="C12" s="13" t="s">
        <v>1258</v>
      </c>
      <c r="D12" s="37" t="s">
        <v>60</v>
      </c>
      <c r="E12" s="38">
        <v>0</v>
      </c>
      <c r="F12" s="13" t="s">
        <v>52</v>
      </c>
      <c r="G12" s="38">
        <v>0</v>
      </c>
      <c r="H12" s="13" t="s">
        <v>52</v>
      </c>
      <c r="I12" s="38">
        <v>0</v>
      </c>
      <c r="J12" s="13" t="s">
        <v>52</v>
      </c>
      <c r="K12" s="38">
        <v>0</v>
      </c>
      <c r="L12" s="13" t="s">
        <v>52</v>
      </c>
      <c r="M12" s="38">
        <v>0</v>
      </c>
      <c r="N12" s="13" t="s">
        <v>52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94381</v>
      </c>
      <c r="V12" s="38">
        <f t="shared" si="0"/>
        <v>94381</v>
      </c>
      <c r="W12" s="13" t="s">
        <v>1992</v>
      </c>
      <c r="X12" s="13" t="s">
        <v>1186</v>
      </c>
      <c r="Y12" s="1" t="s">
        <v>52</v>
      </c>
      <c r="Z12" s="1" t="s">
        <v>52</v>
      </c>
      <c r="AA12" s="39"/>
      <c r="AB12" s="1" t="s">
        <v>52</v>
      </c>
    </row>
    <row r="13" spans="1:28" ht="30" customHeight="1" x14ac:dyDescent="0.3">
      <c r="A13" s="13" t="s">
        <v>1273</v>
      </c>
      <c r="B13" s="13" t="s">
        <v>1269</v>
      </c>
      <c r="C13" s="13" t="s">
        <v>1270</v>
      </c>
      <c r="D13" s="37" t="s">
        <v>60</v>
      </c>
      <c r="E13" s="38">
        <v>0</v>
      </c>
      <c r="F13" s="13" t="s">
        <v>52</v>
      </c>
      <c r="G13" s="38">
        <v>0</v>
      </c>
      <c r="H13" s="13" t="s">
        <v>52</v>
      </c>
      <c r="I13" s="38">
        <v>0</v>
      </c>
      <c r="J13" s="13" t="s">
        <v>52</v>
      </c>
      <c r="K13" s="38">
        <v>0</v>
      </c>
      <c r="L13" s="13" t="s">
        <v>52</v>
      </c>
      <c r="M13" s="38">
        <v>0</v>
      </c>
      <c r="N13" s="13" t="s">
        <v>52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98388</v>
      </c>
      <c r="V13" s="38">
        <f t="shared" si="0"/>
        <v>98388</v>
      </c>
      <c r="W13" s="13" t="s">
        <v>1993</v>
      </c>
      <c r="X13" s="13" t="s">
        <v>1186</v>
      </c>
      <c r="Y13" s="1" t="s">
        <v>52</v>
      </c>
      <c r="Z13" s="1" t="s">
        <v>52</v>
      </c>
      <c r="AA13" s="39"/>
      <c r="AB13" s="1" t="s">
        <v>52</v>
      </c>
    </row>
    <row r="14" spans="1:28" ht="30" customHeight="1" x14ac:dyDescent="0.3">
      <c r="A14" s="13" t="s">
        <v>1246</v>
      </c>
      <c r="B14" s="13" t="s">
        <v>1242</v>
      </c>
      <c r="C14" s="13" t="s">
        <v>1243</v>
      </c>
      <c r="D14" s="37" t="s">
        <v>60</v>
      </c>
      <c r="E14" s="38">
        <v>0</v>
      </c>
      <c r="F14" s="13" t="s">
        <v>52</v>
      </c>
      <c r="G14" s="38">
        <v>0</v>
      </c>
      <c r="H14" s="13" t="s">
        <v>52</v>
      </c>
      <c r="I14" s="38">
        <v>0</v>
      </c>
      <c r="J14" s="13" t="s">
        <v>52</v>
      </c>
      <c r="K14" s="38">
        <v>0</v>
      </c>
      <c r="L14" s="13" t="s">
        <v>52</v>
      </c>
      <c r="M14" s="38">
        <v>0</v>
      </c>
      <c r="N14" s="13" t="s">
        <v>52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1418</v>
      </c>
      <c r="V14" s="38">
        <f t="shared" si="0"/>
        <v>1418</v>
      </c>
      <c r="W14" s="13" t="s">
        <v>1994</v>
      </c>
      <c r="X14" s="13" t="s">
        <v>1186</v>
      </c>
      <c r="Y14" s="1" t="s">
        <v>52</v>
      </c>
      <c r="Z14" s="1" t="s">
        <v>52</v>
      </c>
      <c r="AA14" s="39"/>
      <c r="AB14" s="1" t="s">
        <v>52</v>
      </c>
    </row>
    <row r="15" spans="1:28" ht="30" customHeight="1" x14ac:dyDescent="0.3">
      <c r="A15" s="13" t="s">
        <v>1514</v>
      </c>
      <c r="B15" s="13" t="s">
        <v>690</v>
      </c>
      <c r="C15" s="13" t="s">
        <v>1294</v>
      </c>
      <c r="D15" s="37" t="s">
        <v>60</v>
      </c>
      <c r="E15" s="38">
        <v>0</v>
      </c>
      <c r="F15" s="13" t="s">
        <v>52</v>
      </c>
      <c r="G15" s="38">
        <v>0</v>
      </c>
      <c r="H15" s="13" t="s">
        <v>52</v>
      </c>
      <c r="I15" s="38">
        <v>0</v>
      </c>
      <c r="J15" s="13" t="s">
        <v>52</v>
      </c>
      <c r="K15" s="38">
        <v>0</v>
      </c>
      <c r="L15" s="13" t="s">
        <v>52</v>
      </c>
      <c r="M15" s="38">
        <v>0</v>
      </c>
      <c r="N15" s="13" t="s">
        <v>52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233376</v>
      </c>
      <c r="V15" s="38">
        <f t="shared" si="0"/>
        <v>233376</v>
      </c>
      <c r="W15" s="13" t="s">
        <v>1995</v>
      </c>
      <c r="X15" s="13" t="s">
        <v>1186</v>
      </c>
      <c r="Y15" s="1" t="s">
        <v>52</v>
      </c>
      <c r="Z15" s="1" t="s">
        <v>52</v>
      </c>
      <c r="AA15" s="39"/>
      <c r="AB15" s="1" t="s">
        <v>52</v>
      </c>
    </row>
    <row r="16" spans="1:28" ht="30" customHeight="1" x14ac:dyDescent="0.3">
      <c r="A16" s="13" t="s">
        <v>1400</v>
      </c>
      <c r="B16" s="13" t="s">
        <v>690</v>
      </c>
      <c r="C16" s="13" t="s">
        <v>691</v>
      </c>
      <c r="D16" s="37" t="s">
        <v>60</v>
      </c>
      <c r="E16" s="38">
        <v>0</v>
      </c>
      <c r="F16" s="13" t="s">
        <v>52</v>
      </c>
      <c r="G16" s="38">
        <v>0</v>
      </c>
      <c r="H16" s="13" t="s">
        <v>52</v>
      </c>
      <c r="I16" s="38">
        <v>0</v>
      </c>
      <c r="J16" s="13" t="s">
        <v>52</v>
      </c>
      <c r="K16" s="38">
        <v>0</v>
      </c>
      <c r="L16" s="13" t="s">
        <v>52</v>
      </c>
      <c r="M16" s="38">
        <v>0</v>
      </c>
      <c r="N16" s="13" t="s">
        <v>52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520694</v>
      </c>
      <c r="V16" s="38">
        <f t="shared" si="0"/>
        <v>520694</v>
      </c>
      <c r="W16" s="13" t="s">
        <v>1996</v>
      </c>
      <c r="X16" s="13" t="s">
        <v>1186</v>
      </c>
      <c r="Y16" s="1" t="s">
        <v>52</v>
      </c>
      <c r="Z16" s="1" t="s">
        <v>52</v>
      </c>
      <c r="AA16" s="39"/>
      <c r="AB16" s="1" t="s">
        <v>52</v>
      </c>
    </row>
    <row r="17" spans="1:28" ht="30" customHeight="1" x14ac:dyDescent="0.3">
      <c r="A17" s="13" t="s">
        <v>1373</v>
      </c>
      <c r="B17" s="13" t="s">
        <v>655</v>
      </c>
      <c r="C17" s="13" t="s">
        <v>656</v>
      </c>
      <c r="D17" s="37" t="s">
        <v>60</v>
      </c>
      <c r="E17" s="38">
        <v>0</v>
      </c>
      <c r="F17" s="13" t="s">
        <v>52</v>
      </c>
      <c r="G17" s="38">
        <v>0</v>
      </c>
      <c r="H17" s="13" t="s">
        <v>52</v>
      </c>
      <c r="I17" s="38">
        <v>0</v>
      </c>
      <c r="J17" s="13" t="s">
        <v>52</v>
      </c>
      <c r="K17" s="38">
        <v>0</v>
      </c>
      <c r="L17" s="13" t="s">
        <v>52</v>
      </c>
      <c r="M17" s="38">
        <v>0</v>
      </c>
      <c r="N17" s="13" t="s">
        <v>52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120584</v>
      </c>
      <c r="V17" s="38">
        <f t="shared" si="0"/>
        <v>120584</v>
      </c>
      <c r="W17" s="13" t="s">
        <v>1997</v>
      </c>
      <c r="X17" s="13" t="s">
        <v>1186</v>
      </c>
      <c r="Y17" s="1" t="s">
        <v>52</v>
      </c>
      <c r="Z17" s="1" t="s">
        <v>52</v>
      </c>
      <c r="AA17" s="39"/>
      <c r="AB17" s="1" t="s">
        <v>52</v>
      </c>
    </row>
    <row r="18" spans="1:28" ht="30" customHeight="1" x14ac:dyDescent="0.3">
      <c r="A18" s="13" t="s">
        <v>1357</v>
      </c>
      <c r="B18" s="13" t="s">
        <v>1348</v>
      </c>
      <c r="C18" s="13" t="s">
        <v>1349</v>
      </c>
      <c r="D18" s="37" t="s">
        <v>60</v>
      </c>
      <c r="E18" s="38">
        <v>0</v>
      </c>
      <c r="F18" s="13" t="s">
        <v>52</v>
      </c>
      <c r="G18" s="38">
        <v>0</v>
      </c>
      <c r="H18" s="13" t="s">
        <v>52</v>
      </c>
      <c r="I18" s="38">
        <v>0</v>
      </c>
      <c r="J18" s="13" t="s">
        <v>52</v>
      </c>
      <c r="K18" s="38">
        <v>0</v>
      </c>
      <c r="L18" s="13" t="s">
        <v>52</v>
      </c>
      <c r="M18" s="38">
        <v>0</v>
      </c>
      <c r="N18" s="13" t="s">
        <v>52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341000</v>
      </c>
      <c r="V18" s="38">
        <f t="shared" si="0"/>
        <v>341000</v>
      </c>
      <c r="W18" s="13" t="s">
        <v>1998</v>
      </c>
      <c r="X18" s="13" t="s">
        <v>1186</v>
      </c>
      <c r="Y18" s="1" t="s">
        <v>52</v>
      </c>
      <c r="Z18" s="1" t="s">
        <v>52</v>
      </c>
      <c r="AA18" s="39"/>
      <c r="AB18" s="1" t="s">
        <v>52</v>
      </c>
    </row>
    <row r="19" spans="1:28" ht="30" customHeight="1" x14ac:dyDescent="0.3">
      <c r="A19" s="13" t="s">
        <v>1285</v>
      </c>
      <c r="B19" s="13" t="s">
        <v>1281</v>
      </c>
      <c r="C19" s="13" t="s">
        <v>1282</v>
      </c>
      <c r="D19" s="37" t="s">
        <v>60</v>
      </c>
      <c r="E19" s="38">
        <v>0</v>
      </c>
      <c r="F19" s="13" t="s">
        <v>52</v>
      </c>
      <c r="G19" s="38">
        <v>0</v>
      </c>
      <c r="H19" s="13" t="s">
        <v>52</v>
      </c>
      <c r="I19" s="38">
        <v>0</v>
      </c>
      <c r="J19" s="13" t="s">
        <v>52</v>
      </c>
      <c r="K19" s="38">
        <v>0</v>
      </c>
      <c r="L19" s="13" t="s">
        <v>52</v>
      </c>
      <c r="M19" s="38">
        <v>0</v>
      </c>
      <c r="N19" s="13" t="s">
        <v>52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47263</v>
      </c>
      <c r="V19" s="38">
        <f t="shared" si="0"/>
        <v>47263</v>
      </c>
      <c r="W19" s="13" t="s">
        <v>1999</v>
      </c>
      <c r="X19" s="13" t="s">
        <v>1186</v>
      </c>
      <c r="Y19" s="1" t="s">
        <v>52</v>
      </c>
      <c r="Z19" s="1" t="s">
        <v>52</v>
      </c>
      <c r="AA19" s="39"/>
      <c r="AB19" s="1" t="s">
        <v>52</v>
      </c>
    </row>
    <row r="20" spans="1:28" ht="30" customHeight="1" x14ac:dyDescent="0.3">
      <c r="A20" s="13" t="s">
        <v>859</v>
      </c>
      <c r="B20" s="13" t="s">
        <v>858</v>
      </c>
      <c r="C20" s="13" t="s">
        <v>52</v>
      </c>
      <c r="D20" s="37" t="s">
        <v>96</v>
      </c>
      <c r="E20" s="38">
        <v>0</v>
      </c>
      <c r="F20" s="13" t="s">
        <v>52</v>
      </c>
      <c r="G20" s="38">
        <v>0</v>
      </c>
      <c r="H20" s="13" t="s">
        <v>52</v>
      </c>
      <c r="I20" s="38">
        <v>65000</v>
      </c>
      <c r="J20" s="13" t="s">
        <v>2000</v>
      </c>
      <c r="K20" s="38">
        <v>0</v>
      </c>
      <c r="L20" s="13" t="s">
        <v>52</v>
      </c>
      <c r="M20" s="38">
        <v>0</v>
      </c>
      <c r="N20" s="13" t="s">
        <v>52</v>
      </c>
      <c r="O20" s="38">
        <f t="shared" ref="O20:O45" si="1">SMALL(E20:M20,COUNTIF(E20:M20,0)+1)</f>
        <v>65000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13" t="s">
        <v>2001</v>
      </c>
      <c r="X20" s="13" t="s">
        <v>52</v>
      </c>
      <c r="Y20" s="1" t="s">
        <v>52</v>
      </c>
      <c r="Z20" s="1" t="s">
        <v>52</v>
      </c>
      <c r="AA20" s="39"/>
      <c r="AB20" s="1" t="s">
        <v>52</v>
      </c>
    </row>
    <row r="21" spans="1:28" ht="30" customHeight="1" x14ac:dyDescent="0.3">
      <c r="A21" s="13" t="s">
        <v>608</v>
      </c>
      <c r="B21" s="13" t="s">
        <v>606</v>
      </c>
      <c r="C21" s="13" t="s">
        <v>607</v>
      </c>
      <c r="D21" s="37" t="s">
        <v>96</v>
      </c>
      <c r="E21" s="38">
        <v>0</v>
      </c>
      <c r="F21" s="13" t="s">
        <v>52</v>
      </c>
      <c r="G21" s="38">
        <v>0</v>
      </c>
      <c r="H21" s="13" t="s">
        <v>52</v>
      </c>
      <c r="I21" s="38">
        <v>0</v>
      </c>
      <c r="J21" s="13" t="s">
        <v>52</v>
      </c>
      <c r="K21" s="38">
        <v>19000</v>
      </c>
      <c r="L21" s="13" t="s">
        <v>2002</v>
      </c>
      <c r="M21" s="38">
        <v>0</v>
      </c>
      <c r="N21" s="13" t="s">
        <v>52</v>
      </c>
      <c r="O21" s="38">
        <f t="shared" si="1"/>
        <v>19000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13" t="s">
        <v>2003</v>
      </c>
      <c r="X21" s="13" t="s">
        <v>52</v>
      </c>
      <c r="Y21" s="1" t="s">
        <v>52</v>
      </c>
      <c r="Z21" s="1" t="s">
        <v>52</v>
      </c>
      <c r="AA21" s="39"/>
      <c r="AB21" s="1" t="s">
        <v>52</v>
      </c>
    </row>
    <row r="22" spans="1:28" ht="30" customHeight="1" x14ac:dyDescent="0.3">
      <c r="A22" s="13" t="s">
        <v>1384</v>
      </c>
      <c r="B22" s="13" t="s">
        <v>1381</v>
      </c>
      <c r="C22" s="13" t="s">
        <v>1382</v>
      </c>
      <c r="D22" s="37" t="s">
        <v>96</v>
      </c>
      <c r="E22" s="38">
        <v>0</v>
      </c>
      <c r="F22" s="13" t="s">
        <v>52</v>
      </c>
      <c r="G22" s="38">
        <v>4375</v>
      </c>
      <c r="H22" s="13" t="s">
        <v>2004</v>
      </c>
      <c r="I22" s="38">
        <v>3333.33</v>
      </c>
      <c r="J22" s="13" t="s">
        <v>2005</v>
      </c>
      <c r="K22" s="38">
        <v>0</v>
      </c>
      <c r="L22" s="13" t="s">
        <v>52</v>
      </c>
      <c r="M22" s="38">
        <v>0</v>
      </c>
      <c r="N22" s="13" t="s">
        <v>52</v>
      </c>
      <c r="O22" s="38">
        <f t="shared" si="1"/>
        <v>3333.33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13" t="s">
        <v>2006</v>
      </c>
      <c r="X22" s="13" t="s">
        <v>1383</v>
      </c>
      <c r="Y22" s="1" t="s">
        <v>52</v>
      </c>
      <c r="Z22" s="1" t="s">
        <v>52</v>
      </c>
      <c r="AA22" s="39"/>
      <c r="AB22" s="1" t="s">
        <v>52</v>
      </c>
    </row>
    <row r="23" spans="1:28" ht="30" customHeight="1" x14ac:dyDescent="0.3">
      <c r="A23" s="13" t="s">
        <v>863</v>
      </c>
      <c r="B23" s="13" t="s">
        <v>861</v>
      </c>
      <c r="C23" s="13" t="s">
        <v>52</v>
      </c>
      <c r="D23" s="37" t="s">
        <v>846</v>
      </c>
      <c r="E23" s="38">
        <v>0</v>
      </c>
      <c r="F23" s="13" t="s">
        <v>52</v>
      </c>
      <c r="G23" s="38">
        <v>0</v>
      </c>
      <c r="H23" s="13" t="s">
        <v>52</v>
      </c>
      <c r="I23" s="38">
        <v>0</v>
      </c>
      <c r="J23" s="13" t="s">
        <v>52</v>
      </c>
      <c r="K23" s="38">
        <v>590</v>
      </c>
      <c r="L23" s="13" t="s">
        <v>2007</v>
      </c>
      <c r="M23" s="38">
        <v>0</v>
      </c>
      <c r="N23" s="13" t="s">
        <v>52</v>
      </c>
      <c r="O23" s="38">
        <f t="shared" si="1"/>
        <v>590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13" t="s">
        <v>2008</v>
      </c>
      <c r="X23" s="13" t="s">
        <v>862</v>
      </c>
      <c r="Y23" s="1" t="s">
        <v>52</v>
      </c>
      <c r="Z23" s="1" t="s">
        <v>52</v>
      </c>
      <c r="AA23" s="39"/>
      <c r="AB23" s="1" t="s">
        <v>52</v>
      </c>
    </row>
    <row r="24" spans="1:28" ht="30" customHeight="1" x14ac:dyDescent="0.3">
      <c r="A24" s="13" t="s">
        <v>613</v>
      </c>
      <c r="B24" s="13" t="s">
        <v>611</v>
      </c>
      <c r="C24" s="13" t="s">
        <v>612</v>
      </c>
      <c r="D24" s="37" t="s">
        <v>77</v>
      </c>
      <c r="E24" s="38">
        <v>309</v>
      </c>
      <c r="F24" s="13" t="s">
        <v>52</v>
      </c>
      <c r="G24" s="38">
        <v>308.18</v>
      </c>
      <c r="H24" s="13" t="s">
        <v>2009</v>
      </c>
      <c r="I24" s="38">
        <v>402.56</v>
      </c>
      <c r="J24" s="13" t="s">
        <v>2010</v>
      </c>
      <c r="K24" s="38">
        <v>0</v>
      </c>
      <c r="L24" s="13" t="s">
        <v>52</v>
      </c>
      <c r="M24" s="38">
        <v>0</v>
      </c>
      <c r="N24" s="13" t="s">
        <v>52</v>
      </c>
      <c r="O24" s="38">
        <f t="shared" si="1"/>
        <v>308.18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13" t="s">
        <v>2011</v>
      </c>
      <c r="X24" s="13" t="s">
        <v>52</v>
      </c>
      <c r="Y24" s="1" t="s">
        <v>52</v>
      </c>
      <c r="Z24" s="1" t="s">
        <v>52</v>
      </c>
      <c r="AA24" s="39"/>
      <c r="AB24" s="1" t="s">
        <v>52</v>
      </c>
    </row>
    <row r="25" spans="1:28" ht="30" customHeight="1" x14ac:dyDescent="0.3">
      <c r="A25" s="13" t="s">
        <v>1191</v>
      </c>
      <c r="B25" s="13" t="s">
        <v>1189</v>
      </c>
      <c r="C25" s="13" t="s">
        <v>1190</v>
      </c>
      <c r="D25" s="37" t="s">
        <v>846</v>
      </c>
      <c r="E25" s="38">
        <v>0</v>
      </c>
      <c r="F25" s="13" t="s">
        <v>52</v>
      </c>
      <c r="G25" s="38">
        <v>1839.09</v>
      </c>
      <c r="H25" s="13" t="s">
        <v>2004</v>
      </c>
      <c r="I25" s="38">
        <v>1822.72</v>
      </c>
      <c r="J25" s="13" t="s">
        <v>2012</v>
      </c>
      <c r="K25" s="38">
        <v>0</v>
      </c>
      <c r="L25" s="13" t="s">
        <v>52</v>
      </c>
      <c r="M25" s="38">
        <v>0</v>
      </c>
      <c r="N25" s="13" t="s">
        <v>52</v>
      </c>
      <c r="O25" s="38">
        <f t="shared" si="1"/>
        <v>1822.72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13" t="s">
        <v>2013</v>
      </c>
      <c r="X25" s="13" t="s">
        <v>52</v>
      </c>
      <c r="Y25" s="1" t="s">
        <v>52</v>
      </c>
      <c r="Z25" s="1" t="s">
        <v>52</v>
      </c>
      <c r="AA25" s="39"/>
      <c r="AB25" s="1" t="s">
        <v>52</v>
      </c>
    </row>
    <row r="26" spans="1:28" ht="30" customHeight="1" x14ac:dyDescent="0.3">
      <c r="A26" s="13" t="s">
        <v>1250</v>
      </c>
      <c r="B26" s="13" t="s">
        <v>1248</v>
      </c>
      <c r="C26" s="13" t="s">
        <v>1249</v>
      </c>
      <c r="D26" s="37" t="s">
        <v>846</v>
      </c>
      <c r="E26" s="38">
        <v>0</v>
      </c>
      <c r="F26" s="13" t="s">
        <v>52</v>
      </c>
      <c r="G26" s="38">
        <v>1838.18</v>
      </c>
      <c r="H26" s="13" t="s">
        <v>2004</v>
      </c>
      <c r="I26" s="38">
        <v>1827.27</v>
      </c>
      <c r="J26" s="13" t="s">
        <v>2012</v>
      </c>
      <c r="K26" s="38">
        <v>0</v>
      </c>
      <c r="L26" s="13" t="s">
        <v>52</v>
      </c>
      <c r="M26" s="38">
        <v>0</v>
      </c>
      <c r="N26" s="13" t="s">
        <v>52</v>
      </c>
      <c r="O26" s="38">
        <f t="shared" si="1"/>
        <v>1827.27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13" t="s">
        <v>2014</v>
      </c>
      <c r="X26" s="13" t="s">
        <v>52</v>
      </c>
      <c r="Y26" s="1" t="s">
        <v>52</v>
      </c>
      <c r="Z26" s="1" t="s">
        <v>52</v>
      </c>
      <c r="AA26" s="39"/>
      <c r="AB26" s="1" t="s">
        <v>52</v>
      </c>
    </row>
    <row r="27" spans="1:28" ht="30" customHeight="1" x14ac:dyDescent="0.3">
      <c r="A27" s="13" t="s">
        <v>1388</v>
      </c>
      <c r="B27" s="13" t="s">
        <v>1386</v>
      </c>
      <c r="C27" s="13" t="s">
        <v>1387</v>
      </c>
      <c r="D27" s="37" t="s">
        <v>175</v>
      </c>
      <c r="E27" s="38">
        <v>2076</v>
      </c>
      <c r="F27" s="13" t="s">
        <v>52</v>
      </c>
      <c r="G27" s="38">
        <v>0</v>
      </c>
      <c r="H27" s="13" t="s">
        <v>52</v>
      </c>
      <c r="I27" s="38">
        <v>0</v>
      </c>
      <c r="J27" s="13" t="s">
        <v>52</v>
      </c>
      <c r="K27" s="38">
        <v>0</v>
      </c>
      <c r="L27" s="13" t="s">
        <v>52</v>
      </c>
      <c r="M27" s="38">
        <v>0</v>
      </c>
      <c r="N27" s="13" t="s">
        <v>52</v>
      </c>
      <c r="O27" s="38">
        <f t="shared" si="1"/>
        <v>2076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13" t="s">
        <v>2015</v>
      </c>
      <c r="X27" s="13" t="s">
        <v>52</v>
      </c>
      <c r="Y27" s="1" t="s">
        <v>52</v>
      </c>
      <c r="Z27" s="1" t="s">
        <v>52</v>
      </c>
      <c r="AA27" s="39"/>
      <c r="AB27" s="1" t="s">
        <v>52</v>
      </c>
    </row>
    <row r="28" spans="1:28" ht="30" customHeight="1" x14ac:dyDescent="0.3">
      <c r="A28" s="13" t="s">
        <v>553</v>
      </c>
      <c r="B28" s="13" t="s">
        <v>550</v>
      </c>
      <c r="C28" s="13" t="s">
        <v>551</v>
      </c>
      <c r="D28" s="37" t="s">
        <v>552</v>
      </c>
      <c r="E28" s="38">
        <v>0</v>
      </c>
      <c r="F28" s="13" t="s">
        <v>52</v>
      </c>
      <c r="G28" s="38">
        <v>31000</v>
      </c>
      <c r="H28" s="13" t="s">
        <v>2016</v>
      </c>
      <c r="I28" s="38">
        <v>0</v>
      </c>
      <c r="J28" s="13" t="s">
        <v>52</v>
      </c>
      <c r="K28" s="38">
        <v>0</v>
      </c>
      <c r="L28" s="13" t="s">
        <v>52</v>
      </c>
      <c r="M28" s="38">
        <v>0</v>
      </c>
      <c r="N28" s="13" t="s">
        <v>52</v>
      </c>
      <c r="O28" s="38">
        <f t="shared" si="1"/>
        <v>31000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13" t="s">
        <v>2017</v>
      </c>
      <c r="X28" s="13" t="s">
        <v>52</v>
      </c>
      <c r="Y28" s="1" t="s">
        <v>52</v>
      </c>
      <c r="Z28" s="1" t="s">
        <v>52</v>
      </c>
      <c r="AA28" s="39"/>
      <c r="AB28" s="1" t="s">
        <v>52</v>
      </c>
    </row>
    <row r="29" spans="1:28" ht="30" customHeight="1" x14ac:dyDescent="0.3">
      <c r="A29" s="13" t="s">
        <v>795</v>
      </c>
      <c r="B29" s="13" t="s">
        <v>173</v>
      </c>
      <c r="C29" s="13" t="s">
        <v>794</v>
      </c>
      <c r="D29" s="37" t="s">
        <v>175</v>
      </c>
      <c r="E29" s="38">
        <v>940</v>
      </c>
      <c r="F29" s="13" t="s">
        <v>52</v>
      </c>
      <c r="G29" s="38">
        <v>1080</v>
      </c>
      <c r="H29" s="13" t="s">
        <v>2018</v>
      </c>
      <c r="I29" s="38">
        <v>1100</v>
      </c>
      <c r="J29" s="13" t="s">
        <v>2019</v>
      </c>
      <c r="K29" s="38">
        <v>0</v>
      </c>
      <c r="L29" s="13" t="s">
        <v>52</v>
      </c>
      <c r="M29" s="38">
        <v>0</v>
      </c>
      <c r="N29" s="13" t="s">
        <v>52</v>
      </c>
      <c r="O29" s="38">
        <f t="shared" si="1"/>
        <v>940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13" t="s">
        <v>2020</v>
      </c>
      <c r="X29" s="13" t="s">
        <v>52</v>
      </c>
      <c r="Y29" s="1" t="s">
        <v>52</v>
      </c>
      <c r="Z29" s="1" t="s">
        <v>52</v>
      </c>
      <c r="AA29" s="39"/>
      <c r="AB29" s="1" t="s">
        <v>52</v>
      </c>
    </row>
    <row r="30" spans="1:28" ht="30" customHeight="1" x14ac:dyDescent="0.3">
      <c r="A30" s="13" t="s">
        <v>176</v>
      </c>
      <c r="B30" s="13" t="s">
        <v>173</v>
      </c>
      <c r="C30" s="13" t="s">
        <v>174</v>
      </c>
      <c r="D30" s="37" t="s">
        <v>175</v>
      </c>
      <c r="E30" s="38">
        <v>0</v>
      </c>
      <c r="F30" s="13" t="s">
        <v>52</v>
      </c>
      <c r="G30" s="38">
        <v>1080</v>
      </c>
      <c r="H30" s="13" t="s">
        <v>2018</v>
      </c>
      <c r="I30" s="38">
        <v>0</v>
      </c>
      <c r="J30" s="13" t="s">
        <v>52</v>
      </c>
      <c r="K30" s="38">
        <v>0</v>
      </c>
      <c r="L30" s="13" t="s">
        <v>52</v>
      </c>
      <c r="M30" s="38">
        <v>0</v>
      </c>
      <c r="N30" s="13" t="s">
        <v>52</v>
      </c>
      <c r="O30" s="38">
        <f t="shared" si="1"/>
        <v>1080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13" t="s">
        <v>2021</v>
      </c>
      <c r="X30" s="13" t="s">
        <v>52</v>
      </c>
      <c r="Y30" s="1" t="s">
        <v>52</v>
      </c>
      <c r="Z30" s="1" t="s">
        <v>52</v>
      </c>
      <c r="AA30" s="39"/>
      <c r="AB30" s="1" t="s">
        <v>52</v>
      </c>
    </row>
    <row r="31" spans="1:28" ht="30" customHeight="1" x14ac:dyDescent="0.3">
      <c r="A31" s="13" t="s">
        <v>1396</v>
      </c>
      <c r="B31" s="13" t="s">
        <v>1394</v>
      </c>
      <c r="C31" s="13" t="s">
        <v>1395</v>
      </c>
      <c r="D31" s="37" t="s">
        <v>175</v>
      </c>
      <c r="E31" s="38">
        <v>0</v>
      </c>
      <c r="F31" s="13" t="s">
        <v>52</v>
      </c>
      <c r="G31" s="38">
        <v>1080</v>
      </c>
      <c r="H31" s="13" t="s">
        <v>2023</v>
      </c>
      <c r="I31" s="38">
        <v>0</v>
      </c>
      <c r="J31" s="13" t="s">
        <v>52</v>
      </c>
      <c r="K31" s="38">
        <v>0</v>
      </c>
      <c r="L31" s="13" t="s">
        <v>52</v>
      </c>
      <c r="M31" s="38">
        <v>0</v>
      </c>
      <c r="N31" s="13" t="s">
        <v>52</v>
      </c>
      <c r="O31" s="38">
        <f t="shared" si="1"/>
        <v>1080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13" t="s">
        <v>2024</v>
      </c>
      <c r="X31" s="13" t="s">
        <v>52</v>
      </c>
      <c r="Y31" s="1" t="s">
        <v>52</v>
      </c>
      <c r="Z31" s="1" t="s">
        <v>52</v>
      </c>
      <c r="AA31" s="39"/>
      <c r="AB31" s="1" t="s">
        <v>52</v>
      </c>
    </row>
    <row r="32" spans="1:28" ht="30" customHeight="1" x14ac:dyDescent="0.3">
      <c r="A32" s="13" t="s">
        <v>181</v>
      </c>
      <c r="B32" s="13" t="s">
        <v>178</v>
      </c>
      <c r="C32" s="13" t="s">
        <v>179</v>
      </c>
      <c r="D32" s="37" t="s">
        <v>134</v>
      </c>
      <c r="E32" s="38">
        <v>0</v>
      </c>
      <c r="F32" s="13" t="s">
        <v>52</v>
      </c>
      <c r="G32" s="38">
        <v>1250000</v>
      </c>
      <c r="H32" s="13" t="s">
        <v>2025</v>
      </c>
      <c r="I32" s="38">
        <v>1240000</v>
      </c>
      <c r="J32" s="13" t="s">
        <v>2026</v>
      </c>
      <c r="K32" s="38">
        <v>0</v>
      </c>
      <c r="L32" s="13" t="s">
        <v>52</v>
      </c>
      <c r="M32" s="38">
        <v>0</v>
      </c>
      <c r="N32" s="13" t="s">
        <v>52</v>
      </c>
      <c r="O32" s="38">
        <f t="shared" si="1"/>
        <v>1240000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13" t="s">
        <v>2027</v>
      </c>
      <c r="X32" s="13" t="s">
        <v>180</v>
      </c>
      <c r="Y32" s="1" t="s">
        <v>52</v>
      </c>
      <c r="Z32" s="1" t="s">
        <v>52</v>
      </c>
      <c r="AA32" s="39"/>
      <c r="AB32" s="1" t="s">
        <v>52</v>
      </c>
    </row>
    <row r="33" spans="1:28" ht="30" customHeight="1" x14ac:dyDescent="0.3">
      <c r="A33" s="13" t="s">
        <v>185</v>
      </c>
      <c r="B33" s="13" t="s">
        <v>178</v>
      </c>
      <c r="C33" s="13" t="s">
        <v>183</v>
      </c>
      <c r="D33" s="37" t="s">
        <v>134</v>
      </c>
      <c r="E33" s="38">
        <v>0</v>
      </c>
      <c r="F33" s="13" t="s">
        <v>52</v>
      </c>
      <c r="G33" s="38">
        <v>0</v>
      </c>
      <c r="H33" s="13" t="s">
        <v>52</v>
      </c>
      <c r="I33" s="38">
        <v>1240000</v>
      </c>
      <c r="J33" s="13" t="s">
        <v>2026</v>
      </c>
      <c r="K33" s="38">
        <v>0</v>
      </c>
      <c r="L33" s="13" t="s">
        <v>52</v>
      </c>
      <c r="M33" s="38">
        <v>0</v>
      </c>
      <c r="N33" s="13" t="s">
        <v>52</v>
      </c>
      <c r="O33" s="38">
        <f t="shared" si="1"/>
        <v>1240000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13" t="s">
        <v>2028</v>
      </c>
      <c r="X33" s="13" t="s">
        <v>184</v>
      </c>
      <c r="Y33" s="1" t="s">
        <v>52</v>
      </c>
      <c r="Z33" s="1" t="s">
        <v>52</v>
      </c>
      <c r="AA33" s="39"/>
      <c r="AB33" s="1" t="s">
        <v>52</v>
      </c>
    </row>
    <row r="34" spans="1:28" ht="30" customHeight="1" x14ac:dyDescent="0.3">
      <c r="A34" s="13" t="s">
        <v>189</v>
      </c>
      <c r="B34" s="13" t="s">
        <v>178</v>
      </c>
      <c r="C34" s="13" t="s">
        <v>187</v>
      </c>
      <c r="D34" s="37" t="s">
        <v>134</v>
      </c>
      <c r="E34" s="38">
        <v>0</v>
      </c>
      <c r="F34" s="13" t="s">
        <v>52</v>
      </c>
      <c r="G34" s="38">
        <v>1250000</v>
      </c>
      <c r="H34" s="13" t="s">
        <v>2025</v>
      </c>
      <c r="I34" s="38">
        <v>1240000</v>
      </c>
      <c r="J34" s="13" t="s">
        <v>2026</v>
      </c>
      <c r="K34" s="38">
        <v>0</v>
      </c>
      <c r="L34" s="13" t="s">
        <v>52</v>
      </c>
      <c r="M34" s="38">
        <v>0</v>
      </c>
      <c r="N34" s="13" t="s">
        <v>52</v>
      </c>
      <c r="O34" s="38">
        <f t="shared" si="1"/>
        <v>1240000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13" t="s">
        <v>2029</v>
      </c>
      <c r="X34" s="13" t="s">
        <v>188</v>
      </c>
      <c r="Y34" s="1" t="s">
        <v>52</v>
      </c>
      <c r="Z34" s="1" t="s">
        <v>52</v>
      </c>
      <c r="AA34" s="39"/>
      <c r="AB34" s="1" t="s">
        <v>52</v>
      </c>
    </row>
    <row r="35" spans="1:28" ht="30" customHeight="1" x14ac:dyDescent="0.3">
      <c r="A35" s="13" t="s">
        <v>193</v>
      </c>
      <c r="B35" s="13" t="s">
        <v>191</v>
      </c>
      <c r="C35" s="13" t="s">
        <v>192</v>
      </c>
      <c r="D35" s="37" t="s">
        <v>134</v>
      </c>
      <c r="E35" s="38">
        <v>1010000</v>
      </c>
      <c r="F35" s="13" t="s">
        <v>52</v>
      </c>
      <c r="G35" s="38">
        <v>1090000</v>
      </c>
      <c r="H35" s="13" t="s">
        <v>2030</v>
      </c>
      <c r="I35" s="38">
        <v>1087000</v>
      </c>
      <c r="J35" s="13" t="s">
        <v>2031</v>
      </c>
      <c r="K35" s="38">
        <v>0</v>
      </c>
      <c r="L35" s="13" t="s">
        <v>52</v>
      </c>
      <c r="M35" s="38">
        <v>0</v>
      </c>
      <c r="N35" s="13" t="s">
        <v>52</v>
      </c>
      <c r="O35" s="38">
        <f t="shared" si="1"/>
        <v>1010000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13" t="s">
        <v>2032</v>
      </c>
      <c r="X35" s="13" t="s">
        <v>52</v>
      </c>
      <c r="Y35" s="1" t="s">
        <v>52</v>
      </c>
      <c r="Z35" s="1" t="s">
        <v>52</v>
      </c>
      <c r="AA35" s="39"/>
      <c r="AB35" s="1" t="s">
        <v>52</v>
      </c>
    </row>
    <row r="36" spans="1:28" ht="30" customHeight="1" x14ac:dyDescent="0.3">
      <c r="A36" s="13" t="s">
        <v>196</v>
      </c>
      <c r="B36" s="13" t="s">
        <v>191</v>
      </c>
      <c r="C36" s="13" t="s">
        <v>195</v>
      </c>
      <c r="D36" s="37" t="s">
        <v>134</v>
      </c>
      <c r="E36" s="38">
        <v>1010000</v>
      </c>
      <c r="F36" s="13" t="s">
        <v>52</v>
      </c>
      <c r="G36" s="38">
        <v>1090000</v>
      </c>
      <c r="H36" s="13" t="s">
        <v>2030</v>
      </c>
      <c r="I36" s="38">
        <v>1087000</v>
      </c>
      <c r="J36" s="13" t="s">
        <v>2031</v>
      </c>
      <c r="K36" s="38">
        <v>0</v>
      </c>
      <c r="L36" s="13" t="s">
        <v>52</v>
      </c>
      <c r="M36" s="38">
        <v>0</v>
      </c>
      <c r="N36" s="13" t="s">
        <v>52</v>
      </c>
      <c r="O36" s="38">
        <f t="shared" si="1"/>
        <v>1010000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13" t="s">
        <v>2033</v>
      </c>
      <c r="X36" s="13" t="s">
        <v>52</v>
      </c>
      <c r="Y36" s="1" t="s">
        <v>52</v>
      </c>
      <c r="Z36" s="1" t="s">
        <v>52</v>
      </c>
      <c r="AA36" s="39"/>
      <c r="AB36" s="1" t="s">
        <v>52</v>
      </c>
    </row>
    <row r="37" spans="1:28" ht="30" customHeight="1" x14ac:dyDescent="0.3">
      <c r="A37" s="13" t="s">
        <v>200</v>
      </c>
      <c r="B37" s="13" t="s">
        <v>198</v>
      </c>
      <c r="C37" s="13" t="s">
        <v>199</v>
      </c>
      <c r="D37" s="37" t="s">
        <v>134</v>
      </c>
      <c r="E37" s="38">
        <v>1092465</v>
      </c>
      <c r="F37" s="13" t="s">
        <v>52</v>
      </c>
      <c r="G37" s="38">
        <v>1193500</v>
      </c>
      <c r="H37" s="13" t="s">
        <v>2034</v>
      </c>
      <c r="I37" s="38">
        <v>0</v>
      </c>
      <c r="J37" s="13" t="s">
        <v>52</v>
      </c>
      <c r="K37" s="38">
        <v>0</v>
      </c>
      <c r="L37" s="13" t="s">
        <v>52</v>
      </c>
      <c r="M37" s="38">
        <v>0</v>
      </c>
      <c r="N37" s="13" t="s">
        <v>52</v>
      </c>
      <c r="O37" s="38">
        <f t="shared" si="1"/>
        <v>1092465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13" t="s">
        <v>2035</v>
      </c>
      <c r="X37" s="13" t="s">
        <v>52</v>
      </c>
      <c r="Y37" s="1" t="s">
        <v>52</v>
      </c>
      <c r="Z37" s="1" t="s">
        <v>52</v>
      </c>
      <c r="AA37" s="39"/>
      <c r="AB37" s="1" t="s">
        <v>52</v>
      </c>
    </row>
    <row r="38" spans="1:28" ht="30" customHeight="1" x14ac:dyDescent="0.3">
      <c r="A38" s="13" t="s">
        <v>203</v>
      </c>
      <c r="B38" s="13" t="s">
        <v>198</v>
      </c>
      <c r="C38" s="13" t="s">
        <v>202</v>
      </c>
      <c r="D38" s="37" t="s">
        <v>134</v>
      </c>
      <c r="E38" s="38">
        <v>990000</v>
      </c>
      <c r="F38" s="13" t="s">
        <v>52</v>
      </c>
      <c r="G38" s="38">
        <v>1080000</v>
      </c>
      <c r="H38" s="13" t="s">
        <v>2034</v>
      </c>
      <c r="I38" s="38">
        <v>0</v>
      </c>
      <c r="J38" s="13" t="s">
        <v>52</v>
      </c>
      <c r="K38" s="38">
        <v>0</v>
      </c>
      <c r="L38" s="13" t="s">
        <v>52</v>
      </c>
      <c r="M38" s="38">
        <v>0</v>
      </c>
      <c r="N38" s="13" t="s">
        <v>52</v>
      </c>
      <c r="O38" s="38">
        <f t="shared" si="1"/>
        <v>990000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13" t="s">
        <v>2036</v>
      </c>
      <c r="X38" s="13" t="s">
        <v>52</v>
      </c>
      <c r="Y38" s="1" t="s">
        <v>52</v>
      </c>
      <c r="Z38" s="1" t="s">
        <v>52</v>
      </c>
      <c r="AA38" s="39"/>
      <c r="AB38" s="1" t="s">
        <v>52</v>
      </c>
    </row>
    <row r="39" spans="1:28" ht="30" customHeight="1" x14ac:dyDescent="0.3">
      <c r="A39" s="13" t="s">
        <v>889</v>
      </c>
      <c r="B39" s="13" t="s">
        <v>878</v>
      </c>
      <c r="C39" s="13" t="s">
        <v>888</v>
      </c>
      <c r="D39" s="37" t="s">
        <v>175</v>
      </c>
      <c r="E39" s="38">
        <v>0</v>
      </c>
      <c r="F39" s="13" t="s">
        <v>52</v>
      </c>
      <c r="G39" s="38">
        <v>1717</v>
      </c>
      <c r="H39" s="13" t="s">
        <v>2037</v>
      </c>
      <c r="I39" s="38">
        <v>1824.81</v>
      </c>
      <c r="J39" s="13" t="s">
        <v>2038</v>
      </c>
      <c r="K39" s="38">
        <v>0</v>
      </c>
      <c r="L39" s="13" t="s">
        <v>52</v>
      </c>
      <c r="M39" s="38">
        <v>0</v>
      </c>
      <c r="N39" s="13" t="s">
        <v>52</v>
      </c>
      <c r="O39" s="38">
        <f t="shared" si="1"/>
        <v>1717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13" t="s">
        <v>2039</v>
      </c>
      <c r="X39" s="13" t="s">
        <v>52</v>
      </c>
      <c r="Y39" s="1" t="s">
        <v>52</v>
      </c>
      <c r="Z39" s="1" t="s">
        <v>52</v>
      </c>
      <c r="AA39" s="39"/>
      <c r="AB39" s="1" t="s">
        <v>52</v>
      </c>
    </row>
    <row r="40" spans="1:28" ht="30" customHeight="1" x14ac:dyDescent="0.3">
      <c r="A40" s="13" t="s">
        <v>880</v>
      </c>
      <c r="B40" s="13" t="s">
        <v>878</v>
      </c>
      <c r="C40" s="13" t="s">
        <v>879</v>
      </c>
      <c r="D40" s="37" t="s">
        <v>175</v>
      </c>
      <c r="E40" s="38">
        <v>0</v>
      </c>
      <c r="F40" s="13" t="s">
        <v>52</v>
      </c>
      <c r="G40" s="38">
        <v>1604</v>
      </c>
      <c r="H40" s="13" t="s">
        <v>2037</v>
      </c>
      <c r="I40" s="38">
        <v>1697.5</v>
      </c>
      <c r="J40" s="13" t="s">
        <v>2038</v>
      </c>
      <c r="K40" s="38">
        <v>0</v>
      </c>
      <c r="L40" s="13" t="s">
        <v>52</v>
      </c>
      <c r="M40" s="38">
        <v>0</v>
      </c>
      <c r="N40" s="13" t="s">
        <v>52</v>
      </c>
      <c r="O40" s="38">
        <f t="shared" si="1"/>
        <v>1604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13" t="s">
        <v>2040</v>
      </c>
      <c r="X40" s="13" t="s">
        <v>52</v>
      </c>
      <c r="Y40" s="1" t="s">
        <v>52</v>
      </c>
      <c r="Z40" s="1" t="s">
        <v>52</v>
      </c>
      <c r="AA40" s="39"/>
      <c r="AB40" s="1" t="s">
        <v>52</v>
      </c>
    </row>
    <row r="41" spans="1:28" ht="30" customHeight="1" x14ac:dyDescent="0.3">
      <c r="A41" s="13" t="s">
        <v>206</v>
      </c>
      <c r="B41" s="13" t="s">
        <v>198</v>
      </c>
      <c r="C41" s="13" t="s">
        <v>205</v>
      </c>
      <c r="D41" s="37" t="s">
        <v>134</v>
      </c>
      <c r="E41" s="38">
        <v>1040094</v>
      </c>
      <c r="F41" s="13" t="s">
        <v>52</v>
      </c>
      <c r="G41" s="38">
        <v>1130600</v>
      </c>
      <c r="H41" s="13" t="s">
        <v>2034</v>
      </c>
      <c r="I41" s="38">
        <v>0</v>
      </c>
      <c r="J41" s="13" t="s">
        <v>52</v>
      </c>
      <c r="K41" s="38">
        <v>0</v>
      </c>
      <c r="L41" s="13" t="s">
        <v>52</v>
      </c>
      <c r="M41" s="38">
        <v>0</v>
      </c>
      <c r="N41" s="13" t="s">
        <v>52</v>
      </c>
      <c r="O41" s="38">
        <f t="shared" si="1"/>
        <v>1040094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13" t="s">
        <v>2041</v>
      </c>
      <c r="X41" s="13" t="s">
        <v>52</v>
      </c>
      <c r="Y41" s="1" t="s">
        <v>52</v>
      </c>
      <c r="Z41" s="1" t="s">
        <v>52</v>
      </c>
      <c r="AA41" s="39"/>
      <c r="AB41" s="1" t="s">
        <v>52</v>
      </c>
    </row>
    <row r="42" spans="1:28" ht="30" customHeight="1" x14ac:dyDescent="0.3">
      <c r="A42" s="13" t="s">
        <v>209</v>
      </c>
      <c r="B42" s="13" t="s">
        <v>198</v>
      </c>
      <c r="C42" s="13" t="s">
        <v>208</v>
      </c>
      <c r="D42" s="37" t="s">
        <v>134</v>
      </c>
      <c r="E42" s="38">
        <v>990000</v>
      </c>
      <c r="F42" s="13" t="s">
        <v>52</v>
      </c>
      <c r="G42" s="38">
        <v>1080000</v>
      </c>
      <c r="H42" s="13" t="s">
        <v>2034</v>
      </c>
      <c r="I42" s="38">
        <v>0</v>
      </c>
      <c r="J42" s="13" t="s">
        <v>52</v>
      </c>
      <c r="K42" s="38">
        <v>0</v>
      </c>
      <c r="L42" s="13" t="s">
        <v>52</v>
      </c>
      <c r="M42" s="38">
        <v>0</v>
      </c>
      <c r="N42" s="13" t="s">
        <v>52</v>
      </c>
      <c r="O42" s="38">
        <f t="shared" si="1"/>
        <v>990000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  <c r="U42" s="38">
        <v>0</v>
      </c>
      <c r="V42" s="38">
        <v>0</v>
      </c>
      <c r="W42" s="13" t="s">
        <v>2042</v>
      </c>
      <c r="X42" s="13" t="s">
        <v>52</v>
      </c>
      <c r="Y42" s="1" t="s">
        <v>52</v>
      </c>
      <c r="Z42" s="1" t="s">
        <v>52</v>
      </c>
      <c r="AA42" s="39"/>
      <c r="AB42" s="1" t="s">
        <v>52</v>
      </c>
    </row>
    <row r="43" spans="1:28" ht="30" customHeight="1" x14ac:dyDescent="0.3">
      <c r="A43" s="13" t="s">
        <v>564</v>
      </c>
      <c r="B43" s="13" t="s">
        <v>562</v>
      </c>
      <c r="C43" s="13" t="s">
        <v>563</v>
      </c>
      <c r="D43" s="37" t="s">
        <v>96</v>
      </c>
      <c r="E43" s="38">
        <v>571556</v>
      </c>
      <c r="F43" s="13" t="s">
        <v>52</v>
      </c>
      <c r="G43" s="38">
        <v>634730.53</v>
      </c>
      <c r="H43" s="13" t="s">
        <v>2043</v>
      </c>
      <c r="I43" s="38">
        <v>571556.88</v>
      </c>
      <c r="J43" s="13" t="s">
        <v>2044</v>
      </c>
      <c r="K43" s="38">
        <v>0</v>
      </c>
      <c r="L43" s="13" t="s">
        <v>52</v>
      </c>
      <c r="M43" s="38">
        <v>0</v>
      </c>
      <c r="N43" s="13" t="s">
        <v>52</v>
      </c>
      <c r="O43" s="38">
        <f t="shared" si="1"/>
        <v>571556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13" t="s">
        <v>2045</v>
      </c>
      <c r="X43" s="13" t="s">
        <v>52</v>
      </c>
      <c r="Y43" s="1" t="s">
        <v>52</v>
      </c>
      <c r="Z43" s="1" t="s">
        <v>52</v>
      </c>
      <c r="AA43" s="39"/>
      <c r="AB43" s="1" t="s">
        <v>52</v>
      </c>
    </row>
    <row r="44" spans="1:28" ht="30" customHeight="1" x14ac:dyDescent="0.3">
      <c r="A44" s="13" t="s">
        <v>962</v>
      </c>
      <c r="B44" s="13" t="s">
        <v>960</v>
      </c>
      <c r="C44" s="13" t="s">
        <v>961</v>
      </c>
      <c r="D44" s="37" t="s">
        <v>175</v>
      </c>
      <c r="E44" s="38">
        <v>0</v>
      </c>
      <c r="F44" s="13" t="s">
        <v>52</v>
      </c>
      <c r="G44" s="38">
        <v>400</v>
      </c>
      <c r="H44" s="13" t="s">
        <v>2046</v>
      </c>
      <c r="I44" s="38">
        <v>0</v>
      </c>
      <c r="J44" s="13" t="s">
        <v>52</v>
      </c>
      <c r="K44" s="38">
        <v>0</v>
      </c>
      <c r="L44" s="13" t="s">
        <v>52</v>
      </c>
      <c r="M44" s="38">
        <v>0</v>
      </c>
      <c r="N44" s="13" t="s">
        <v>52</v>
      </c>
      <c r="O44" s="38">
        <f t="shared" si="1"/>
        <v>400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13" t="s">
        <v>2047</v>
      </c>
      <c r="X44" s="13" t="s">
        <v>52</v>
      </c>
      <c r="Y44" s="1" t="s">
        <v>52</v>
      </c>
      <c r="Z44" s="1" t="s">
        <v>52</v>
      </c>
      <c r="AA44" s="39"/>
      <c r="AB44" s="1" t="s">
        <v>52</v>
      </c>
    </row>
    <row r="45" spans="1:28" ht="30" customHeight="1" x14ac:dyDescent="0.3">
      <c r="A45" s="13" t="s">
        <v>856</v>
      </c>
      <c r="B45" s="13" t="s">
        <v>855</v>
      </c>
      <c r="C45" s="13" t="s">
        <v>855</v>
      </c>
      <c r="D45" s="37" t="s">
        <v>175</v>
      </c>
      <c r="E45" s="38">
        <v>0</v>
      </c>
      <c r="F45" s="13" t="s">
        <v>52</v>
      </c>
      <c r="G45" s="38">
        <v>0</v>
      </c>
      <c r="H45" s="13" t="s">
        <v>52</v>
      </c>
      <c r="I45" s="38">
        <v>0</v>
      </c>
      <c r="J45" s="13" t="s">
        <v>52</v>
      </c>
      <c r="K45" s="38">
        <v>166</v>
      </c>
      <c r="L45" s="13" t="s">
        <v>2002</v>
      </c>
      <c r="M45" s="38">
        <v>0</v>
      </c>
      <c r="N45" s="13" t="s">
        <v>52</v>
      </c>
      <c r="O45" s="38">
        <f t="shared" si="1"/>
        <v>166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13" t="s">
        <v>2048</v>
      </c>
      <c r="X45" s="13" t="s">
        <v>52</v>
      </c>
      <c r="Y45" s="1" t="s">
        <v>52</v>
      </c>
      <c r="Z45" s="1" t="s">
        <v>52</v>
      </c>
      <c r="AA45" s="39"/>
      <c r="AB45" s="1" t="s">
        <v>52</v>
      </c>
    </row>
    <row r="46" spans="1:28" ht="30" customHeight="1" x14ac:dyDescent="0.3">
      <c r="A46" s="13" t="s">
        <v>1413</v>
      </c>
      <c r="B46" s="13" t="s">
        <v>1411</v>
      </c>
      <c r="C46" s="13" t="s">
        <v>1412</v>
      </c>
      <c r="D46" s="37" t="s">
        <v>175</v>
      </c>
      <c r="E46" s="38">
        <v>0</v>
      </c>
      <c r="F46" s="13" t="s">
        <v>52</v>
      </c>
      <c r="G46" s="38">
        <v>375</v>
      </c>
      <c r="H46" s="13" t="s">
        <v>2049</v>
      </c>
      <c r="I46" s="38">
        <v>456.81</v>
      </c>
      <c r="J46" s="13" t="s">
        <v>2034</v>
      </c>
      <c r="K46" s="38">
        <v>0</v>
      </c>
      <c r="L46" s="13" t="s">
        <v>52</v>
      </c>
      <c r="M46" s="38">
        <v>0</v>
      </c>
      <c r="N46" s="13" t="s">
        <v>52</v>
      </c>
      <c r="O46" s="38">
        <f t="shared" ref="O46:O77" si="2">SMALL(E46:M46,COUNTIF(E46:M46,0)+1)</f>
        <v>375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13" t="s">
        <v>2050</v>
      </c>
      <c r="X46" s="13" t="s">
        <v>52</v>
      </c>
      <c r="Y46" s="1" t="s">
        <v>52</v>
      </c>
      <c r="Z46" s="1" t="s">
        <v>52</v>
      </c>
      <c r="AA46" s="39"/>
      <c r="AB46" s="1" t="s">
        <v>52</v>
      </c>
    </row>
    <row r="47" spans="1:28" ht="30" customHeight="1" x14ac:dyDescent="0.3">
      <c r="A47" s="13" t="s">
        <v>1441</v>
      </c>
      <c r="B47" s="13" t="s">
        <v>1439</v>
      </c>
      <c r="C47" s="13" t="s">
        <v>1440</v>
      </c>
      <c r="D47" s="37" t="s">
        <v>175</v>
      </c>
      <c r="E47" s="38">
        <v>0</v>
      </c>
      <c r="F47" s="13" t="s">
        <v>52</v>
      </c>
      <c r="G47" s="38">
        <v>0</v>
      </c>
      <c r="H47" s="13" t="s">
        <v>52</v>
      </c>
      <c r="I47" s="38">
        <v>240</v>
      </c>
      <c r="J47" s="13" t="s">
        <v>2051</v>
      </c>
      <c r="K47" s="38">
        <v>0</v>
      </c>
      <c r="L47" s="13" t="s">
        <v>52</v>
      </c>
      <c r="M47" s="38">
        <v>0</v>
      </c>
      <c r="N47" s="13" t="s">
        <v>52</v>
      </c>
      <c r="O47" s="38">
        <f t="shared" si="2"/>
        <v>240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13" t="s">
        <v>2052</v>
      </c>
      <c r="X47" s="13" t="s">
        <v>52</v>
      </c>
      <c r="Y47" s="1" t="s">
        <v>52</v>
      </c>
      <c r="Z47" s="1" t="s">
        <v>52</v>
      </c>
      <c r="AA47" s="39"/>
      <c r="AB47" s="1" t="s">
        <v>52</v>
      </c>
    </row>
    <row r="48" spans="1:28" ht="30" customHeight="1" x14ac:dyDescent="0.3">
      <c r="A48" s="13" t="s">
        <v>1444</v>
      </c>
      <c r="B48" s="13" t="s">
        <v>1439</v>
      </c>
      <c r="C48" s="13" t="s">
        <v>1443</v>
      </c>
      <c r="D48" s="37" t="s">
        <v>175</v>
      </c>
      <c r="E48" s="38">
        <v>0</v>
      </c>
      <c r="F48" s="13" t="s">
        <v>52</v>
      </c>
      <c r="G48" s="38">
        <v>292</v>
      </c>
      <c r="H48" s="13" t="s">
        <v>2053</v>
      </c>
      <c r="I48" s="38">
        <v>228</v>
      </c>
      <c r="J48" s="13" t="s">
        <v>2051</v>
      </c>
      <c r="K48" s="38">
        <v>0</v>
      </c>
      <c r="L48" s="13" t="s">
        <v>52</v>
      </c>
      <c r="M48" s="38">
        <v>0</v>
      </c>
      <c r="N48" s="13" t="s">
        <v>52</v>
      </c>
      <c r="O48" s="38">
        <f t="shared" si="2"/>
        <v>228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13" t="s">
        <v>2054</v>
      </c>
      <c r="X48" s="13" t="s">
        <v>52</v>
      </c>
      <c r="Y48" s="1" t="s">
        <v>52</v>
      </c>
      <c r="Z48" s="1" t="s">
        <v>52</v>
      </c>
      <c r="AA48" s="39"/>
      <c r="AB48" s="1" t="s">
        <v>52</v>
      </c>
    </row>
    <row r="49" spans="1:28" ht="30" customHeight="1" x14ac:dyDescent="0.3">
      <c r="A49" s="13" t="s">
        <v>746</v>
      </c>
      <c r="B49" s="13" t="s">
        <v>744</v>
      </c>
      <c r="C49" s="13" t="s">
        <v>745</v>
      </c>
      <c r="D49" s="37" t="s">
        <v>77</v>
      </c>
      <c r="E49" s="38">
        <v>15000</v>
      </c>
      <c r="F49" s="13" t="s">
        <v>52</v>
      </c>
      <c r="G49" s="38">
        <v>0</v>
      </c>
      <c r="H49" s="13" t="s">
        <v>52</v>
      </c>
      <c r="I49" s="38">
        <v>0</v>
      </c>
      <c r="J49" s="13" t="s">
        <v>52</v>
      </c>
      <c r="K49" s="38">
        <v>0</v>
      </c>
      <c r="L49" s="13" t="s">
        <v>52</v>
      </c>
      <c r="M49" s="38">
        <v>0</v>
      </c>
      <c r="N49" s="13" t="s">
        <v>52</v>
      </c>
      <c r="O49" s="38">
        <f t="shared" si="2"/>
        <v>15000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13" t="s">
        <v>2055</v>
      </c>
      <c r="X49" s="13" t="s">
        <v>52</v>
      </c>
      <c r="Y49" s="1" t="s">
        <v>52</v>
      </c>
      <c r="Z49" s="1" t="s">
        <v>52</v>
      </c>
      <c r="AA49" s="39"/>
      <c r="AB49" s="1" t="s">
        <v>52</v>
      </c>
    </row>
    <row r="50" spans="1:28" ht="30" customHeight="1" x14ac:dyDescent="0.3">
      <c r="A50" s="13" t="s">
        <v>726</v>
      </c>
      <c r="B50" s="13" t="s">
        <v>724</v>
      </c>
      <c r="C50" s="13" t="s">
        <v>725</v>
      </c>
      <c r="D50" s="37" t="s">
        <v>77</v>
      </c>
      <c r="E50" s="38">
        <v>12000</v>
      </c>
      <c r="F50" s="13" t="s">
        <v>52</v>
      </c>
      <c r="G50" s="38">
        <v>16000</v>
      </c>
      <c r="H50" s="13" t="s">
        <v>2056</v>
      </c>
      <c r="I50" s="38">
        <v>12000</v>
      </c>
      <c r="J50" s="13" t="s">
        <v>2057</v>
      </c>
      <c r="K50" s="38">
        <v>0</v>
      </c>
      <c r="L50" s="13" t="s">
        <v>52</v>
      </c>
      <c r="M50" s="38">
        <v>0</v>
      </c>
      <c r="N50" s="13" t="s">
        <v>52</v>
      </c>
      <c r="O50" s="38">
        <f t="shared" si="2"/>
        <v>12000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13" t="s">
        <v>2058</v>
      </c>
      <c r="X50" s="13" t="s">
        <v>52</v>
      </c>
      <c r="Y50" s="1" t="s">
        <v>52</v>
      </c>
      <c r="Z50" s="1" t="s">
        <v>52</v>
      </c>
      <c r="AA50" s="39"/>
      <c r="AB50" s="1" t="s">
        <v>52</v>
      </c>
    </row>
    <row r="51" spans="1:28" ht="30" customHeight="1" x14ac:dyDescent="0.3">
      <c r="A51" s="13" t="s">
        <v>835</v>
      </c>
      <c r="B51" s="13" t="s">
        <v>833</v>
      </c>
      <c r="C51" s="13" t="s">
        <v>834</v>
      </c>
      <c r="D51" s="37" t="s">
        <v>77</v>
      </c>
      <c r="E51" s="38">
        <v>14134</v>
      </c>
      <c r="F51" s="13" t="s">
        <v>52</v>
      </c>
      <c r="G51" s="38">
        <v>14012.34</v>
      </c>
      <c r="H51" s="13" t="s">
        <v>2059</v>
      </c>
      <c r="I51" s="38">
        <v>14320.98</v>
      </c>
      <c r="J51" s="13" t="s">
        <v>2060</v>
      </c>
      <c r="K51" s="38">
        <v>0</v>
      </c>
      <c r="L51" s="13" t="s">
        <v>52</v>
      </c>
      <c r="M51" s="38">
        <v>0</v>
      </c>
      <c r="N51" s="13" t="s">
        <v>52</v>
      </c>
      <c r="O51" s="38">
        <f t="shared" si="2"/>
        <v>14012.34</v>
      </c>
      <c r="P51" s="38">
        <v>0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13" t="s">
        <v>2061</v>
      </c>
      <c r="X51" s="13" t="s">
        <v>52</v>
      </c>
      <c r="Y51" s="1" t="s">
        <v>52</v>
      </c>
      <c r="Z51" s="1" t="s">
        <v>52</v>
      </c>
      <c r="AA51" s="39"/>
      <c r="AB51" s="1" t="s">
        <v>52</v>
      </c>
    </row>
    <row r="52" spans="1:28" ht="30" customHeight="1" x14ac:dyDescent="0.3">
      <c r="A52" s="13" t="s">
        <v>789</v>
      </c>
      <c r="B52" s="13" t="s">
        <v>783</v>
      </c>
      <c r="C52" s="13" t="s">
        <v>788</v>
      </c>
      <c r="D52" s="37" t="s">
        <v>77</v>
      </c>
      <c r="E52" s="38">
        <v>0</v>
      </c>
      <c r="F52" s="13" t="s">
        <v>52</v>
      </c>
      <c r="G52" s="38">
        <v>0</v>
      </c>
      <c r="H52" s="13" t="s">
        <v>52</v>
      </c>
      <c r="I52" s="38">
        <v>0</v>
      </c>
      <c r="J52" s="13" t="s">
        <v>52</v>
      </c>
      <c r="K52" s="38">
        <v>39600</v>
      </c>
      <c r="L52" s="13" t="s">
        <v>2062</v>
      </c>
      <c r="M52" s="38">
        <v>0</v>
      </c>
      <c r="N52" s="13" t="s">
        <v>52</v>
      </c>
      <c r="O52" s="38">
        <f t="shared" si="2"/>
        <v>39600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13" t="s">
        <v>2063</v>
      </c>
      <c r="X52" s="13" t="s">
        <v>52</v>
      </c>
      <c r="Y52" s="1" t="s">
        <v>52</v>
      </c>
      <c r="Z52" s="1" t="s">
        <v>52</v>
      </c>
      <c r="AA52" s="39"/>
      <c r="AB52" s="1" t="s">
        <v>52</v>
      </c>
    </row>
    <row r="53" spans="1:28" ht="30" customHeight="1" x14ac:dyDescent="0.3">
      <c r="A53" s="13" t="s">
        <v>792</v>
      </c>
      <c r="B53" s="13" t="s">
        <v>783</v>
      </c>
      <c r="C53" s="13" t="s">
        <v>791</v>
      </c>
      <c r="D53" s="37" t="s">
        <v>77</v>
      </c>
      <c r="E53" s="38">
        <v>0</v>
      </c>
      <c r="F53" s="13" t="s">
        <v>52</v>
      </c>
      <c r="G53" s="38">
        <v>0</v>
      </c>
      <c r="H53" s="13" t="s">
        <v>52</v>
      </c>
      <c r="I53" s="38">
        <v>0</v>
      </c>
      <c r="J53" s="13" t="s">
        <v>52</v>
      </c>
      <c r="K53" s="38">
        <v>39200</v>
      </c>
      <c r="L53" s="13" t="s">
        <v>2062</v>
      </c>
      <c r="M53" s="38">
        <v>0</v>
      </c>
      <c r="N53" s="13" t="s">
        <v>52</v>
      </c>
      <c r="O53" s="38">
        <f t="shared" si="2"/>
        <v>39200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13" t="s">
        <v>2064</v>
      </c>
      <c r="X53" s="13" t="s">
        <v>52</v>
      </c>
      <c r="Y53" s="1" t="s">
        <v>52</v>
      </c>
      <c r="Z53" s="1" t="s">
        <v>52</v>
      </c>
      <c r="AA53" s="39"/>
      <c r="AB53" s="1" t="s">
        <v>52</v>
      </c>
    </row>
    <row r="54" spans="1:28" ht="30" customHeight="1" x14ac:dyDescent="0.3">
      <c r="A54" s="13" t="s">
        <v>985</v>
      </c>
      <c r="B54" s="13" t="s">
        <v>783</v>
      </c>
      <c r="C54" s="13" t="s">
        <v>984</v>
      </c>
      <c r="D54" s="37" t="s">
        <v>77</v>
      </c>
      <c r="E54" s="38">
        <v>0</v>
      </c>
      <c r="F54" s="13" t="s">
        <v>52</v>
      </c>
      <c r="G54" s="38">
        <v>0</v>
      </c>
      <c r="H54" s="13" t="s">
        <v>52</v>
      </c>
      <c r="I54" s="38">
        <v>0</v>
      </c>
      <c r="J54" s="13" t="s">
        <v>52</v>
      </c>
      <c r="K54" s="38">
        <v>43200</v>
      </c>
      <c r="L54" s="13" t="s">
        <v>2062</v>
      </c>
      <c r="M54" s="38">
        <v>0</v>
      </c>
      <c r="N54" s="13" t="s">
        <v>52</v>
      </c>
      <c r="O54" s="38">
        <f t="shared" si="2"/>
        <v>43200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13" t="s">
        <v>2065</v>
      </c>
      <c r="X54" s="13" t="s">
        <v>52</v>
      </c>
      <c r="Y54" s="1" t="s">
        <v>52</v>
      </c>
      <c r="Z54" s="1" t="s">
        <v>52</v>
      </c>
      <c r="AA54" s="39"/>
      <c r="AB54" s="1" t="s">
        <v>52</v>
      </c>
    </row>
    <row r="55" spans="1:28" ht="30" customHeight="1" x14ac:dyDescent="0.3">
      <c r="A55" s="13" t="s">
        <v>785</v>
      </c>
      <c r="B55" s="13" t="s">
        <v>783</v>
      </c>
      <c r="C55" s="13" t="s">
        <v>784</v>
      </c>
      <c r="D55" s="37" t="s">
        <v>77</v>
      </c>
      <c r="E55" s="38">
        <v>0</v>
      </c>
      <c r="F55" s="13" t="s">
        <v>52</v>
      </c>
      <c r="G55" s="38">
        <v>0</v>
      </c>
      <c r="H55" s="13" t="s">
        <v>52</v>
      </c>
      <c r="I55" s="38">
        <v>0</v>
      </c>
      <c r="J55" s="13" t="s">
        <v>52</v>
      </c>
      <c r="K55" s="38">
        <v>51200</v>
      </c>
      <c r="L55" s="13" t="s">
        <v>2062</v>
      </c>
      <c r="M55" s="38">
        <v>0</v>
      </c>
      <c r="N55" s="13" t="s">
        <v>52</v>
      </c>
      <c r="O55" s="38">
        <f t="shared" si="2"/>
        <v>51200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13" t="s">
        <v>2066</v>
      </c>
      <c r="X55" s="13" t="s">
        <v>52</v>
      </c>
      <c r="Y55" s="1" t="s">
        <v>52</v>
      </c>
      <c r="Z55" s="1" t="s">
        <v>52</v>
      </c>
      <c r="AA55" s="39"/>
      <c r="AB55" s="1" t="s">
        <v>52</v>
      </c>
    </row>
    <row r="56" spans="1:28" ht="30" customHeight="1" x14ac:dyDescent="0.3">
      <c r="A56" s="13" t="s">
        <v>1472</v>
      </c>
      <c r="B56" s="13" t="s">
        <v>1470</v>
      </c>
      <c r="C56" s="13" t="s">
        <v>1471</v>
      </c>
      <c r="D56" s="37" t="s">
        <v>77</v>
      </c>
      <c r="E56" s="38">
        <v>242</v>
      </c>
      <c r="F56" s="13" t="s">
        <v>52</v>
      </c>
      <c r="G56" s="38">
        <v>296.88</v>
      </c>
      <c r="H56" s="13" t="s">
        <v>2067</v>
      </c>
      <c r="I56" s="38">
        <v>0</v>
      </c>
      <c r="J56" s="13" t="s">
        <v>52</v>
      </c>
      <c r="K56" s="38">
        <v>0</v>
      </c>
      <c r="L56" s="13" t="s">
        <v>52</v>
      </c>
      <c r="M56" s="38">
        <v>0</v>
      </c>
      <c r="N56" s="13" t="s">
        <v>52</v>
      </c>
      <c r="O56" s="38">
        <f t="shared" si="2"/>
        <v>242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13" t="s">
        <v>2068</v>
      </c>
      <c r="X56" s="13" t="s">
        <v>52</v>
      </c>
      <c r="Y56" s="1" t="s">
        <v>52</v>
      </c>
      <c r="Z56" s="1" t="s">
        <v>52</v>
      </c>
      <c r="AA56" s="39"/>
      <c r="AB56" s="1" t="s">
        <v>52</v>
      </c>
    </row>
    <row r="57" spans="1:28" ht="30" customHeight="1" x14ac:dyDescent="0.3">
      <c r="A57" s="13" t="s">
        <v>1475</v>
      </c>
      <c r="B57" s="13" t="s">
        <v>1474</v>
      </c>
      <c r="C57" s="13" t="s">
        <v>1474</v>
      </c>
      <c r="D57" s="37" t="s">
        <v>77</v>
      </c>
      <c r="E57" s="38">
        <v>0</v>
      </c>
      <c r="F57" s="13" t="s">
        <v>52</v>
      </c>
      <c r="G57" s="38">
        <v>0</v>
      </c>
      <c r="H57" s="13" t="s">
        <v>52</v>
      </c>
      <c r="I57" s="38">
        <v>0</v>
      </c>
      <c r="J57" s="13" t="s">
        <v>52</v>
      </c>
      <c r="K57" s="38">
        <v>5500</v>
      </c>
      <c r="L57" s="13" t="s">
        <v>2069</v>
      </c>
      <c r="M57" s="38">
        <v>0</v>
      </c>
      <c r="N57" s="13" t="s">
        <v>52</v>
      </c>
      <c r="O57" s="38">
        <f t="shared" si="2"/>
        <v>5500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13" t="s">
        <v>2070</v>
      </c>
      <c r="X57" s="13" t="s">
        <v>52</v>
      </c>
      <c r="Y57" s="1" t="s">
        <v>52</v>
      </c>
      <c r="Z57" s="1" t="s">
        <v>52</v>
      </c>
      <c r="AA57" s="39"/>
      <c r="AB57" s="1" t="s">
        <v>52</v>
      </c>
    </row>
    <row r="58" spans="1:28" ht="30" customHeight="1" x14ac:dyDescent="0.3">
      <c r="A58" s="13" t="s">
        <v>821</v>
      </c>
      <c r="B58" s="13" t="s">
        <v>819</v>
      </c>
      <c r="C58" s="13" t="s">
        <v>820</v>
      </c>
      <c r="D58" s="37" t="s">
        <v>77</v>
      </c>
      <c r="E58" s="38">
        <v>2962</v>
      </c>
      <c r="F58" s="13" t="s">
        <v>52</v>
      </c>
      <c r="G58" s="38">
        <v>2962.96</v>
      </c>
      <c r="H58" s="13" t="s">
        <v>2071</v>
      </c>
      <c r="I58" s="38">
        <v>3177.77</v>
      </c>
      <c r="J58" s="13" t="s">
        <v>2072</v>
      </c>
      <c r="K58" s="38">
        <v>0</v>
      </c>
      <c r="L58" s="13" t="s">
        <v>52</v>
      </c>
      <c r="M58" s="38">
        <v>0</v>
      </c>
      <c r="N58" s="13" t="s">
        <v>52</v>
      </c>
      <c r="O58" s="38">
        <f t="shared" si="2"/>
        <v>2962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13" t="s">
        <v>2073</v>
      </c>
      <c r="X58" s="13" t="s">
        <v>52</v>
      </c>
      <c r="Y58" s="1" t="s">
        <v>52</v>
      </c>
      <c r="Z58" s="1" t="s">
        <v>52</v>
      </c>
      <c r="AA58" s="39"/>
      <c r="AB58" s="1" t="s">
        <v>52</v>
      </c>
    </row>
    <row r="59" spans="1:28" ht="30" customHeight="1" x14ac:dyDescent="0.3">
      <c r="A59" s="13" t="s">
        <v>263</v>
      </c>
      <c r="B59" s="13" t="s">
        <v>261</v>
      </c>
      <c r="C59" s="13" t="s">
        <v>262</v>
      </c>
      <c r="D59" s="37" t="s">
        <v>77</v>
      </c>
      <c r="E59" s="38">
        <v>0</v>
      </c>
      <c r="F59" s="13" t="s">
        <v>52</v>
      </c>
      <c r="G59" s="38">
        <v>67000</v>
      </c>
      <c r="H59" s="13" t="s">
        <v>2074</v>
      </c>
      <c r="I59" s="38">
        <v>0</v>
      </c>
      <c r="J59" s="13" t="s">
        <v>52</v>
      </c>
      <c r="K59" s="38">
        <v>0</v>
      </c>
      <c r="L59" s="13" t="s">
        <v>52</v>
      </c>
      <c r="M59" s="38">
        <v>0</v>
      </c>
      <c r="N59" s="13" t="s">
        <v>52</v>
      </c>
      <c r="O59" s="38">
        <f t="shared" si="2"/>
        <v>67000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13" t="s">
        <v>2075</v>
      </c>
      <c r="X59" s="13" t="s">
        <v>52</v>
      </c>
      <c r="Y59" s="1" t="s">
        <v>52</v>
      </c>
      <c r="Z59" s="1" t="s">
        <v>52</v>
      </c>
      <c r="AA59" s="39"/>
      <c r="AB59" s="1" t="s">
        <v>52</v>
      </c>
    </row>
    <row r="60" spans="1:28" ht="30" customHeight="1" x14ac:dyDescent="0.3">
      <c r="A60" s="13" t="s">
        <v>931</v>
      </c>
      <c r="B60" s="13" t="s">
        <v>914</v>
      </c>
      <c r="C60" s="13" t="s">
        <v>930</v>
      </c>
      <c r="D60" s="37" t="s">
        <v>267</v>
      </c>
      <c r="E60" s="38">
        <v>0</v>
      </c>
      <c r="F60" s="13" t="s">
        <v>52</v>
      </c>
      <c r="G60" s="38">
        <v>0</v>
      </c>
      <c r="H60" s="13" t="s">
        <v>52</v>
      </c>
      <c r="I60" s="38">
        <v>1550</v>
      </c>
      <c r="J60" s="13" t="s">
        <v>2076</v>
      </c>
      <c r="K60" s="38">
        <v>0</v>
      </c>
      <c r="L60" s="13" t="s">
        <v>52</v>
      </c>
      <c r="M60" s="38">
        <v>0</v>
      </c>
      <c r="N60" s="13" t="s">
        <v>52</v>
      </c>
      <c r="O60" s="38">
        <f t="shared" si="2"/>
        <v>1550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13" t="s">
        <v>2077</v>
      </c>
      <c r="X60" s="13" t="s">
        <v>52</v>
      </c>
      <c r="Y60" s="1" t="s">
        <v>52</v>
      </c>
      <c r="Z60" s="1" t="s">
        <v>52</v>
      </c>
      <c r="AA60" s="39"/>
      <c r="AB60" s="1" t="s">
        <v>52</v>
      </c>
    </row>
    <row r="61" spans="1:28" ht="30" customHeight="1" x14ac:dyDescent="0.3">
      <c r="A61" s="13" t="s">
        <v>916</v>
      </c>
      <c r="B61" s="13" t="s">
        <v>914</v>
      </c>
      <c r="C61" s="13" t="s">
        <v>915</v>
      </c>
      <c r="D61" s="37" t="s">
        <v>223</v>
      </c>
      <c r="E61" s="38">
        <v>0</v>
      </c>
      <c r="F61" s="13" t="s">
        <v>52</v>
      </c>
      <c r="G61" s="38">
        <v>570</v>
      </c>
      <c r="H61" s="13" t="s">
        <v>2078</v>
      </c>
      <c r="I61" s="38">
        <v>0</v>
      </c>
      <c r="J61" s="13" t="s">
        <v>52</v>
      </c>
      <c r="K61" s="38">
        <v>0</v>
      </c>
      <c r="L61" s="13" t="s">
        <v>52</v>
      </c>
      <c r="M61" s="38">
        <v>0</v>
      </c>
      <c r="N61" s="13" t="s">
        <v>52</v>
      </c>
      <c r="O61" s="38">
        <f t="shared" si="2"/>
        <v>570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13" t="s">
        <v>2079</v>
      </c>
      <c r="X61" s="13" t="s">
        <v>52</v>
      </c>
      <c r="Y61" s="1" t="s">
        <v>52</v>
      </c>
      <c r="Z61" s="1" t="s">
        <v>52</v>
      </c>
      <c r="AA61" s="39"/>
      <c r="AB61" s="1" t="s">
        <v>52</v>
      </c>
    </row>
    <row r="62" spans="1:28" ht="30" customHeight="1" x14ac:dyDescent="0.3">
      <c r="A62" s="13" t="s">
        <v>919</v>
      </c>
      <c r="B62" s="13" t="s">
        <v>914</v>
      </c>
      <c r="C62" s="13" t="s">
        <v>918</v>
      </c>
      <c r="D62" s="37" t="s">
        <v>267</v>
      </c>
      <c r="E62" s="38">
        <v>0</v>
      </c>
      <c r="F62" s="13" t="s">
        <v>52</v>
      </c>
      <c r="G62" s="38">
        <v>0</v>
      </c>
      <c r="H62" s="13" t="s">
        <v>52</v>
      </c>
      <c r="I62" s="38">
        <v>1290</v>
      </c>
      <c r="J62" s="13" t="s">
        <v>2076</v>
      </c>
      <c r="K62" s="38">
        <v>0</v>
      </c>
      <c r="L62" s="13" t="s">
        <v>52</v>
      </c>
      <c r="M62" s="38">
        <v>0</v>
      </c>
      <c r="N62" s="13" t="s">
        <v>52</v>
      </c>
      <c r="O62" s="38">
        <f t="shared" si="2"/>
        <v>1290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13" t="s">
        <v>2080</v>
      </c>
      <c r="X62" s="13" t="s">
        <v>52</v>
      </c>
      <c r="Y62" s="1" t="s">
        <v>52</v>
      </c>
      <c r="Z62" s="1" t="s">
        <v>52</v>
      </c>
      <c r="AA62" s="39"/>
      <c r="AB62" s="1" t="s">
        <v>52</v>
      </c>
    </row>
    <row r="63" spans="1:28" ht="30" customHeight="1" x14ac:dyDescent="0.3">
      <c r="A63" s="13" t="s">
        <v>922</v>
      </c>
      <c r="B63" s="13" t="s">
        <v>914</v>
      </c>
      <c r="C63" s="13" t="s">
        <v>921</v>
      </c>
      <c r="D63" s="37" t="s">
        <v>267</v>
      </c>
      <c r="E63" s="38">
        <v>0</v>
      </c>
      <c r="F63" s="13" t="s">
        <v>52</v>
      </c>
      <c r="G63" s="38">
        <v>0</v>
      </c>
      <c r="H63" s="13" t="s">
        <v>52</v>
      </c>
      <c r="I63" s="38">
        <v>800</v>
      </c>
      <c r="J63" s="13" t="s">
        <v>2076</v>
      </c>
      <c r="K63" s="38">
        <v>0</v>
      </c>
      <c r="L63" s="13" t="s">
        <v>52</v>
      </c>
      <c r="M63" s="38">
        <v>0</v>
      </c>
      <c r="N63" s="13" t="s">
        <v>52</v>
      </c>
      <c r="O63" s="38">
        <f t="shared" si="2"/>
        <v>800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13" t="s">
        <v>2081</v>
      </c>
      <c r="X63" s="13" t="s">
        <v>52</v>
      </c>
      <c r="Y63" s="1" t="s">
        <v>52</v>
      </c>
      <c r="Z63" s="1" t="s">
        <v>52</v>
      </c>
      <c r="AA63" s="39"/>
      <c r="AB63" s="1" t="s">
        <v>52</v>
      </c>
    </row>
    <row r="64" spans="1:28" ht="30" customHeight="1" x14ac:dyDescent="0.3">
      <c r="A64" s="13" t="s">
        <v>925</v>
      </c>
      <c r="B64" s="13" t="s">
        <v>914</v>
      </c>
      <c r="C64" s="13" t="s">
        <v>924</v>
      </c>
      <c r="D64" s="37" t="s">
        <v>213</v>
      </c>
      <c r="E64" s="38">
        <v>0</v>
      </c>
      <c r="F64" s="13" t="s">
        <v>52</v>
      </c>
      <c r="G64" s="38">
        <v>0</v>
      </c>
      <c r="H64" s="13" t="s">
        <v>52</v>
      </c>
      <c r="I64" s="38">
        <v>0</v>
      </c>
      <c r="J64" s="13" t="s">
        <v>52</v>
      </c>
      <c r="K64" s="38">
        <v>0</v>
      </c>
      <c r="L64" s="13" t="s">
        <v>52</v>
      </c>
      <c r="M64" s="38">
        <v>111</v>
      </c>
      <c r="N64" s="13" t="s">
        <v>52</v>
      </c>
      <c r="O64" s="38">
        <f t="shared" si="2"/>
        <v>111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13" t="s">
        <v>2082</v>
      </c>
      <c r="X64" s="13" t="s">
        <v>52</v>
      </c>
      <c r="Y64" s="1" t="s">
        <v>52</v>
      </c>
      <c r="Z64" s="1" t="s">
        <v>52</v>
      </c>
      <c r="AA64" s="39"/>
      <c r="AB64" s="1" t="s">
        <v>52</v>
      </c>
    </row>
    <row r="65" spans="1:28" ht="30" customHeight="1" x14ac:dyDescent="0.3">
      <c r="A65" s="13" t="s">
        <v>928</v>
      </c>
      <c r="B65" s="13" t="s">
        <v>914</v>
      </c>
      <c r="C65" s="13" t="s">
        <v>927</v>
      </c>
      <c r="D65" s="37" t="s">
        <v>213</v>
      </c>
      <c r="E65" s="38">
        <v>0</v>
      </c>
      <c r="F65" s="13" t="s">
        <v>52</v>
      </c>
      <c r="G65" s="38">
        <v>0</v>
      </c>
      <c r="H65" s="13" t="s">
        <v>52</v>
      </c>
      <c r="I65" s="38">
        <v>0</v>
      </c>
      <c r="J65" s="13" t="s">
        <v>52</v>
      </c>
      <c r="K65" s="38">
        <v>0</v>
      </c>
      <c r="L65" s="13" t="s">
        <v>52</v>
      </c>
      <c r="M65" s="38">
        <v>107</v>
      </c>
      <c r="N65" s="13" t="s">
        <v>52</v>
      </c>
      <c r="O65" s="38">
        <f t="shared" si="2"/>
        <v>107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13" t="s">
        <v>2083</v>
      </c>
      <c r="X65" s="13" t="s">
        <v>52</v>
      </c>
      <c r="Y65" s="1" t="s">
        <v>52</v>
      </c>
      <c r="Z65" s="1" t="s">
        <v>52</v>
      </c>
      <c r="AA65" s="39"/>
      <c r="AB65" s="1" t="s">
        <v>52</v>
      </c>
    </row>
    <row r="66" spans="1:28" ht="30" customHeight="1" x14ac:dyDescent="0.3">
      <c r="A66" s="13" t="s">
        <v>934</v>
      </c>
      <c r="B66" s="13" t="s">
        <v>914</v>
      </c>
      <c r="C66" s="13" t="s">
        <v>933</v>
      </c>
      <c r="D66" s="37" t="s">
        <v>223</v>
      </c>
      <c r="E66" s="38">
        <v>0</v>
      </c>
      <c r="F66" s="13" t="s">
        <v>52</v>
      </c>
      <c r="G66" s="38">
        <v>0</v>
      </c>
      <c r="H66" s="13" t="s">
        <v>52</v>
      </c>
      <c r="I66" s="38">
        <v>0</v>
      </c>
      <c r="J66" s="13" t="s">
        <v>52</v>
      </c>
      <c r="K66" s="38">
        <v>0</v>
      </c>
      <c r="L66" s="13" t="s">
        <v>52</v>
      </c>
      <c r="M66" s="38">
        <v>60</v>
      </c>
      <c r="N66" s="13" t="s">
        <v>52</v>
      </c>
      <c r="O66" s="38">
        <f t="shared" si="2"/>
        <v>60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13" t="s">
        <v>2084</v>
      </c>
      <c r="X66" s="13" t="s">
        <v>52</v>
      </c>
      <c r="Y66" s="1" t="s">
        <v>52</v>
      </c>
      <c r="Z66" s="1" t="s">
        <v>52</v>
      </c>
      <c r="AA66" s="39"/>
      <c r="AB66" s="1" t="s">
        <v>52</v>
      </c>
    </row>
    <row r="67" spans="1:28" ht="30" customHeight="1" x14ac:dyDescent="0.3">
      <c r="A67" s="13" t="s">
        <v>937</v>
      </c>
      <c r="B67" s="13" t="s">
        <v>914</v>
      </c>
      <c r="C67" s="13" t="s">
        <v>936</v>
      </c>
      <c r="D67" s="37" t="s">
        <v>223</v>
      </c>
      <c r="E67" s="38">
        <v>0</v>
      </c>
      <c r="F67" s="13" t="s">
        <v>52</v>
      </c>
      <c r="G67" s="38">
        <v>0</v>
      </c>
      <c r="H67" s="13" t="s">
        <v>52</v>
      </c>
      <c r="I67" s="38">
        <v>0</v>
      </c>
      <c r="J67" s="13" t="s">
        <v>52</v>
      </c>
      <c r="K67" s="38">
        <v>0</v>
      </c>
      <c r="L67" s="13" t="s">
        <v>52</v>
      </c>
      <c r="M67" s="38">
        <v>80</v>
      </c>
      <c r="N67" s="13" t="s">
        <v>52</v>
      </c>
      <c r="O67" s="38">
        <f t="shared" si="2"/>
        <v>80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13" t="s">
        <v>2085</v>
      </c>
      <c r="X67" s="13" t="s">
        <v>52</v>
      </c>
      <c r="Y67" s="1" t="s">
        <v>52</v>
      </c>
      <c r="Z67" s="1" t="s">
        <v>52</v>
      </c>
      <c r="AA67" s="39"/>
      <c r="AB67" s="1" t="s">
        <v>52</v>
      </c>
    </row>
    <row r="68" spans="1:28" ht="30" customHeight="1" x14ac:dyDescent="0.3">
      <c r="A68" s="13" t="s">
        <v>947</v>
      </c>
      <c r="B68" s="13" t="s">
        <v>914</v>
      </c>
      <c r="C68" s="13" t="s">
        <v>946</v>
      </c>
      <c r="D68" s="37" t="s">
        <v>267</v>
      </c>
      <c r="E68" s="38">
        <v>0</v>
      </c>
      <c r="F68" s="13" t="s">
        <v>52</v>
      </c>
      <c r="G68" s="38">
        <v>0</v>
      </c>
      <c r="H68" s="13" t="s">
        <v>52</v>
      </c>
      <c r="I68" s="38">
        <v>0</v>
      </c>
      <c r="J68" s="13" t="s">
        <v>52</v>
      </c>
      <c r="K68" s="38">
        <v>0</v>
      </c>
      <c r="L68" s="13" t="s">
        <v>52</v>
      </c>
      <c r="M68" s="38">
        <v>2050</v>
      </c>
      <c r="N68" s="13" t="s">
        <v>2086</v>
      </c>
      <c r="O68" s="38">
        <f t="shared" si="2"/>
        <v>2050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13" t="s">
        <v>2087</v>
      </c>
      <c r="X68" s="13" t="s">
        <v>52</v>
      </c>
      <c r="Y68" s="1" t="s">
        <v>52</v>
      </c>
      <c r="Z68" s="1" t="s">
        <v>52</v>
      </c>
      <c r="AA68" s="39"/>
      <c r="AB68" s="1" t="s">
        <v>52</v>
      </c>
    </row>
    <row r="69" spans="1:28" ht="30" customHeight="1" x14ac:dyDescent="0.3">
      <c r="A69" s="13" t="s">
        <v>364</v>
      </c>
      <c r="B69" s="13" t="s">
        <v>362</v>
      </c>
      <c r="C69" s="13" t="s">
        <v>363</v>
      </c>
      <c r="D69" s="37" t="s">
        <v>267</v>
      </c>
      <c r="E69" s="38">
        <v>0</v>
      </c>
      <c r="F69" s="13" t="s">
        <v>52</v>
      </c>
      <c r="G69" s="38">
        <v>0</v>
      </c>
      <c r="H69" s="13" t="s">
        <v>52</v>
      </c>
      <c r="I69" s="38">
        <v>0</v>
      </c>
      <c r="J69" s="13" t="s">
        <v>52</v>
      </c>
      <c r="K69" s="38">
        <v>0</v>
      </c>
      <c r="L69" s="13" t="s">
        <v>52</v>
      </c>
      <c r="M69" s="38">
        <v>2000</v>
      </c>
      <c r="N69" s="13" t="s">
        <v>2086</v>
      </c>
      <c r="O69" s="38">
        <f t="shared" si="2"/>
        <v>2000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13" t="s">
        <v>2088</v>
      </c>
      <c r="X69" s="13" t="s">
        <v>52</v>
      </c>
      <c r="Y69" s="1" t="s">
        <v>52</v>
      </c>
      <c r="Z69" s="1" t="s">
        <v>52</v>
      </c>
      <c r="AA69" s="39"/>
      <c r="AB69" s="1" t="s">
        <v>52</v>
      </c>
    </row>
    <row r="70" spans="1:28" ht="30" customHeight="1" x14ac:dyDescent="0.3">
      <c r="A70" s="13" t="s">
        <v>750</v>
      </c>
      <c r="B70" s="13" t="s">
        <v>749</v>
      </c>
      <c r="C70" s="13" t="s">
        <v>266</v>
      </c>
      <c r="D70" s="37" t="s">
        <v>267</v>
      </c>
      <c r="E70" s="38">
        <v>0</v>
      </c>
      <c r="F70" s="13" t="s">
        <v>52</v>
      </c>
      <c r="G70" s="38">
        <v>1320</v>
      </c>
      <c r="H70" s="13" t="s">
        <v>2067</v>
      </c>
      <c r="I70" s="38">
        <v>0</v>
      </c>
      <c r="J70" s="13" t="s">
        <v>52</v>
      </c>
      <c r="K70" s="38">
        <v>0</v>
      </c>
      <c r="L70" s="13" t="s">
        <v>52</v>
      </c>
      <c r="M70" s="38">
        <v>0</v>
      </c>
      <c r="N70" s="13" t="s">
        <v>52</v>
      </c>
      <c r="O70" s="38">
        <f t="shared" si="2"/>
        <v>1320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13" t="s">
        <v>2089</v>
      </c>
      <c r="X70" s="13" t="s">
        <v>52</v>
      </c>
      <c r="Y70" s="1" t="s">
        <v>52</v>
      </c>
      <c r="Z70" s="1" t="s">
        <v>52</v>
      </c>
      <c r="AA70" s="39"/>
      <c r="AB70" s="1" t="s">
        <v>52</v>
      </c>
    </row>
    <row r="71" spans="1:28" ht="30" customHeight="1" x14ac:dyDescent="0.3">
      <c r="A71" s="13" t="s">
        <v>1045</v>
      </c>
      <c r="B71" s="13" t="s">
        <v>1043</v>
      </c>
      <c r="C71" s="13" t="s">
        <v>1044</v>
      </c>
      <c r="D71" s="37" t="s">
        <v>77</v>
      </c>
      <c r="E71" s="38">
        <v>225900</v>
      </c>
      <c r="F71" s="13" t="s">
        <v>52</v>
      </c>
      <c r="G71" s="38">
        <v>0</v>
      </c>
      <c r="H71" s="13" t="s">
        <v>52</v>
      </c>
      <c r="I71" s="38">
        <v>0</v>
      </c>
      <c r="J71" s="13" t="s">
        <v>52</v>
      </c>
      <c r="K71" s="38">
        <v>0</v>
      </c>
      <c r="L71" s="13" t="s">
        <v>52</v>
      </c>
      <c r="M71" s="38">
        <v>0</v>
      </c>
      <c r="N71" s="13" t="s">
        <v>52</v>
      </c>
      <c r="O71" s="38">
        <f t="shared" si="2"/>
        <v>225900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13" t="s">
        <v>2090</v>
      </c>
      <c r="X71" s="13" t="s">
        <v>52</v>
      </c>
      <c r="Y71" s="1" t="s">
        <v>52</v>
      </c>
      <c r="Z71" s="1" t="s">
        <v>52</v>
      </c>
      <c r="AA71" s="39"/>
      <c r="AB71" s="1" t="s">
        <v>52</v>
      </c>
    </row>
    <row r="72" spans="1:28" ht="30" customHeight="1" x14ac:dyDescent="0.3">
      <c r="A72" s="13" t="s">
        <v>1056</v>
      </c>
      <c r="B72" s="13" t="s">
        <v>1054</v>
      </c>
      <c r="C72" s="13" t="s">
        <v>1055</v>
      </c>
      <c r="D72" s="37" t="s">
        <v>213</v>
      </c>
      <c r="E72" s="38">
        <v>105000</v>
      </c>
      <c r="F72" s="13" t="s">
        <v>52</v>
      </c>
      <c r="G72" s="38">
        <v>106000</v>
      </c>
      <c r="H72" s="13" t="s">
        <v>2091</v>
      </c>
      <c r="I72" s="38">
        <v>0</v>
      </c>
      <c r="J72" s="13" t="s">
        <v>52</v>
      </c>
      <c r="K72" s="38">
        <v>0</v>
      </c>
      <c r="L72" s="13" t="s">
        <v>52</v>
      </c>
      <c r="M72" s="38">
        <v>0</v>
      </c>
      <c r="N72" s="13" t="s">
        <v>52</v>
      </c>
      <c r="O72" s="38">
        <f t="shared" si="2"/>
        <v>105000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13" t="s">
        <v>2092</v>
      </c>
      <c r="X72" s="13" t="s">
        <v>52</v>
      </c>
      <c r="Y72" s="1" t="s">
        <v>52</v>
      </c>
      <c r="Z72" s="1" t="s">
        <v>52</v>
      </c>
      <c r="AA72" s="39"/>
      <c r="AB72" s="1" t="s">
        <v>52</v>
      </c>
    </row>
    <row r="73" spans="1:28" ht="30" customHeight="1" x14ac:dyDescent="0.3">
      <c r="A73" s="13" t="s">
        <v>1034</v>
      </c>
      <c r="B73" s="13" t="s">
        <v>1031</v>
      </c>
      <c r="C73" s="13" t="s">
        <v>1032</v>
      </c>
      <c r="D73" s="37" t="s">
        <v>77</v>
      </c>
      <c r="E73" s="38">
        <v>0</v>
      </c>
      <c r="F73" s="13" t="s">
        <v>52</v>
      </c>
      <c r="G73" s="38">
        <v>0</v>
      </c>
      <c r="H73" s="13" t="s">
        <v>52</v>
      </c>
      <c r="I73" s="38">
        <v>0</v>
      </c>
      <c r="J73" s="13" t="s">
        <v>52</v>
      </c>
      <c r="K73" s="38">
        <v>142600</v>
      </c>
      <c r="L73" s="13" t="s">
        <v>2093</v>
      </c>
      <c r="M73" s="38">
        <v>0</v>
      </c>
      <c r="N73" s="13" t="s">
        <v>52</v>
      </c>
      <c r="O73" s="38">
        <f t="shared" si="2"/>
        <v>142600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13" t="s">
        <v>2094</v>
      </c>
      <c r="X73" s="13" t="s">
        <v>1033</v>
      </c>
      <c r="Y73" s="1" t="s">
        <v>52</v>
      </c>
      <c r="Z73" s="1" t="s">
        <v>52</v>
      </c>
      <c r="AA73" s="39"/>
      <c r="AB73" s="1" t="s">
        <v>52</v>
      </c>
    </row>
    <row r="74" spans="1:28" ht="30" customHeight="1" x14ac:dyDescent="0.3">
      <c r="A74" s="13" t="s">
        <v>1037</v>
      </c>
      <c r="B74" s="13" t="s">
        <v>1036</v>
      </c>
      <c r="C74" s="13" t="s">
        <v>52</v>
      </c>
      <c r="D74" s="37" t="s">
        <v>77</v>
      </c>
      <c r="E74" s="38">
        <v>0</v>
      </c>
      <c r="F74" s="13" t="s">
        <v>52</v>
      </c>
      <c r="G74" s="38">
        <v>0</v>
      </c>
      <c r="H74" s="13" t="s">
        <v>52</v>
      </c>
      <c r="I74" s="38">
        <v>0</v>
      </c>
      <c r="J74" s="13" t="s">
        <v>52</v>
      </c>
      <c r="K74" s="38">
        <v>39000</v>
      </c>
      <c r="L74" s="13" t="s">
        <v>2093</v>
      </c>
      <c r="M74" s="38">
        <v>0</v>
      </c>
      <c r="N74" s="13" t="s">
        <v>52</v>
      </c>
      <c r="O74" s="38">
        <f t="shared" si="2"/>
        <v>39000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13" t="s">
        <v>2095</v>
      </c>
      <c r="X74" s="13" t="s">
        <v>52</v>
      </c>
      <c r="Y74" s="1" t="s">
        <v>52</v>
      </c>
      <c r="Z74" s="1" t="s">
        <v>52</v>
      </c>
      <c r="AA74" s="39"/>
      <c r="AB74" s="1" t="s">
        <v>52</v>
      </c>
    </row>
    <row r="75" spans="1:28" ht="30" customHeight="1" x14ac:dyDescent="0.3">
      <c r="A75" s="13" t="s">
        <v>1005</v>
      </c>
      <c r="B75" s="13" t="s">
        <v>1002</v>
      </c>
      <c r="C75" s="13" t="s">
        <v>1003</v>
      </c>
      <c r="D75" s="37" t="s">
        <v>1004</v>
      </c>
      <c r="E75" s="38">
        <v>0</v>
      </c>
      <c r="F75" s="13" t="s">
        <v>52</v>
      </c>
      <c r="G75" s="38">
        <v>0</v>
      </c>
      <c r="H75" s="13" t="s">
        <v>52</v>
      </c>
      <c r="I75" s="38">
        <v>0</v>
      </c>
      <c r="J75" s="13" t="s">
        <v>52</v>
      </c>
      <c r="K75" s="38">
        <v>366000</v>
      </c>
      <c r="L75" s="13" t="s">
        <v>2096</v>
      </c>
      <c r="M75" s="38">
        <v>0</v>
      </c>
      <c r="N75" s="13" t="s">
        <v>52</v>
      </c>
      <c r="O75" s="38">
        <f t="shared" si="2"/>
        <v>366000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13" t="s">
        <v>2097</v>
      </c>
      <c r="X75" s="13" t="s">
        <v>52</v>
      </c>
      <c r="Y75" s="1" t="s">
        <v>52</v>
      </c>
      <c r="Z75" s="1" t="s">
        <v>52</v>
      </c>
      <c r="AA75" s="39"/>
      <c r="AB75" s="1" t="s">
        <v>52</v>
      </c>
    </row>
    <row r="76" spans="1:28" ht="30" customHeight="1" x14ac:dyDescent="0.3">
      <c r="A76" s="13" t="s">
        <v>405</v>
      </c>
      <c r="B76" s="13" t="s">
        <v>403</v>
      </c>
      <c r="C76" s="13" t="s">
        <v>404</v>
      </c>
      <c r="D76" s="37" t="s">
        <v>77</v>
      </c>
      <c r="E76" s="38">
        <v>0</v>
      </c>
      <c r="F76" s="13" t="s">
        <v>52</v>
      </c>
      <c r="G76" s="38">
        <v>0</v>
      </c>
      <c r="H76" s="13" t="s">
        <v>52</v>
      </c>
      <c r="I76" s="38">
        <v>0</v>
      </c>
      <c r="J76" s="13" t="s">
        <v>52</v>
      </c>
      <c r="K76" s="38">
        <v>69100</v>
      </c>
      <c r="L76" s="13" t="s">
        <v>2098</v>
      </c>
      <c r="M76" s="38">
        <v>0</v>
      </c>
      <c r="N76" s="13" t="s">
        <v>52</v>
      </c>
      <c r="O76" s="38">
        <f t="shared" si="2"/>
        <v>69100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13" t="s">
        <v>2099</v>
      </c>
      <c r="X76" s="13" t="s">
        <v>52</v>
      </c>
      <c r="Y76" s="1" t="s">
        <v>52</v>
      </c>
      <c r="Z76" s="1" t="s">
        <v>52</v>
      </c>
      <c r="AA76" s="39"/>
      <c r="AB76" s="1" t="s">
        <v>52</v>
      </c>
    </row>
    <row r="77" spans="1:28" ht="30" customHeight="1" x14ac:dyDescent="0.3">
      <c r="A77" s="13" t="s">
        <v>536</v>
      </c>
      <c r="B77" s="13" t="s">
        <v>534</v>
      </c>
      <c r="C77" s="13" t="s">
        <v>535</v>
      </c>
      <c r="D77" s="37" t="s">
        <v>223</v>
      </c>
      <c r="E77" s="38">
        <v>27739</v>
      </c>
      <c r="F77" s="13" t="s">
        <v>52</v>
      </c>
      <c r="G77" s="38">
        <v>0</v>
      </c>
      <c r="H77" s="13" t="s">
        <v>52</v>
      </c>
      <c r="I77" s="38">
        <v>0</v>
      </c>
      <c r="J77" s="13" t="s">
        <v>52</v>
      </c>
      <c r="K77" s="38">
        <v>0</v>
      </c>
      <c r="L77" s="13" t="s">
        <v>52</v>
      </c>
      <c r="M77" s="38">
        <v>0</v>
      </c>
      <c r="N77" s="13" t="s">
        <v>52</v>
      </c>
      <c r="O77" s="38">
        <f t="shared" si="2"/>
        <v>27739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13" t="s">
        <v>2100</v>
      </c>
      <c r="X77" s="13" t="s">
        <v>52</v>
      </c>
      <c r="Y77" s="1" t="s">
        <v>52</v>
      </c>
      <c r="Z77" s="1" t="s">
        <v>52</v>
      </c>
      <c r="AA77" s="39"/>
      <c r="AB77" s="1" t="s">
        <v>52</v>
      </c>
    </row>
    <row r="78" spans="1:28" ht="30" customHeight="1" x14ac:dyDescent="0.3">
      <c r="A78" s="13" t="s">
        <v>539</v>
      </c>
      <c r="B78" s="13" t="s">
        <v>534</v>
      </c>
      <c r="C78" s="13" t="s">
        <v>538</v>
      </c>
      <c r="D78" s="37" t="s">
        <v>223</v>
      </c>
      <c r="E78" s="38">
        <v>9246</v>
      </c>
      <c r="F78" s="13" t="s">
        <v>52</v>
      </c>
      <c r="G78" s="38">
        <v>10000</v>
      </c>
      <c r="H78" s="13" t="s">
        <v>2101</v>
      </c>
      <c r="I78" s="38">
        <v>0</v>
      </c>
      <c r="J78" s="13" t="s">
        <v>52</v>
      </c>
      <c r="K78" s="38">
        <v>0</v>
      </c>
      <c r="L78" s="13" t="s">
        <v>52</v>
      </c>
      <c r="M78" s="38">
        <v>0</v>
      </c>
      <c r="N78" s="13" t="s">
        <v>52</v>
      </c>
      <c r="O78" s="38">
        <f t="shared" ref="O78:O106" si="3">SMALL(E78:M78,COUNTIF(E78:M78,0)+1)</f>
        <v>9246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13" t="s">
        <v>2102</v>
      </c>
      <c r="X78" s="13" t="s">
        <v>52</v>
      </c>
      <c r="Y78" s="1" t="s">
        <v>52</v>
      </c>
      <c r="Z78" s="1" t="s">
        <v>52</v>
      </c>
      <c r="AA78" s="39"/>
      <c r="AB78" s="1" t="s">
        <v>52</v>
      </c>
    </row>
    <row r="79" spans="1:28" ht="30" customHeight="1" x14ac:dyDescent="0.3">
      <c r="A79" s="13" t="s">
        <v>542</v>
      </c>
      <c r="B79" s="13" t="s">
        <v>534</v>
      </c>
      <c r="C79" s="13" t="s">
        <v>541</v>
      </c>
      <c r="D79" s="37" t="s">
        <v>223</v>
      </c>
      <c r="E79" s="38">
        <v>0</v>
      </c>
      <c r="F79" s="13" t="s">
        <v>52</v>
      </c>
      <c r="G79" s="38">
        <v>25000</v>
      </c>
      <c r="H79" s="13" t="s">
        <v>2101</v>
      </c>
      <c r="I79" s="38">
        <v>0</v>
      </c>
      <c r="J79" s="13" t="s">
        <v>52</v>
      </c>
      <c r="K79" s="38">
        <v>0</v>
      </c>
      <c r="L79" s="13" t="s">
        <v>52</v>
      </c>
      <c r="M79" s="38">
        <v>0</v>
      </c>
      <c r="N79" s="13" t="s">
        <v>52</v>
      </c>
      <c r="O79" s="38">
        <f t="shared" si="3"/>
        <v>25000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13" t="s">
        <v>2103</v>
      </c>
      <c r="X79" s="13" t="s">
        <v>52</v>
      </c>
      <c r="Y79" s="1" t="s">
        <v>52</v>
      </c>
      <c r="Z79" s="1" t="s">
        <v>52</v>
      </c>
      <c r="AA79" s="39"/>
      <c r="AB79" s="1" t="s">
        <v>52</v>
      </c>
    </row>
    <row r="80" spans="1:28" ht="30" customHeight="1" x14ac:dyDescent="0.3">
      <c r="A80" s="13" t="s">
        <v>545</v>
      </c>
      <c r="B80" s="13" t="s">
        <v>534</v>
      </c>
      <c r="C80" s="13" t="s">
        <v>544</v>
      </c>
      <c r="D80" s="37" t="s">
        <v>223</v>
      </c>
      <c r="E80" s="38">
        <v>0</v>
      </c>
      <c r="F80" s="13" t="s">
        <v>52</v>
      </c>
      <c r="G80" s="38">
        <v>9500</v>
      </c>
      <c r="H80" s="13" t="s">
        <v>2101</v>
      </c>
      <c r="I80" s="38">
        <v>0</v>
      </c>
      <c r="J80" s="13" t="s">
        <v>52</v>
      </c>
      <c r="K80" s="38">
        <v>0</v>
      </c>
      <c r="L80" s="13" t="s">
        <v>52</v>
      </c>
      <c r="M80" s="38">
        <v>0</v>
      </c>
      <c r="N80" s="13" t="s">
        <v>52</v>
      </c>
      <c r="O80" s="38">
        <f t="shared" si="3"/>
        <v>9500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  <c r="U80" s="38">
        <v>0</v>
      </c>
      <c r="V80" s="38">
        <v>0</v>
      </c>
      <c r="W80" s="13" t="s">
        <v>2104</v>
      </c>
      <c r="X80" s="13" t="s">
        <v>52</v>
      </c>
      <c r="Y80" s="1" t="s">
        <v>52</v>
      </c>
      <c r="Z80" s="1" t="s">
        <v>52</v>
      </c>
      <c r="AA80" s="39"/>
      <c r="AB80" s="1" t="s">
        <v>52</v>
      </c>
    </row>
    <row r="81" spans="1:28" ht="30" customHeight="1" x14ac:dyDescent="0.3">
      <c r="A81" s="13" t="s">
        <v>548</v>
      </c>
      <c r="B81" s="13" t="s">
        <v>534</v>
      </c>
      <c r="C81" s="13" t="s">
        <v>547</v>
      </c>
      <c r="D81" s="37" t="s">
        <v>223</v>
      </c>
      <c r="E81" s="38">
        <v>0</v>
      </c>
      <c r="F81" s="13" t="s">
        <v>52</v>
      </c>
      <c r="G81" s="38">
        <v>11000</v>
      </c>
      <c r="H81" s="13" t="s">
        <v>2101</v>
      </c>
      <c r="I81" s="38">
        <v>0</v>
      </c>
      <c r="J81" s="13" t="s">
        <v>52</v>
      </c>
      <c r="K81" s="38">
        <v>0</v>
      </c>
      <c r="L81" s="13" t="s">
        <v>52</v>
      </c>
      <c r="M81" s="38">
        <v>0</v>
      </c>
      <c r="N81" s="13" t="s">
        <v>52</v>
      </c>
      <c r="O81" s="38">
        <f t="shared" si="3"/>
        <v>11000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13" t="s">
        <v>2105</v>
      </c>
      <c r="X81" s="13" t="s">
        <v>52</v>
      </c>
      <c r="Y81" s="1" t="s">
        <v>52</v>
      </c>
      <c r="Z81" s="1" t="s">
        <v>52</v>
      </c>
      <c r="AA81" s="39"/>
      <c r="AB81" s="1" t="s">
        <v>52</v>
      </c>
    </row>
    <row r="82" spans="1:28" ht="30" customHeight="1" x14ac:dyDescent="0.3">
      <c r="A82" s="13" t="s">
        <v>1310</v>
      </c>
      <c r="B82" s="13" t="s">
        <v>1308</v>
      </c>
      <c r="C82" s="13" t="s">
        <v>1309</v>
      </c>
      <c r="D82" s="37" t="s">
        <v>552</v>
      </c>
      <c r="E82" s="38">
        <v>26885</v>
      </c>
      <c r="F82" s="13" t="s">
        <v>52</v>
      </c>
      <c r="G82" s="38">
        <v>29000</v>
      </c>
      <c r="H82" s="13" t="s">
        <v>2101</v>
      </c>
      <c r="I82" s="38">
        <v>0</v>
      </c>
      <c r="J82" s="13" t="s">
        <v>52</v>
      </c>
      <c r="K82" s="38">
        <v>0</v>
      </c>
      <c r="L82" s="13" t="s">
        <v>52</v>
      </c>
      <c r="M82" s="38">
        <v>0</v>
      </c>
      <c r="N82" s="13" t="s">
        <v>52</v>
      </c>
      <c r="O82" s="38">
        <f t="shared" si="3"/>
        <v>26885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13" t="s">
        <v>2106</v>
      </c>
      <c r="X82" s="13" t="s">
        <v>52</v>
      </c>
      <c r="Y82" s="1" t="s">
        <v>52</v>
      </c>
      <c r="Z82" s="1" t="s">
        <v>52</v>
      </c>
      <c r="AA82" s="39"/>
      <c r="AB82" s="1" t="s">
        <v>52</v>
      </c>
    </row>
    <row r="83" spans="1:28" ht="30" customHeight="1" x14ac:dyDescent="0.3">
      <c r="A83" s="13" t="s">
        <v>1336</v>
      </c>
      <c r="B83" s="13" t="s">
        <v>1334</v>
      </c>
      <c r="C83" s="13" t="s">
        <v>1335</v>
      </c>
      <c r="D83" s="37" t="s">
        <v>175</v>
      </c>
      <c r="E83" s="38">
        <v>1554</v>
      </c>
      <c r="F83" s="13" t="s">
        <v>52</v>
      </c>
      <c r="G83" s="38">
        <v>1780</v>
      </c>
      <c r="H83" s="13" t="s">
        <v>2107</v>
      </c>
      <c r="I83" s="38">
        <v>1830</v>
      </c>
      <c r="J83" s="13" t="s">
        <v>2108</v>
      </c>
      <c r="K83" s="38">
        <v>0</v>
      </c>
      <c r="L83" s="13" t="s">
        <v>52</v>
      </c>
      <c r="M83" s="38">
        <v>0</v>
      </c>
      <c r="N83" s="13" t="s">
        <v>52</v>
      </c>
      <c r="O83" s="38">
        <f t="shared" si="3"/>
        <v>1554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38">
        <v>0</v>
      </c>
      <c r="W83" s="13" t="s">
        <v>2109</v>
      </c>
      <c r="X83" s="13" t="s">
        <v>52</v>
      </c>
      <c r="Y83" s="1" t="s">
        <v>52</v>
      </c>
      <c r="Z83" s="1" t="s">
        <v>52</v>
      </c>
      <c r="AA83" s="39"/>
      <c r="AB83" s="1" t="s">
        <v>52</v>
      </c>
    </row>
    <row r="84" spans="1:28" ht="30" customHeight="1" x14ac:dyDescent="0.3">
      <c r="A84" s="13" t="s">
        <v>673</v>
      </c>
      <c r="B84" s="13" t="s">
        <v>671</v>
      </c>
      <c r="C84" s="13" t="s">
        <v>672</v>
      </c>
      <c r="D84" s="37" t="s">
        <v>223</v>
      </c>
      <c r="E84" s="38">
        <v>0</v>
      </c>
      <c r="F84" s="13" t="s">
        <v>52</v>
      </c>
      <c r="G84" s="38">
        <v>0</v>
      </c>
      <c r="H84" s="13" t="s">
        <v>52</v>
      </c>
      <c r="I84" s="38">
        <v>0</v>
      </c>
      <c r="J84" s="13" t="s">
        <v>52</v>
      </c>
      <c r="K84" s="38">
        <v>6600</v>
      </c>
      <c r="L84" s="13" t="s">
        <v>2023</v>
      </c>
      <c r="M84" s="38">
        <v>0</v>
      </c>
      <c r="N84" s="13" t="s">
        <v>52</v>
      </c>
      <c r="O84" s="38">
        <f t="shared" si="3"/>
        <v>6600</v>
      </c>
      <c r="P84" s="38">
        <v>0</v>
      </c>
      <c r="Q84" s="38">
        <v>0</v>
      </c>
      <c r="R84" s="38">
        <v>0</v>
      </c>
      <c r="S84" s="38">
        <v>0</v>
      </c>
      <c r="T84" s="38">
        <v>0</v>
      </c>
      <c r="U84" s="38">
        <v>0</v>
      </c>
      <c r="V84" s="38">
        <v>0</v>
      </c>
      <c r="W84" s="13" t="s">
        <v>2110</v>
      </c>
      <c r="X84" s="13" t="s">
        <v>52</v>
      </c>
      <c r="Y84" s="1" t="s">
        <v>52</v>
      </c>
      <c r="Z84" s="1" t="s">
        <v>52</v>
      </c>
      <c r="AA84" s="39"/>
      <c r="AB84" s="1" t="s">
        <v>52</v>
      </c>
    </row>
    <row r="85" spans="1:28" ht="30" customHeight="1" x14ac:dyDescent="0.3">
      <c r="A85" s="13" t="s">
        <v>214</v>
      </c>
      <c r="B85" s="13" t="s">
        <v>211</v>
      </c>
      <c r="C85" s="13" t="s">
        <v>212</v>
      </c>
      <c r="D85" s="37" t="s">
        <v>213</v>
      </c>
      <c r="E85" s="38">
        <v>931</v>
      </c>
      <c r="F85" s="13" t="s">
        <v>52</v>
      </c>
      <c r="G85" s="38">
        <v>939</v>
      </c>
      <c r="H85" s="13" t="s">
        <v>2111</v>
      </c>
      <c r="I85" s="38">
        <v>1353</v>
      </c>
      <c r="J85" s="13" t="s">
        <v>2022</v>
      </c>
      <c r="K85" s="38">
        <v>0</v>
      </c>
      <c r="L85" s="13" t="s">
        <v>52</v>
      </c>
      <c r="M85" s="38">
        <v>0</v>
      </c>
      <c r="N85" s="13" t="s">
        <v>52</v>
      </c>
      <c r="O85" s="38">
        <f t="shared" si="3"/>
        <v>931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13" t="s">
        <v>2112</v>
      </c>
      <c r="X85" s="13" t="s">
        <v>52</v>
      </c>
      <c r="Y85" s="1" t="s">
        <v>52</v>
      </c>
      <c r="Z85" s="1" t="s">
        <v>52</v>
      </c>
      <c r="AA85" s="39"/>
      <c r="AB85" s="1" t="s">
        <v>52</v>
      </c>
    </row>
    <row r="86" spans="1:28" ht="30" customHeight="1" x14ac:dyDescent="0.3">
      <c r="A86" s="13" t="s">
        <v>1392</v>
      </c>
      <c r="B86" s="13" t="s">
        <v>1390</v>
      </c>
      <c r="C86" s="13" t="s">
        <v>1391</v>
      </c>
      <c r="D86" s="37" t="s">
        <v>223</v>
      </c>
      <c r="E86" s="38">
        <v>755</v>
      </c>
      <c r="F86" s="13" t="s">
        <v>52</v>
      </c>
      <c r="G86" s="38">
        <v>948</v>
      </c>
      <c r="H86" s="13" t="s">
        <v>2078</v>
      </c>
      <c r="I86" s="38">
        <v>943</v>
      </c>
      <c r="J86" s="13" t="s">
        <v>2022</v>
      </c>
      <c r="K86" s="38">
        <v>0</v>
      </c>
      <c r="L86" s="13" t="s">
        <v>52</v>
      </c>
      <c r="M86" s="38">
        <v>0</v>
      </c>
      <c r="N86" s="13" t="s">
        <v>52</v>
      </c>
      <c r="O86" s="38">
        <f t="shared" si="3"/>
        <v>755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13" t="s">
        <v>2113</v>
      </c>
      <c r="X86" s="13" t="s">
        <v>52</v>
      </c>
      <c r="Y86" s="1" t="s">
        <v>52</v>
      </c>
      <c r="Z86" s="1" t="s">
        <v>52</v>
      </c>
      <c r="AA86" s="39"/>
      <c r="AB86" s="1" t="s">
        <v>52</v>
      </c>
    </row>
    <row r="87" spans="1:28" ht="30" customHeight="1" x14ac:dyDescent="0.3">
      <c r="A87" s="13" t="s">
        <v>1009</v>
      </c>
      <c r="B87" s="13" t="s">
        <v>1007</v>
      </c>
      <c r="C87" s="13" t="s">
        <v>1008</v>
      </c>
      <c r="D87" s="37" t="s">
        <v>223</v>
      </c>
      <c r="E87" s="38">
        <v>0</v>
      </c>
      <c r="F87" s="13" t="s">
        <v>52</v>
      </c>
      <c r="G87" s="38">
        <v>5300</v>
      </c>
      <c r="H87" s="13" t="s">
        <v>2114</v>
      </c>
      <c r="I87" s="38">
        <v>0</v>
      </c>
      <c r="J87" s="13" t="s">
        <v>52</v>
      </c>
      <c r="K87" s="38">
        <v>0</v>
      </c>
      <c r="L87" s="13" t="s">
        <v>52</v>
      </c>
      <c r="M87" s="38">
        <v>0</v>
      </c>
      <c r="N87" s="13" t="s">
        <v>52</v>
      </c>
      <c r="O87" s="38">
        <f t="shared" si="3"/>
        <v>5300</v>
      </c>
      <c r="P87" s="38">
        <v>0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13" t="s">
        <v>2115</v>
      </c>
      <c r="X87" s="13" t="s">
        <v>52</v>
      </c>
      <c r="Y87" s="1" t="s">
        <v>52</v>
      </c>
      <c r="Z87" s="1" t="s">
        <v>52</v>
      </c>
      <c r="AA87" s="39"/>
      <c r="AB87" s="1" t="s">
        <v>52</v>
      </c>
    </row>
    <row r="88" spans="1:28" ht="30" customHeight="1" x14ac:dyDescent="0.3">
      <c r="A88" s="13" t="s">
        <v>1049</v>
      </c>
      <c r="B88" s="13" t="s">
        <v>1047</v>
      </c>
      <c r="C88" s="13" t="s">
        <v>1048</v>
      </c>
      <c r="D88" s="37" t="s">
        <v>213</v>
      </c>
      <c r="E88" s="38">
        <v>70000</v>
      </c>
      <c r="F88" s="13" t="s">
        <v>52</v>
      </c>
      <c r="G88" s="38">
        <v>70000</v>
      </c>
      <c r="H88" s="13" t="s">
        <v>2114</v>
      </c>
      <c r="I88" s="38">
        <v>70000</v>
      </c>
      <c r="J88" s="13" t="s">
        <v>2116</v>
      </c>
      <c r="K88" s="38">
        <v>0</v>
      </c>
      <c r="L88" s="13" t="s">
        <v>52</v>
      </c>
      <c r="M88" s="38">
        <v>0</v>
      </c>
      <c r="N88" s="13" t="s">
        <v>52</v>
      </c>
      <c r="O88" s="38">
        <f t="shared" si="3"/>
        <v>70000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13" t="s">
        <v>2117</v>
      </c>
      <c r="X88" s="13" t="s">
        <v>52</v>
      </c>
      <c r="Y88" s="1" t="s">
        <v>52</v>
      </c>
      <c r="Z88" s="1" t="s">
        <v>52</v>
      </c>
      <c r="AA88" s="39"/>
      <c r="AB88" s="1" t="s">
        <v>52</v>
      </c>
    </row>
    <row r="89" spans="1:28" ht="30" customHeight="1" x14ac:dyDescent="0.3">
      <c r="A89" s="13" t="s">
        <v>1052</v>
      </c>
      <c r="B89" s="13" t="s">
        <v>1011</v>
      </c>
      <c r="C89" s="13" t="s">
        <v>1051</v>
      </c>
      <c r="D89" s="37" t="s">
        <v>213</v>
      </c>
      <c r="E89" s="38">
        <v>0</v>
      </c>
      <c r="F89" s="13" t="s">
        <v>52</v>
      </c>
      <c r="G89" s="38">
        <v>0</v>
      </c>
      <c r="H89" s="13" t="s">
        <v>52</v>
      </c>
      <c r="I89" s="38">
        <v>43000</v>
      </c>
      <c r="J89" s="13" t="s">
        <v>2118</v>
      </c>
      <c r="K89" s="38">
        <v>0</v>
      </c>
      <c r="L89" s="13" t="s">
        <v>52</v>
      </c>
      <c r="M89" s="38">
        <v>0</v>
      </c>
      <c r="N89" s="13" t="s">
        <v>52</v>
      </c>
      <c r="O89" s="38">
        <f t="shared" si="3"/>
        <v>43000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13" t="s">
        <v>2119</v>
      </c>
      <c r="X89" s="13" t="s">
        <v>52</v>
      </c>
      <c r="Y89" s="1" t="s">
        <v>52</v>
      </c>
      <c r="Z89" s="1" t="s">
        <v>52</v>
      </c>
      <c r="AA89" s="39"/>
      <c r="AB89" s="1" t="s">
        <v>52</v>
      </c>
    </row>
    <row r="90" spans="1:28" ht="30" customHeight="1" x14ac:dyDescent="0.3">
      <c r="A90" s="13" t="s">
        <v>1013</v>
      </c>
      <c r="B90" s="13" t="s">
        <v>1011</v>
      </c>
      <c r="C90" s="13" t="s">
        <v>1012</v>
      </c>
      <c r="D90" s="37" t="s">
        <v>213</v>
      </c>
      <c r="E90" s="38">
        <v>0</v>
      </c>
      <c r="F90" s="13" t="s">
        <v>52</v>
      </c>
      <c r="G90" s="38">
        <v>0</v>
      </c>
      <c r="H90" s="13" t="s">
        <v>52</v>
      </c>
      <c r="I90" s="38">
        <v>31000</v>
      </c>
      <c r="J90" s="13" t="s">
        <v>2120</v>
      </c>
      <c r="K90" s="38">
        <v>0</v>
      </c>
      <c r="L90" s="13" t="s">
        <v>52</v>
      </c>
      <c r="M90" s="38">
        <v>0</v>
      </c>
      <c r="N90" s="13" t="s">
        <v>52</v>
      </c>
      <c r="O90" s="38">
        <f t="shared" si="3"/>
        <v>31000</v>
      </c>
      <c r="P90" s="38">
        <v>0</v>
      </c>
      <c r="Q90" s="38">
        <v>0</v>
      </c>
      <c r="R90" s="38">
        <v>0</v>
      </c>
      <c r="S90" s="38">
        <v>0</v>
      </c>
      <c r="T90" s="38">
        <v>0</v>
      </c>
      <c r="U90" s="38">
        <v>0</v>
      </c>
      <c r="V90" s="38">
        <v>0</v>
      </c>
      <c r="W90" s="13" t="s">
        <v>2121</v>
      </c>
      <c r="X90" s="13" t="s">
        <v>52</v>
      </c>
      <c r="Y90" s="1" t="s">
        <v>52</v>
      </c>
      <c r="Z90" s="1" t="s">
        <v>52</v>
      </c>
      <c r="AA90" s="39"/>
      <c r="AB90" s="1" t="s">
        <v>52</v>
      </c>
    </row>
    <row r="91" spans="1:28" ht="30" customHeight="1" x14ac:dyDescent="0.3">
      <c r="A91" s="13" t="s">
        <v>1479</v>
      </c>
      <c r="B91" s="13" t="s">
        <v>1477</v>
      </c>
      <c r="C91" s="13" t="s">
        <v>1478</v>
      </c>
      <c r="D91" s="37" t="s">
        <v>175</v>
      </c>
      <c r="E91" s="38">
        <v>1352</v>
      </c>
      <c r="F91" s="13" t="s">
        <v>52</v>
      </c>
      <c r="G91" s="38">
        <v>3200</v>
      </c>
      <c r="H91" s="13" t="s">
        <v>2067</v>
      </c>
      <c r="I91" s="38">
        <v>0</v>
      </c>
      <c r="J91" s="13" t="s">
        <v>52</v>
      </c>
      <c r="K91" s="38">
        <v>0</v>
      </c>
      <c r="L91" s="13" t="s">
        <v>52</v>
      </c>
      <c r="M91" s="38">
        <v>0</v>
      </c>
      <c r="N91" s="13" t="s">
        <v>52</v>
      </c>
      <c r="O91" s="38">
        <f t="shared" si="3"/>
        <v>1352</v>
      </c>
      <c r="P91" s="38">
        <v>0</v>
      </c>
      <c r="Q91" s="38">
        <v>0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13" t="s">
        <v>2122</v>
      </c>
      <c r="X91" s="13" t="s">
        <v>52</v>
      </c>
      <c r="Y91" s="1" t="s">
        <v>52</v>
      </c>
      <c r="Z91" s="1" t="s">
        <v>52</v>
      </c>
      <c r="AA91" s="39"/>
      <c r="AB91" s="1" t="s">
        <v>52</v>
      </c>
    </row>
    <row r="92" spans="1:28" ht="30" customHeight="1" x14ac:dyDescent="0.3">
      <c r="A92" s="13" t="s">
        <v>1533</v>
      </c>
      <c r="B92" s="13" t="s">
        <v>1531</v>
      </c>
      <c r="C92" s="13" t="s">
        <v>1532</v>
      </c>
      <c r="D92" s="37" t="s">
        <v>175</v>
      </c>
      <c r="E92" s="38">
        <v>0</v>
      </c>
      <c r="F92" s="13" t="s">
        <v>52</v>
      </c>
      <c r="G92" s="38">
        <v>540</v>
      </c>
      <c r="H92" s="13" t="s">
        <v>2071</v>
      </c>
      <c r="I92" s="38">
        <v>575.52</v>
      </c>
      <c r="J92" s="13" t="s">
        <v>2072</v>
      </c>
      <c r="K92" s="38">
        <v>0</v>
      </c>
      <c r="L92" s="13" t="s">
        <v>52</v>
      </c>
      <c r="M92" s="38">
        <v>0</v>
      </c>
      <c r="N92" s="13" t="s">
        <v>52</v>
      </c>
      <c r="O92" s="38">
        <f t="shared" si="3"/>
        <v>540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13" t="s">
        <v>2123</v>
      </c>
      <c r="X92" s="13" t="s">
        <v>52</v>
      </c>
      <c r="Y92" s="1" t="s">
        <v>52</v>
      </c>
      <c r="Z92" s="1" t="s">
        <v>52</v>
      </c>
      <c r="AA92" s="39"/>
      <c r="AB92" s="1" t="s">
        <v>52</v>
      </c>
    </row>
    <row r="93" spans="1:28" ht="30" customHeight="1" x14ac:dyDescent="0.3">
      <c r="A93" s="13" t="s">
        <v>754</v>
      </c>
      <c r="B93" s="13" t="s">
        <v>752</v>
      </c>
      <c r="C93" s="13" t="s">
        <v>753</v>
      </c>
      <c r="D93" s="37" t="s">
        <v>175</v>
      </c>
      <c r="E93" s="38">
        <v>0</v>
      </c>
      <c r="F93" s="13" t="s">
        <v>52</v>
      </c>
      <c r="G93" s="38">
        <v>11000</v>
      </c>
      <c r="H93" s="13" t="s">
        <v>2124</v>
      </c>
      <c r="I93" s="38">
        <v>0</v>
      </c>
      <c r="J93" s="13" t="s">
        <v>52</v>
      </c>
      <c r="K93" s="38">
        <v>0</v>
      </c>
      <c r="L93" s="13" t="s">
        <v>52</v>
      </c>
      <c r="M93" s="38">
        <v>0</v>
      </c>
      <c r="N93" s="13" t="s">
        <v>52</v>
      </c>
      <c r="O93" s="38">
        <f t="shared" si="3"/>
        <v>11000</v>
      </c>
      <c r="P93" s="38">
        <v>0</v>
      </c>
      <c r="Q93" s="38">
        <v>0</v>
      </c>
      <c r="R93" s="38">
        <v>0</v>
      </c>
      <c r="S93" s="38">
        <v>0</v>
      </c>
      <c r="T93" s="38">
        <v>0</v>
      </c>
      <c r="U93" s="38">
        <v>0</v>
      </c>
      <c r="V93" s="38">
        <v>0</v>
      </c>
      <c r="W93" s="13" t="s">
        <v>2125</v>
      </c>
      <c r="X93" s="13" t="s">
        <v>52</v>
      </c>
      <c r="Y93" s="1" t="s">
        <v>52</v>
      </c>
      <c r="Z93" s="1" t="s">
        <v>52</v>
      </c>
      <c r="AA93" s="39"/>
      <c r="AB93" s="1" t="s">
        <v>52</v>
      </c>
    </row>
    <row r="94" spans="1:28" ht="30" customHeight="1" x14ac:dyDescent="0.3">
      <c r="A94" s="13" t="s">
        <v>1409</v>
      </c>
      <c r="B94" s="13" t="s">
        <v>1407</v>
      </c>
      <c r="C94" s="13" t="s">
        <v>1408</v>
      </c>
      <c r="D94" s="37" t="s">
        <v>175</v>
      </c>
      <c r="E94" s="38">
        <v>2005</v>
      </c>
      <c r="F94" s="13" t="s">
        <v>52</v>
      </c>
      <c r="G94" s="38">
        <v>3565</v>
      </c>
      <c r="H94" s="13" t="s">
        <v>2124</v>
      </c>
      <c r="I94" s="38">
        <v>0</v>
      </c>
      <c r="J94" s="13" t="s">
        <v>52</v>
      </c>
      <c r="K94" s="38">
        <v>0</v>
      </c>
      <c r="L94" s="13" t="s">
        <v>52</v>
      </c>
      <c r="M94" s="38">
        <v>0</v>
      </c>
      <c r="N94" s="13" t="s">
        <v>52</v>
      </c>
      <c r="O94" s="38">
        <f t="shared" si="3"/>
        <v>2005</v>
      </c>
      <c r="P94" s="38">
        <v>0</v>
      </c>
      <c r="Q94" s="38">
        <v>0</v>
      </c>
      <c r="R94" s="38">
        <v>0</v>
      </c>
      <c r="S94" s="38">
        <v>0</v>
      </c>
      <c r="T94" s="38">
        <v>0</v>
      </c>
      <c r="U94" s="38">
        <v>0</v>
      </c>
      <c r="V94" s="38">
        <v>0</v>
      </c>
      <c r="W94" s="13" t="s">
        <v>2126</v>
      </c>
      <c r="X94" s="13" t="s">
        <v>52</v>
      </c>
      <c r="Y94" s="1" t="s">
        <v>52</v>
      </c>
      <c r="Z94" s="1" t="s">
        <v>52</v>
      </c>
      <c r="AA94" s="39"/>
      <c r="AB94" s="1" t="s">
        <v>52</v>
      </c>
    </row>
    <row r="95" spans="1:28" ht="30" customHeight="1" x14ac:dyDescent="0.3">
      <c r="A95" s="13" t="s">
        <v>1656</v>
      </c>
      <c r="B95" s="13" t="s">
        <v>1654</v>
      </c>
      <c r="C95" s="13" t="s">
        <v>1655</v>
      </c>
      <c r="D95" s="37" t="s">
        <v>846</v>
      </c>
      <c r="E95" s="38">
        <v>0</v>
      </c>
      <c r="F95" s="13" t="s">
        <v>52</v>
      </c>
      <c r="G95" s="38">
        <v>11250</v>
      </c>
      <c r="H95" s="13" t="s">
        <v>2127</v>
      </c>
      <c r="I95" s="38">
        <v>12000</v>
      </c>
      <c r="J95" s="13" t="s">
        <v>2128</v>
      </c>
      <c r="K95" s="38">
        <v>0</v>
      </c>
      <c r="L95" s="13" t="s">
        <v>52</v>
      </c>
      <c r="M95" s="38">
        <v>0</v>
      </c>
      <c r="N95" s="13" t="s">
        <v>52</v>
      </c>
      <c r="O95" s="38">
        <f t="shared" si="3"/>
        <v>11250</v>
      </c>
      <c r="P95" s="38">
        <v>0</v>
      </c>
      <c r="Q95" s="38">
        <v>0</v>
      </c>
      <c r="R95" s="38">
        <v>0</v>
      </c>
      <c r="S95" s="38">
        <v>0</v>
      </c>
      <c r="T95" s="38">
        <v>0</v>
      </c>
      <c r="U95" s="38">
        <v>0</v>
      </c>
      <c r="V95" s="38">
        <v>0</v>
      </c>
      <c r="W95" s="13" t="s">
        <v>2129</v>
      </c>
      <c r="X95" s="13" t="s">
        <v>52</v>
      </c>
      <c r="Y95" s="1" t="s">
        <v>52</v>
      </c>
      <c r="Z95" s="1" t="s">
        <v>52</v>
      </c>
      <c r="AA95" s="39"/>
      <c r="AB95" s="1" t="s">
        <v>52</v>
      </c>
    </row>
    <row r="96" spans="1:28" ht="30" customHeight="1" x14ac:dyDescent="0.3">
      <c r="A96" s="13" t="s">
        <v>1652</v>
      </c>
      <c r="B96" s="13" t="s">
        <v>1650</v>
      </c>
      <c r="C96" s="13" t="s">
        <v>1651</v>
      </c>
      <c r="D96" s="37" t="s">
        <v>846</v>
      </c>
      <c r="E96" s="38">
        <v>0</v>
      </c>
      <c r="F96" s="13" t="s">
        <v>52</v>
      </c>
      <c r="G96" s="38">
        <v>12281.25</v>
      </c>
      <c r="H96" s="13" t="s">
        <v>2127</v>
      </c>
      <c r="I96" s="38">
        <v>13187.91</v>
      </c>
      <c r="J96" s="13" t="s">
        <v>2128</v>
      </c>
      <c r="K96" s="38">
        <v>0</v>
      </c>
      <c r="L96" s="13" t="s">
        <v>52</v>
      </c>
      <c r="M96" s="38">
        <v>0</v>
      </c>
      <c r="N96" s="13" t="s">
        <v>52</v>
      </c>
      <c r="O96" s="38">
        <f t="shared" si="3"/>
        <v>12281.25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0</v>
      </c>
      <c r="W96" s="13" t="s">
        <v>2130</v>
      </c>
      <c r="X96" s="13" t="s">
        <v>52</v>
      </c>
      <c r="Y96" s="1" t="s">
        <v>52</v>
      </c>
      <c r="Z96" s="1" t="s">
        <v>52</v>
      </c>
      <c r="AA96" s="39"/>
      <c r="AB96" s="1" t="s">
        <v>52</v>
      </c>
    </row>
    <row r="97" spans="1:28" ht="30" customHeight="1" x14ac:dyDescent="0.3">
      <c r="A97" s="13" t="s">
        <v>1627</v>
      </c>
      <c r="B97" s="13" t="s">
        <v>1625</v>
      </c>
      <c r="C97" s="13" t="s">
        <v>1626</v>
      </c>
      <c r="D97" s="37" t="s">
        <v>846</v>
      </c>
      <c r="E97" s="38">
        <v>11211</v>
      </c>
      <c r="F97" s="13" t="s">
        <v>52</v>
      </c>
      <c r="G97" s="38">
        <v>10000</v>
      </c>
      <c r="H97" s="13" t="s">
        <v>2131</v>
      </c>
      <c r="I97" s="38">
        <v>0</v>
      </c>
      <c r="J97" s="13" t="s">
        <v>52</v>
      </c>
      <c r="K97" s="38">
        <v>0</v>
      </c>
      <c r="L97" s="13" t="s">
        <v>52</v>
      </c>
      <c r="M97" s="38">
        <v>0</v>
      </c>
      <c r="N97" s="13" t="s">
        <v>52</v>
      </c>
      <c r="O97" s="38">
        <f t="shared" si="3"/>
        <v>10000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13" t="s">
        <v>2132</v>
      </c>
      <c r="X97" s="13" t="s">
        <v>52</v>
      </c>
      <c r="Y97" s="1" t="s">
        <v>52</v>
      </c>
      <c r="Z97" s="1" t="s">
        <v>52</v>
      </c>
      <c r="AA97" s="39"/>
      <c r="AB97" s="1" t="s">
        <v>52</v>
      </c>
    </row>
    <row r="98" spans="1:28" ht="30" customHeight="1" x14ac:dyDescent="0.3">
      <c r="A98" s="13" t="s">
        <v>1641</v>
      </c>
      <c r="B98" s="13" t="s">
        <v>1639</v>
      </c>
      <c r="C98" s="13" t="s">
        <v>1640</v>
      </c>
      <c r="D98" s="37" t="s">
        <v>846</v>
      </c>
      <c r="E98" s="38">
        <v>6066</v>
      </c>
      <c r="F98" s="13" t="s">
        <v>52</v>
      </c>
      <c r="G98" s="38">
        <v>12666.66</v>
      </c>
      <c r="H98" s="13" t="s">
        <v>2133</v>
      </c>
      <c r="I98" s="38">
        <v>0</v>
      </c>
      <c r="J98" s="13" t="s">
        <v>52</v>
      </c>
      <c r="K98" s="38">
        <v>0</v>
      </c>
      <c r="L98" s="13" t="s">
        <v>52</v>
      </c>
      <c r="M98" s="38">
        <v>0</v>
      </c>
      <c r="N98" s="13" t="s">
        <v>52</v>
      </c>
      <c r="O98" s="38">
        <f t="shared" si="3"/>
        <v>6066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13" t="s">
        <v>2134</v>
      </c>
      <c r="X98" s="13" t="s">
        <v>52</v>
      </c>
      <c r="Y98" s="1" t="s">
        <v>52</v>
      </c>
      <c r="Z98" s="1" t="s">
        <v>52</v>
      </c>
      <c r="AA98" s="39"/>
      <c r="AB98" s="1" t="s">
        <v>52</v>
      </c>
    </row>
    <row r="99" spans="1:28" ht="30" customHeight="1" x14ac:dyDescent="0.3">
      <c r="A99" s="13" t="s">
        <v>847</v>
      </c>
      <c r="B99" s="13" t="s">
        <v>844</v>
      </c>
      <c r="C99" s="13" t="s">
        <v>845</v>
      </c>
      <c r="D99" s="37" t="s">
        <v>846</v>
      </c>
      <c r="E99" s="38">
        <v>10371</v>
      </c>
      <c r="F99" s="13" t="s">
        <v>52</v>
      </c>
      <c r="G99" s="38">
        <v>18518.509999999998</v>
      </c>
      <c r="H99" s="13" t="s">
        <v>2135</v>
      </c>
      <c r="I99" s="38">
        <v>0</v>
      </c>
      <c r="J99" s="13" t="s">
        <v>52</v>
      </c>
      <c r="K99" s="38">
        <v>0</v>
      </c>
      <c r="L99" s="13" t="s">
        <v>52</v>
      </c>
      <c r="M99" s="38">
        <v>0</v>
      </c>
      <c r="N99" s="13" t="s">
        <v>52</v>
      </c>
      <c r="O99" s="38">
        <f t="shared" si="3"/>
        <v>10371</v>
      </c>
      <c r="P99" s="38">
        <v>0</v>
      </c>
      <c r="Q99" s="38">
        <v>0</v>
      </c>
      <c r="R99" s="38">
        <v>0</v>
      </c>
      <c r="S99" s="38">
        <v>0</v>
      </c>
      <c r="T99" s="38">
        <v>0</v>
      </c>
      <c r="U99" s="38">
        <v>0</v>
      </c>
      <c r="V99" s="38">
        <v>0</v>
      </c>
      <c r="W99" s="13" t="s">
        <v>2136</v>
      </c>
      <c r="X99" s="13" t="s">
        <v>52</v>
      </c>
      <c r="Y99" s="1" t="s">
        <v>52</v>
      </c>
      <c r="Z99" s="1" t="s">
        <v>52</v>
      </c>
      <c r="AA99" s="39"/>
      <c r="AB99" s="1" t="s">
        <v>52</v>
      </c>
    </row>
    <row r="100" spans="1:28" ht="30" customHeight="1" x14ac:dyDescent="0.3">
      <c r="A100" s="13" t="s">
        <v>1631</v>
      </c>
      <c r="B100" s="13" t="s">
        <v>1629</v>
      </c>
      <c r="C100" s="13" t="s">
        <v>1630</v>
      </c>
      <c r="D100" s="37" t="s">
        <v>846</v>
      </c>
      <c r="E100" s="38">
        <v>0</v>
      </c>
      <c r="F100" s="13" t="s">
        <v>52</v>
      </c>
      <c r="G100" s="38">
        <v>3494.44</v>
      </c>
      <c r="H100" s="13" t="s">
        <v>2131</v>
      </c>
      <c r="I100" s="38">
        <v>4466.66</v>
      </c>
      <c r="J100" s="13" t="s">
        <v>2137</v>
      </c>
      <c r="K100" s="38">
        <v>0</v>
      </c>
      <c r="L100" s="13" t="s">
        <v>52</v>
      </c>
      <c r="M100" s="38">
        <v>0</v>
      </c>
      <c r="N100" s="13" t="s">
        <v>52</v>
      </c>
      <c r="O100" s="38">
        <f t="shared" si="3"/>
        <v>3494.44</v>
      </c>
      <c r="P100" s="38">
        <v>0</v>
      </c>
      <c r="Q100" s="38">
        <v>0</v>
      </c>
      <c r="R100" s="38">
        <v>0</v>
      </c>
      <c r="S100" s="38">
        <v>0</v>
      </c>
      <c r="T100" s="38">
        <v>0</v>
      </c>
      <c r="U100" s="38">
        <v>0</v>
      </c>
      <c r="V100" s="38">
        <v>0</v>
      </c>
      <c r="W100" s="13" t="s">
        <v>2138</v>
      </c>
      <c r="X100" s="13" t="s">
        <v>52</v>
      </c>
      <c r="Y100" s="1" t="s">
        <v>52</v>
      </c>
      <c r="Z100" s="1" t="s">
        <v>52</v>
      </c>
      <c r="AA100" s="39"/>
      <c r="AB100" s="1" t="s">
        <v>52</v>
      </c>
    </row>
    <row r="101" spans="1:28" ht="30" customHeight="1" x14ac:dyDescent="0.3">
      <c r="A101" s="13" t="s">
        <v>1660</v>
      </c>
      <c r="B101" s="13" t="s">
        <v>1658</v>
      </c>
      <c r="C101" s="13" t="s">
        <v>1659</v>
      </c>
      <c r="D101" s="37" t="s">
        <v>846</v>
      </c>
      <c r="E101" s="38">
        <v>0</v>
      </c>
      <c r="F101" s="13" t="s">
        <v>52</v>
      </c>
      <c r="G101" s="38">
        <v>8083.33</v>
      </c>
      <c r="H101" s="13" t="s">
        <v>2139</v>
      </c>
      <c r="I101" s="38">
        <v>0</v>
      </c>
      <c r="J101" s="13" t="s">
        <v>52</v>
      </c>
      <c r="K101" s="38">
        <v>0</v>
      </c>
      <c r="L101" s="13" t="s">
        <v>52</v>
      </c>
      <c r="M101" s="38">
        <v>0</v>
      </c>
      <c r="N101" s="13" t="s">
        <v>52</v>
      </c>
      <c r="O101" s="38">
        <f t="shared" si="3"/>
        <v>8083.33</v>
      </c>
      <c r="P101" s="38">
        <v>0</v>
      </c>
      <c r="Q101" s="38">
        <v>0</v>
      </c>
      <c r="R101" s="38">
        <v>0</v>
      </c>
      <c r="S101" s="38">
        <v>0</v>
      </c>
      <c r="T101" s="38">
        <v>0</v>
      </c>
      <c r="U101" s="38">
        <v>0</v>
      </c>
      <c r="V101" s="38">
        <v>0</v>
      </c>
      <c r="W101" s="13" t="s">
        <v>2140</v>
      </c>
      <c r="X101" s="13" t="s">
        <v>52</v>
      </c>
      <c r="Y101" s="1" t="s">
        <v>52</v>
      </c>
      <c r="Z101" s="1" t="s">
        <v>52</v>
      </c>
      <c r="AA101" s="39"/>
      <c r="AB101" s="1" t="s">
        <v>52</v>
      </c>
    </row>
    <row r="102" spans="1:28" ht="30" customHeight="1" x14ac:dyDescent="0.3">
      <c r="A102" s="13" t="s">
        <v>1131</v>
      </c>
      <c r="B102" s="13" t="s">
        <v>1129</v>
      </c>
      <c r="C102" s="13" t="s">
        <v>1130</v>
      </c>
      <c r="D102" s="37" t="s">
        <v>223</v>
      </c>
      <c r="E102" s="38">
        <v>0</v>
      </c>
      <c r="F102" s="13" t="s">
        <v>52</v>
      </c>
      <c r="G102" s="38">
        <v>31500</v>
      </c>
      <c r="H102" s="13" t="s">
        <v>2141</v>
      </c>
      <c r="I102" s="38">
        <v>0</v>
      </c>
      <c r="J102" s="13" t="s">
        <v>52</v>
      </c>
      <c r="K102" s="38">
        <v>0</v>
      </c>
      <c r="L102" s="13" t="s">
        <v>52</v>
      </c>
      <c r="M102" s="38">
        <v>0</v>
      </c>
      <c r="N102" s="13" t="s">
        <v>52</v>
      </c>
      <c r="O102" s="38">
        <f t="shared" si="3"/>
        <v>31500</v>
      </c>
      <c r="P102" s="38">
        <v>0</v>
      </c>
      <c r="Q102" s="38">
        <v>0</v>
      </c>
      <c r="R102" s="38">
        <v>0</v>
      </c>
      <c r="S102" s="38">
        <v>0</v>
      </c>
      <c r="T102" s="38">
        <v>0</v>
      </c>
      <c r="U102" s="38">
        <v>0</v>
      </c>
      <c r="V102" s="38">
        <v>0</v>
      </c>
      <c r="W102" s="13" t="s">
        <v>2142</v>
      </c>
      <c r="X102" s="13" t="s">
        <v>52</v>
      </c>
      <c r="Y102" s="1" t="s">
        <v>52</v>
      </c>
      <c r="Z102" s="1" t="s">
        <v>52</v>
      </c>
      <c r="AA102" s="39"/>
      <c r="AB102" s="1" t="s">
        <v>52</v>
      </c>
    </row>
    <row r="103" spans="1:28" ht="30" customHeight="1" x14ac:dyDescent="0.3">
      <c r="A103" s="13" t="s">
        <v>1141</v>
      </c>
      <c r="B103" s="13" t="s">
        <v>1139</v>
      </c>
      <c r="C103" s="13" t="s">
        <v>1140</v>
      </c>
      <c r="D103" s="37" t="s">
        <v>213</v>
      </c>
      <c r="E103" s="38">
        <v>0</v>
      </c>
      <c r="F103" s="13" t="s">
        <v>52</v>
      </c>
      <c r="G103" s="38">
        <v>0</v>
      </c>
      <c r="H103" s="13" t="s">
        <v>52</v>
      </c>
      <c r="I103" s="38">
        <v>0</v>
      </c>
      <c r="J103" s="13" t="s">
        <v>52</v>
      </c>
      <c r="K103" s="38">
        <v>219000</v>
      </c>
      <c r="L103" s="13" t="s">
        <v>2143</v>
      </c>
      <c r="M103" s="38">
        <v>0</v>
      </c>
      <c r="N103" s="13" t="s">
        <v>52</v>
      </c>
      <c r="O103" s="38">
        <f t="shared" si="3"/>
        <v>219000</v>
      </c>
      <c r="P103" s="38">
        <v>0</v>
      </c>
      <c r="Q103" s="38">
        <v>0</v>
      </c>
      <c r="R103" s="38">
        <v>0</v>
      </c>
      <c r="S103" s="38">
        <v>0</v>
      </c>
      <c r="T103" s="38">
        <v>0</v>
      </c>
      <c r="U103" s="38">
        <v>0</v>
      </c>
      <c r="V103" s="38">
        <v>0</v>
      </c>
      <c r="W103" s="13" t="s">
        <v>2144</v>
      </c>
      <c r="X103" s="13" t="s">
        <v>52</v>
      </c>
      <c r="Y103" s="1" t="s">
        <v>52</v>
      </c>
      <c r="Z103" s="1" t="s">
        <v>52</v>
      </c>
      <c r="AA103" s="39"/>
      <c r="AB103" s="1" t="s">
        <v>52</v>
      </c>
    </row>
    <row r="104" spans="1:28" ht="30" customHeight="1" x14ac:dyDescent="0.3">
      <c r="A104" s="13" t="s">
        <v>1168</v>
      </c>
      <c r="B104" s="13" t="s">
        <v>1151</v>
      </c>
      <c r="C104" s="13" t="s">
        <v>1167</v>
      </c>
      <c r="D104" s="37" t="s">
        <v>267</v>
      </c>
      <c r="E104" s="38">
        <v>0</v>
      </c>
      <c r="F104" s="13" t="s">
        <v>52</v>
      </c>
      <c r="G104" s="38">
        <v>31117.5</v>
      </c>
      <c r="H104" s="13" t="s">
        <v>2145</v>
      </c>
      <c r="I104" s="38">
        <v>42275</v>
      </c>
      <c r="J104" s="13" t="s">
        <v>2146</v>
      </c>
      <c r="K104" s="38">
        <v>0</v>
      </c>
      <c r="L104" s="13" t="s">
        <v>52</v>
      </c>
      <c r="M104" s="38">
        <v>0</v>
      </c>
      <c r="N104" s="13" t="s">
        <v>52</v>
      </c>
      <c r="O104" s="38">
        <f t="shared" si="3"/>
        <v>31117.5</v>
      </c>
      <c r="P104" s="38">
        <v>0</v>
      </c>
      <c r="Q104" s="38">
        <v>0</v>
      </c>
      <c r="R104" s="38">
        <v>0</v>
      </c>
      <c r="S104" s="38">
        <v>0</v>
      </c>
      <c r="T104" s="38">
        <v>0</v>
      </c>
      <c r="U104" s="38">
        <v>0</v>
      </c>
      <c r="V104" s="38">
        <v>0</v>
      </c>
      <c r="W104" s="13" t="s">
        <v>2147</v>
      </c>
      <c r="X104" s="13" t="s">
        <v>52</v>
      </c>
      <c r="Y104" s="1" t="s">
        <v>52</v>
      </c>
      <c r="Z104" s="1" t="s">
        <v>52</v>
      </c>
      <c r="AA104" s="39"/>
      <c r="AB104" s="1" t="s">
        <v>52</v>
      </c>
    </row>
    <row r="105" spans="1:28" ht="30" customHeight="1" x14ac:dyDescent="0.3">
      <c r="A105" s="13" t="s">
        <v>1153</v>
      </c>
      <c r="B105" s="13" t="s">
        <v>1151</v>
      </c>
      <c r="C105" s="13" t="s">
        <v>1152</v>
      </c>
      <c r="D105" s="37" t="s">
        <v>267</v>
      </c>
      <c r="E105" s="38">
        <v>0</v>
      </c>
      <c r="F105" s="13" t="s">
        <v>52</v>
      </c>
      <c r="G105" s="38">
        <v>16680</v>
      </c>
      <c r="H105" s="13" t="s">
        <v>2145</v>
      </c>
      <c r="I105" s="38">
        <v>23200</v>
      </c>
      <c r="J105" s="13" t="s">
        <v>2146</v>
      </c>
      <c r="K105" s="38">
        <v>0</v>
      </c>
      <c r="L105" s="13" t="s">
        <v>52</v>
      </c>
      <c r="M105" s="38">
        <v>0</v>
      </c>
      <c r="N105" s="13" t="s">
        <v>52</v>
      </c>
      <c r="O105" s="38">
        <f t="shared" si="3"/>
        <v>16680</v>
      </c>
      <c r="P105" s="38">
        <v>0</v>
      </c>
      <c r="Q105" s="38">
        <v>0</v>
      </c>
      <c r="R105" s="38">
        <v>0</v>
      </c>
      <c r="S105" s="38">
        <v>0</v>
      </c>
      <c r="T105" s="38">
        <v>0</v>
      </c>
      <c r="U105" s="38">
        <v>0</v>
      </c>
      <c r="V105" s="38">
        <v>0</v>
      </c>
      <c r="W105" s="13" t="s">
        <v>2148</v>
      </c>
      <c r="X105" s="13" t="s">
        <v>52</v>
      </c>
      <c r="Y105" s="1" t="s">
        <v>52</v>
      </c>
      <c r="Z105" s="1" t="s">
        <v>52</v>
      </c>
      <c r="AA105" s="39"/>
      <c r="AB105" s="1" t="s">
        <v>52</v>
      </c>
    </row>
    <row r="106" spans="1:28" ht="30" customHeight="1" x14ac:dyDescent="0.3">
      <c r="A106" s="13" t="s">
        <v>905</v>
      </c>
      <c r="B106" s="13" t="s">
        <v>903</v>
      </c>
      <c r="C106" s="13" t="s">
        <v>904</v>
      </c>
      <c r="D106" s="37" t="s">
        <v>267</v>
      </c>
      <c r="E106" s="38">
        <v>17930</v>
      </c>
      <c r="F106" s="13" t="s">
        <v>52</v>
      </c>
      <c r="G106" s="38">
        <v>18640</v>
      </c>
      <c r="H106" s="13" t="s">
        <v>2149</v>
      </c>
      <c r="I106" s="38">
        <v>25910</v>
      </c>
      <c r="J106" s="13" t="s">
        <v>2150</v>
      </c>
      <c r="K106" s="38">
        <v>0</v>
      </c>
      <c r="L106" s="13" t="s">
        <v>52</v>
      </c>
      <c r="M106" s="38">
        <v>0</v>
      </c>
      <c r="N106" s="13" t="s">
        <v>52</v>
      </c>
      <c r="O106" s="38">
        <f t="shared" si="3"/>
        <v>17930</v>
      </c>
      <c r="P106" s="38">
        <v>0</v>
      </c>
      <c r="Q106" s="38">
        <v>0</v>
      </c>
      <c r="R106" s="38">
        <v>0</v>
      </c>
      <c r="S106" s="38">
        <v>0</v>
      </c>
      <c r="T106" s="38">
        <v>0</v>
      </c>
      <c r="U106" s="38">
        <v>0</v>
      </c>
      <c r="V106" s="38">
        <v>0</v>
      </c>
      <c r="W106" s="13" t="s">
        <v>2151</v>
      </c>
      <c r="X106" s="13" t="s">
        <v>52</v>
      </c>
      <c r="Y106" s="1" t="s">
        <v>52</v>
      </c>
      <c r="Z106" s="1" t="s">
        <v>52</v>
      </c>
      <c r="AA106" s="39"/>
      <c r="AB106" s="1" t="s">
        <v>52</v>
      </c>
    </row>
    <row r="107" spans="1:28" ht="30" customHeight="1" x14ac:dyDescent="0.3">
      <c r="A107" s="13" t="s">
        <v>572</v>
      </c>
      <c r="B107" s="13" t="s">
        <v>571</v>
      </c>
      <c r="C107" s="13" t="s">
        <v>567</v>
      </c>
      <c r="D107" s="37" t="s">
        <v>568</v>
      </c>
      <c r="E107" s="38">
        <v>0</v>
      </c>
      <c r="F107" s="13" t="s">
        <v>52</v>
      </c>
      <c r="G107" s="38">
        <v>0</v>
      </c>
      <c r="H107" s="13" t="s">
        <v>52</v>
      </c>
      <c r="I107" s="38">
        <v>0</v>
      </c>
      <c r="J107" s="13" t="s">
        <v>52</v>
      </c>
      <c r="K107" s="38">
        <v>0</v>
      </c>
      <c r="L107" s="13" t="s">
        <v>52</v>
      </c>
      <c r="M107" s="38">
        <v>0</v>
      </c>
      <c r="N107" s="13" t="s">
        <v>52</v>
      </c>
      <c r="O107" s="38">
        <v>0</v>
      </c>
      <c r="P107" s="38">
        <v>172068</v>
      </c>
      <c r="Q107" s="38">
        <v>0</v>
      </c>
      <c r="R107" s="38">
        <v>0</v>
      </c>
      <c r="S107" s="38">
        <v>0</v>
      </c>
      <c r="T107" s="38">
        <v>0</v>
      </c>
      <c r="U107" s="38">
        <v>0</v>
      </c>
      <c r="V107" s="38">
        <v>0</v>
      </c>
      <c r="W107" s="13" t="s">
        <v>2152</v>
      </c>
      <c r="X107" s="13" t="s">
        <v>52</v>
      </c>
      <c r="Y107" s="1" t="s">
        <v>2153</v>
      </c>
      <c r="Z107" s="1" t="s">
        <v>52</v>
      </c>
      <c r="AA107" s="39"/>
      <c r="AB107" s="1" t="s">
        <v>52</v>
      </c>
    </row>
    <row r="108" spans="1:28" ht="30" customHeight="1" x14ac:dyDescent="0.3">
      <c r="A108" s="13" t="s">
        <v>665</v>
      </c>
      <c r="B108" s="13" t="s">
        <v>664</v>
      </c>
      <c r="C108" s="13" t="s">
        <v>567</v>
      </c>
      <c r="D108" s="37" t="s">
        <v>568</v>
      </c>
      <c r="E108" s="38">
        <v>0</v>
      </c>
      <c r="F108" s="13" t="s">
        <v>52</v>
      </c>
      <c r="G108" s="38">
        <v>0</v>
      </c>
      <c r="H108" s="13" t="s">
        <v>52</v>
      </c>
      <c r="I108" s="38">
        <v>0</v>
      </c>
      <c r="J108" s="13" t="s">
        <v>52</v>
      </c>
      <c r="K108" s="38">
        <v>0</v>
      </c>
      <c r="L108" s="13" t="s">
        <v>52</v>
      </c>
      <c r="M108" s="38">
        <v>0</v>
      </c>
      <c r="N108" s="13" t="s">
        <v>52</v>
      </c>
      <c r="O108" s="38">
        <v>0</v>
      </c>
      <c r="P108" s="38">
        <v>226122</v>
      </c>
      <c r="Q108" s="38">
        <v>0</v>
      </c>
      <c r="R108" s="38">
        <v>0</v>
      </c>
      <c r="S108" s="38">
        <v>0</v>
      </c>
      <c r="T108" s="38">
        <v>0</v>
      </c>
      <c r="U108" s="38">
        <v>0</v>
      </c>
      <c r="V108" s="38">
        <v>0</v>
      </c>
      <c r="W108" s="13" t="s">
        <v>2154</v>
      </c>
      <c r="X108" s="13" t="s">
        <v>52</v>
      </c>
      <c r="Y108" s="1" t="s">
        <v>2153</v>
      </c>
      <c r="Z108" s="1" t="s">
        <v>52</v>
      </c>
      <c r="AA108" s="39"/>
      <c r="AB108" s="1" t="s">
        <v>52</v>
      </c>
    </row>
    <row r="109" spans="1:28" ht="30" customHeight="1" x14ac:dyDescent="0.3">
      <c r="A109" s="13" t="s">
        <v>699</v>
      </c>
      <c r="B109" s="13" t="s">
        <v>698</v>
      </c>
      <c r="C109" s="13" t="s">
        <v>567</v>
      </c>
      <c r="D109" s="37" t="s">
        <v>568</v>
      </c>
      <c r="E109" s="38">
        <v>0</v>
      </c>
      <c r="F109" s="13" t="s">
        <v>52</v>
      </c>
      <c r="G109" s="38">
        <v>0</v>
      </c>
      <c r="H109" s="13" t="s">
        <v>52</v>
      </c>
      <c r="I109" s="38">
        <v>0</v>
      </c>
      <c r="J109" s="13" t="s">
        <v>52</v>
      </c>
      <c r="K109" s="38">
        <v>0</v>
      </c>
      <c r="L109" s="13" t="s">
        <v>52</v>
      </c>
      <c r="M109" s="38">
        <v>0</v>
      </c>
      <c r="N109" s="13" t="s">
        <v>52</v>
      </c>
      <c r="O109" s="38">
        <v>0</v>
      </c>
      <c r="P109" s="38">
        <v>281939</v>
      </c>
      <c r="Q109" s="38">
        <v>0</v>
      </c>
      <c r="R109" s="38">
        <v>0</v>
      </c>
      <c r="S109" s="38">
        <v>0</v>
      </c>
      <c r="T109" s="38">
        <v>0</v>
      </c>
      <c r="U109" s="38">
        <v>0</v>
      </c>
      <c r="V109" s="38">
        <v>0</v>
      </c>
      <c r="W109" s="13" t="s">
        <v>2155</v>
      </c>
      <c r="X109" s="13" t="s">
        <v>52</v>
      </c>
      <c r="Y109" s="1" t="s">
        <v>2153</v>
      </c>
      <c r="Z109" s="1" t="s">
        <v>52</v>
      </c>
      <c r="AA109" s="39"/>
      <c r="AB109" s="1" t="s">
        <v>52</v>
      </c>
    </row>
    <row r="110" spans="1:28" ht="30" customHeight="1" x14ac:dyDescent="0.3">
      <c r="A110" s="13" t="s">
        <v>1318</v>
      </c>
      <c r="B110" s="13" t="s">
        <v>1317</v>
      </c>
      <c r="C110" s="13" t="s">
        <v>567</v>
      </c>
      <c r="D110" s="37" t="s">
        <v>568</v>
      </c>
      <c r="E110" s="38">
        <v>0</v>
      </c>
      <c r="F110" s="13" t="s">
        <v>52</v>
      </c>
      <c r="G110" s="38">
        <v>0</v>
      </c>
      <c r="H110" s="13" t="s">
        <v>52</v>
      </c>
      <c r="I110" s="38">
        <v>0</v>
      </c>
      <c r="J110" s="13" t="s">
        <v>52</v>
      </c>
      <c r="K110" s="38">
        <v>0</v>
      </c>
      <c r="L110" s="13" t="s">
        <v>52</v>
      </c>
      <c r="M110" s="38">
        <v>0</v>
      </c>
      <c r="N110" s="13" t="s">
        <v>52</v>
      </c>
      <c r="O110" s="38">
        <v>0</v>
      </c>
      <c r="P110" s="38">
        <v>275790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0</v>
      </c>
      <c r="W110" s="13" t="s">
        <v>2156</v>
      </c>
      <c r="X110" s="13" t="s">
        <v>52</v>
      </c>
      <c r="Y110" s="1" t="s">
        <v>2153</v>
      </c>
      <c r="Z110" s="1" t="s">
        <v>52</v>
      </c>
      <c r="AA110" s="39"/>
      <c r="AB110" s="1" t="s">
        <v>52</v>
      </c>
    </row>
    <row r="111" spans="1:28" ht="30" customHeight="1" x14ac:dyDescent="0.3">
      <c r="A111" s="13" t="s">
        <v>1325</v>
      </c>
      <c r="B111" s="13" t="s">
        <v>1324</v>
      </c>
      <c r="C111" s="13" t="s">
        <v>567</v>
      </c>
      <c r="D111" s="37" t="s">
        <v>568</v>
      </c>
      <c r="E111" s="38">
        <v>0</v>
      </c>
      <c r="F111" s="13" t="s">
        <v>52</v>
      </c>
      <c r="G111" s="38">
        <v>0</v>
      </c>
      <c r="H111" s="13" t="s">
        <v>52</v>
      </c>
      <c r="I111" s="38">
        <v>0</v>
      </c>
      <c r="J111" s="13" t="s">
        <v>52</v>
      </c>
      <c r="K111" s="38">
        <v>0</v>
      </c>
      <c r="L111" s="13" t="s">
        <v>52</v>
      </c>
      <c r="M111" s="38">
        <v>0</v>
      </c>
      <c r="N111" s="13" t="s">
        <v>52</v>
      </c>
      <c r="O111" s="38">
        <v>0</v>
      </c>
      <c r="P111" s="38">
        <v>268187</v>
      </c>
      <c r="Q111" s="38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0</v>
      </c>
      <c r="W111" s="13" t="s">
        <v>2157</v>
      </c>
      <c r="X111" s="13" t="s">
        <v>52</v>
      </c>
      <c r="Y111" s="1" t="s">
        <v>2153</v>
      </c>
      <c r="Z111" s="1" t="s">
        <v>52</v>
      </c>
      <c r="AA111" s="39"/>
      <c r="AB111" s="1" t="s">
        <v>52</v>
      </c>
    </row>
    <row r="112" spans="1:28" ht="30" customHeight="1" x14ac:dyDescent="0.3">
      <c r="A112" s="13" t="s">
        <v>1504</v>
      </c>
      <c r="B112" s="13" t="s">
        <v>1503</v>
      </c>
      <c r="C112" s="13" t="s">
        <v>567</v>
      </c>
      <c r="D112" s="37" t="s">
        <v>568</v>
      </c>
      <c r="E112" s="38">
        <v>0</v>
      </c>
      <c r="F112" s="13" t="s">
        <v>52</v>
      </c>
      <c r="G112" s="38">
        <v>0</v>
      </c>
      <c r="H112" s="13" t="s">
        <v>52</v>
      </c>
      <c r="I112" s="38">
        <v>0</v>
      </c>
      <c r="J112" s="13" t="s">
        <v>52</v>
      </c>
      <c r="K112" s="38">
        <v>0</v>
      </c>
      <c r="L112" s="13" t="s">
        <v>52</v>
      </c>
      <c r="M112" s="38">
        <v>0</v>
      </c>
      <c r="N112" s="13" t="s">
        <v>52</v>
      </c>
      <c r="O112" s="38">
        <v>0</v>
      </c>
      <c r="P112" s="38">
        <v>239808</v>
      </c>
      <c r="Q112" s="38">
        <v>0</v>
      </c>
      <c r="R112" s="38">
        <v>0</v>
      </c>
      <c r="S112" s="38">
        <v>0</v>
      </c>
      <c r="T112" s="38">
        <v>0</v>
      </c>
      <c r="U112" s="38">
        <v>0</v>
      </c>
      <c r="V112" s="38">
        <v>0</v>
      </c>
      <c r="W112" s="13" t="s">
        <v>2158</v>
      </c>
      <c r="X112" s="13" t="s">
        <v>52</v>
      </c>
      <c r="Y112" s="1" t="s">
        <v>2153</v>
      </c>
      <c r="Z112" s="1" t="s">
        <v>52</v>
      </c>
      <c r="AA112" s="39"/>
      <c r="AB112" s="1" t="s">
        <v>52</v>
      </c>
    </row>
    <row r="113" spans="1:28" ht="30" customHeight="1" x14ac:dyDescent="0.3">
      <c r="A113" s="13" t="s">
        <v>662</v>
      </c>
      <c r="B113" s="13" t="s">
        <v>661</v>
      </c>
      <c r="C113" s="13" t="s">
        <v>567</v>
      </c>
      <c r="D113" s="37" t="s">
        <v>568</v>
      </c>
      <c r="E113" s="38">
        <v>0</v>
      </c>
      <c r="F113" s="13" t="s">
        <v>52</v>
      </c>
      <c r="G113" s="38">
        <v>0</v>
      </c>
      <c r="H113" s="13" t="s">
        <v>52</v>
      </c>
      <c r="I113" s="38">
        <v>0</v>
      </c>
      <c r="J113" s="13" t="s">
        <v>52</v>
      </c>
      <c r="K113" s="38">
        <v>0</v>
      </c>
      <c r="L113" s="13" t="s">
        <v>52</v>
      </c>
      <c r="M113" s="38">
        <v>0</v>
      </c>
      <c r="N113" s="13" t="s">
        <v>52</v>
      </c>
      <c r="O113" s="38">
        <v>0</v>
      </c>
      <c r="P113" s="38">
        <v>252641</v>
      </c>
      <c r="Q113" s="38">
        <v>0</v>
      </c>
      <c r="R113" s="38">
        <v>0</v>
      </c>
      <c r="S113" s="38">
        <v>0</v>
      </c>
      <c r="T113" s="38">
        <v>0</v>
      </c>
      <c r="U113" s="38">
        <v>0</v>
      </c>
      <c r="V113" s="38">
        <v>0</v>
      </c>
      <c r="W113" s="13" t="s">
        <v>2159</v>
      </c>
      <c r="X113" s="13" t="s">
        <v>52</v>
      </c>
      <c r="Y113" s="1" t="s">
        <v>2153</v>
      </c>
      <c r="Z113" s="1" t="s">
        <v>52</v>
      </c>
      <c r="AA113" s="39"/>
      <c r="AB113" s="1" t="s">
        <v>52</v>
      </c>
    </row>
    <row r="114" spans="1:28" ht="30" customHeight="1" x14ac:dyDescent="0.3">
      <c r="A114" s="13" t="s">
        <v>1507</v>
      </c>
      <c r="B114" s="13" t="s">
        <v>1506</v>
      </c>
      <c r="C114" s="13" t="s">
        <v>567</v>
      </c>
      <c r="D114" s="37" t="s">
        <v>568</v>
      </c>
      <c r="E114" s="38">
        <v>0</v>
      </c>
      <c r="F114" s="13" t="s">
        <v>52</v>
      </c>
      <c r="G114" s="38">
        <v>0</v>
      </c>
      <c r="H114" s="13" t="s">
        <v>52</v>
      </c>
      <c r="I114" s="38">
        <v>0</v>
      </c>
      <c r="J114" s="13" t="s">
        <v>52</v>
      </c>
      <c r="K114" s="38">
        <v>0</v>
      </c>
      <c r="L114" s="13" t="s">
        <v>52</v>
      </c>
      <c r="M114" s="38">
        <v>0</v>
      </c>
      <c r="N114" s="13" t="s">
        <v>52</v>
      </c>
      <c r="O114" s="38">
        <v>0</v>
      </c>
      <c r="P114" s="38">
        <v>282536</v>
      </c>
      <c r="Q114" s="38">
        <v>0</v>
      </c>
      <c r="R114" s="38">
        <v>0</v>
      </c>
      <c r="S114" s="38">
        <v>0</v>
      </c>
      <c r="T114" s="38">
        <v>0</v>
      </c>
      <c r="U114" s="38">
        <v>0</v>
      </c>
      <c r="V114" s="38">
        <v>0</v>
      </c>
      <c r="W114" s="13" t="s">
        <v>2160</v>
      </c>
      <c r="X114" s="13" t="s">
        <v>52</v>
      </c>
      <c r="Y114" s="1" t="s">
        <v>2153</v>
      </c>
      <c r="Z114" s="1" t="s">
        <v>52</v>
      </c>
      <c r="AA114" s="39"/>
      <c r="AB114" s="1" t="s">
        <v>52</v>
      </c>
    </row>
    <row r="115" spans="1:28" ht="30" customHeight="1" x14ac:dyDescent="0.3">
      <c r="A115" s="13" t="s">
        <v>1341</v>
      </c>
      <c r="B115" s="13" t="s">
        <v>1340</v>
      </c>
      <c r="C115" s="13" t="s">
        <v>567</v>
      </c>
      <c r="D115" s="37" t="s">
        <v>568</v>
      </c>
      <c r="E115" s="38">
        <v>0</v>
      </c>
      <c r="F115" s="13" t="s">
        <v>52</v>
      </c>
      <c r="G115" s="38">
        <v>0</v>
      </c>
      <c r="H115" s="13" t="s">
        <v>52</v>
      </c>
      <c r="I115" s="38">
        <v>0</v>
      </c>
      <c r="J115" s="13" t="s">
        <v>52</v>
      </c>
      <c r="K115" s="38">
        <v>0</v>
      </c>
      <c r="L115" s="13" t="s">
        <v>52</v>
      </c>
      <c r="M115" s="38">
        <v>0</v>
      </c>
      <c r="N115" s="13" t="s">
        <v>52</v>
      </c>
      <c r="O115" s="38">
        <v>0</v>
      </c>
      <c r="P115" s="38">
        <v>273540</v>
      </c>
      <c r="Q115" s="38">
        <v>0</v>
      </c>
      <c r="R115" s="38">
        <v>0</v>
      </c>
      <c r="S115" s="38">
        <v>0</v>
      </c>
      <c r="T115" s="38">
        <v>0</v>
      </c>
      <c r="U115" s="38">
        <v>0</v>
      </c>
      <c r="V115" s="38">
        <v>0</v>
      </c>
      <c r="W115" s="13" t="s">
        <v>2161</v>
      </c>
      <c r="X115" s="13" t="s">
        <v>52</v>
      </c>
      <c r="Y115" s="1" t="s">
        <v>2153</v>
      </c>
      <c r="Z115" s="1" t="s">
        <v>52</v>
      </c>
      <c r="AA115" s="39"/>
      <c r="AB115" s="1" t="s">
        <v>52</v>
      </c>
    </row>
    <row r="116" spans="1:28" ht="30" customHeight="1" x14ac:dyDescent="0.3">
      <c r="A116" s="13" t="s">
        <v>569</v>
      </c>
      <c r="B116" s="13" t="s">
        <v>566</v>
      </c>
      <c r="C116" s="13" t="s">
        <v>567</v>
      </c>
      <c r="D116" s="37" t="s">
        <v>568</v>
      </c>
      <c r="E116" s="38">
        <v>0</v>
      </c>
      <c r="F116" s="13" t="s">
        <v>52</v>
      </c>
      <c r="G116" s="38">
        <v>0</v>
      </c>
      <c r="H116" s="13" t="s">
        <v>52</v>
      </c>
      <c r="I116" s="38">
        <v>0</v>
      </c>
      <c r="J116" s="13" t="s">
        <v>52</v>
      </c>
      <c r="K116" s="38">
        <v>0</v>
      </c>
      <c r="L116" s="13" t="s">
        <v>52</v>
      </c>
      <c r="M116" s="38">
        <v>0</v>
      </c>
      <c r="N116" s="13" t="s">
        <v>52</v>
      </c>
      <c r="O116" s="38">
        <v>0</v>
      </c>
      <c r="P116" s="38">
        <v>277642</v>
      </c>
      <c r="Q116" s="38">
        <v>0</v>
      </c>
      <c r="R116" s="38">
        <v>0</v>
      </c>
      <c r="S116" s="38">
        <v>0</v>
      </c>
      <c r="T116" s="38">
        <v>0</v>
      </c>
      <c r="U116" s="38">
        <v>0</v>
      </c>
      <c r="V116" s="38">
        <v>0</v>
      </c>
      <c r="W116" s="13" t="s">
        <v>2162</v>
      </c>
      <c r="X116" s="13" t="s">
        <v>52</v>
      </c>
      <c r="Y116" s="1" t="s">
        <v>2153</v>
      </c>
      <c r="Z116" s="1" t="s">
        <v>52</v>
      </c>
      <c r="AA116" s="39"/>
      <c r="AB116" s="1" t="s">
        <v>52</v>
      </c>
    </row>
    <row r="117" spans="1:28" ht="30" customHeight="1" x14ac:dyDescent="0.3">
      <c r="A117" s="13" t="s">
        <v>1595</v>
      </c>
      <c r="B117" s="13" t="s">
        <v>1594</v>
      </c>
      <c r="C117" s="13" t="s">
        <v>567</v>
      </c>
      <c r="D117" s="37" t="s">
        <v>568</v>
      </c>
      <c r="E117" s="38">
        <v>0</v>
      </c>
      <c r="F117" s="13" t="s">
        <v>52</v>
      </c>
      <c r="G117" s="38">
        <v>0</v>
      </c>
      <c r="H117" s="13" t="s">
        <v>52</v>
      </c>
      <c r="I117" s="38">
        <v>0</v>
      </c>
      <c r="J117" s="13" t="s">
        <v>52</v>
      </c>
      <c r="K117" s="38">
        <v>0</v>
      </c>
      <c r="L117" s="13" t="s">
        <v>52</v>
      </c>
      <c r="M117" s="38">
        <v>0</v>
      </c>
      <c r="N117" s="13" t="s">
        <v>52</v>
      </c>
      <c r="O117" s="38">
        <v>0</v>
      </c>
      <c r="P117" s="38">
        <v>247188</v>
      </c>
      <c r="Q117" s="38">
        <v>0</v>
      </c>
      <c r="R117" s="38">
        <v>0</v>
      </c>
      <c r="S117" s="38">
        <v>0</v>
      </c>
      <c r="T117" s="38">
        <v>0</v>
      </c>
      <c r="U117" s="38">
        <v>0</v>
      </c>
      <c r="V117" s="38">
        <v>0</v>
      </c>
      <c r="W117" s="13" t="s">
        <v>2163</v>
      </c>
      <c r="X117" s="13" t="s">
        <v>52</v>
      </c>
      <c r="Y117" s="1" t="s">
        <v>2153</v>
      </c>
      <c r="Z117" s="1" t="s">
        <v>52</v>
      </c>
      <c r="AA117" s="39"/>
      <c r="AB117" s="1" t="s">
        <v>52</v>
      </c>
    </row>
    <row r="118" spans="1:28" ht="30" customHeight="1" x14ac:dyDescent="0.3">
      <c r="A118" s="13" t="s">
        <v>1081</v>
      </c>
      <c r="B118" s="13" t="s">
        <v>1080</v>
      </c>
      <c r="C118" s="13" t="s">
        <v>567</v>
      </c>
      <c r="D118" s="37" t="s">
        <v>568</v>
      </c>
      <c r="E118" s="38">
        <v>0</v>
      </c>
      <c r="F118" s="13" t="s">
        <v>52</v>
      </c>
      <c r="G118" s="38">
        <v>0</v>
      </c>
      <c r="H118" s="13" t="s">
        <v>52</v>
      </c>
      <c r="I118" s="38">
        <v>0</v>
      </c>
      <c r="J118" s="13" t="s">
        <v>52</v>
      </c>
      <c r="K118" s="38">
        <v>0</v>
      </c>
      <c r="L118" s="13" t="s">
        <v>52</v>
      </c>
      <c r="M118" s="38">
        <v>0</v>
      </c>
      <c r="N118" s="13" t="s">
        <v>52</v>
      </c>
      <c r="O118" s="38">
        <v>0</v>
      </c>
      <c r="P118" s="38">
        <v>253539</v>
      </c>
      <c r="Q118" s="38">
        <v>0</v>
      </c>
      <c r="R118" s="38">
        <v>0</v>
      </c>
      <c r="S118" s="38">
        <v>0</v>
      </c>
      <c r="T118" s="38">
        <v>0</v>
      </c>
      <c r="U118" s="38">
        <v>0</v>
      </c>
      <c r="V118" s="38">
        <v>0</v>
      </c>
      <c r="W118" s="13" t="s">
        <v>2164</v>
      </c>
      <c r="X118" s="13" t="s">
        <v>52</v>
      </c>
      <c r="Y118" s="1" t="s">
        <v>2153</v>
      </c>
      <c r="Z118" s="1" t="s">
        <v>52</v>
      </c>
      <c r="AA118" s="39"/>
      <c r="AB118" s="1" t="s">
        <v>52</v>
      </c>
    </row>
    <row r="119" spans="1:28" ht="30" customHeight="1" x14ac:dyDescent="0.3">
      <c r="A119" s="13" t="s">
        <v>1547</v>
      </c>
      <c r="B119" s="13" t="s">
        <v>1546</v>
      </c>
      <c r="C119" s="13" t="s">
        <v>567</v>
      </c>
      <c r="D119" s="37" t="s">
        <v>568</v>
      </c>
      <c r="E119" s="38">
        <v>0</v>
      </c>
      <c r="F119" s="13" t="s">
        <v>52</v>
      </c>
      <c r="G119" s="38">
        <v>0</v>
      </c>
      <c r="H119" s="13" t="s">
        <v>52</v>
      </c>
      <c r="I119" s="38">
        <v>0</v>
      </c>
      <c r="J119" s="13" t="s">
        <v>52</v>
      </c>
      <c r="K119" s="38">
        <v>0</v>
      </c>
      <c r="L119" s="13" t="s">
        <v>52</v>
      </c>
      <c r="M119" s="38">
        <v>0</v>
      </c>
      <c r="N119" s="13" t="s">
        <v>52</v>
      </c>
      <c r="O119" s="38">
        <v>0</v>
      </c>
      <c r="P119" s="38">
        <v>228286</v>
      </c>
      <c r="Q119" s="38">
        <v>0</v>
      </c>
      <c r="R119" s="38">
        <v>0</v>
      </c>
      <c r="S119" s="38">
        <v>0</v>
      </c>
      <c r="T119" s="38">
        <v>0</v>
      </c>
      <c r="U119" s="38">
        <v>0</v>
      </c>
      <c r="V119" s="38">
        <v>0</v>
      </c>
      <c r="W119" s="13" t="s">
        <v>2165</v>
      </c>
      <c r="X119" s="13" t="s">
        <v>52</v>
      </c>
      <c r="Y119" s="1" t="s">
        <v>2153</v>
      </c>
      <c r="Z119" s="1" t="s">
        <v>52</v>
      </c>
      <c r="AA119" s="39"/>
      <c r="AB119" s="1" t="s">
        <v>52</v>
      </c>
    </row>
    <row r="120" spans="1:28" ht="30" customHeight="1" x14ac:dyDescent="0.3">
      <c r="A120" s="13" t="s">
        <v>975</v>
      </c>
      <c r="B120" s="13" t="s">
        <v>974</v>
      </c>
      <c r="C120" s="13" t="s">
        <v>567</v>
      </c>
      <c r="D120" s="37" t="s">
        <v>568</v>
      </c>
      <c r="E120" s="38">
        <v>0</v>
      </c>
      <c r="F120" s="13" t="s">
        <v>52</v>
      </c>
      <c r="G120" s="38">
        <v>0</v>
      </c>
      <c r="H120" s="13" t="s">
        <v>52</v>
      </c>
      <c r="I120" s="38">
        <v>0</v>
      </c>
      <c r="J120" s="13" t="s">
        <v>52</v>
      </c>
      <c r="K120" s="38">
        <v>0</v>
      </c>
      <c r="L120" s="13" t="s">
        <v>52</v>
      </c>
      <c r="M120" s="38">
        <v>0</v>
      </c>
      <c r="N120" s="13" t="s">
        <v>52</v>
      </c>
      <c r="O120" s="38">
        <v>0</v>
      </c>
      <c r="P120" s="38">
        <v>277276</v>
      </c>
      <c r="Q120" s="38">
        <v>0</v>
      </c>
      <c r="R120" s="38">
        <v>0</v>
      </c>
      <c r="S120" s="38">
        <v>0</v>
      </c>
      <c r="T120" s="38">
        <v>0</v>
      </c>
      <c r="U120" s="38">
        <v>0</v>
      </c>
      <c r="V120" s="38">
        <v>0</v>
      </c>
      <c r="W120" s="13" t="s">
        <v>2166</v>
      </c>
      <c r="X120" s="13" t="s">
        <v>52</v>
      </c>
      <c r="Y120" s="1" t="s">
        <v>2153</v>
      </c>
      <c r="Z120" s="1" t="s">
        <v>52</v>
      </c>
      <c r="AA120" s="39"/>
      <c r="AB120" s="1" t="s">
        <v>52</v>
      </c>
    </row>
    <row r="121" spans="1:28" ht="30" customHeight="1" x14ac:dyDescent="0.3">
      <c r="A121" s="13" t="s">
        <v>1418</v>
      </c>
      <c r="B121" s="13" t="s">
        <v>1417</v>
      </c>
      <c r="C121" s="13" t="s">
        <v>567</v>
      </c>
      <c r="D121" s="37" t="s">
        <v>568</v>
      </c>
      <c r="E121" s="38">
        <v>0</v>
      </c>
      <c r="F121" s="13" t="s">
        <v>52</v>
      </c>
      <c r="G121" s="38">
        <v>0</v>
      </c>
      <c r="H121" s="13" t="s">
        <v>52</v>
      </c>
      <c r="I121" s="38">
        <v>0</v>
      </c>
      <c r="J121" s="13" t="s">
        <v>52</v>
      </c>
      <c r="K121" s="38">
        <v>0</v>
      </c>
      <c r="L121" s="13" t="s">
        <v>52</v>
      </c>
      <c r="M121" s="38">
        <v>0</v>
      </c>
      <c r="N121" s="13" t="s">
        <v>52</v>
      </c>
      <c r="O121" s="38">
        <v>0</v>
      </c>
      <c r="P121" s="38">
        <v>290939</v>
      </c>
      <c r="Q121" s="38">
        <v>0</v>
      </c>
      <c r="R121" s="38">
        <v>0</v>
      </c>
      <c r="S121" s="38">
        <v>0</v>
      </c>
      <c r="T121" s="38">
        <v>0</v>
      </c>
      <c r="U121" s="38">
        <v>0</v>
      </c>
      <c r="V121" s="38">
        <v>0</v>
      </c>
      <c r="W121" s="13" t="s">
        <v>2167</v>
      </c>
      <c r="X121" s="13" t="s">
        <v>52</v>
      </c>
      <c r="Y121" s="1" t="s">
        <v>2153</v>
      </c>
      <c r="Z121" s="1" t="s">
        <v>52</v>
      </c>
      <c r="AA121" s="39"/>
      <c r="AB121" s="1" t="s">
        <v>52</v>
      </c>
    </row>
    <row r="122" spans="1:28" ht="30" customHeight="1" x14ac:dyDescent="0.3">
      <c r="A122" s="13" t="s">
        <v>1619</v>
      </c>
      <c r="B122" s="13" t="s">
        <v>1618</v>
      </c>
      <c r="C122" s="13" t="s">
        <v>567</v>
      </c>
      <c r="D122" s="37" t="s">
        <v>568</v>
      </c>
      <c r="E122" s="38">
        <v>0</v>
      </c>
      <c r="F122" s="13" t="s">
        <v>52</v>
      </c>
      <c r="G122" s="38">
        <v>0</v>
      </c>
      <c r="H122" s="13" t="s">
        <v>52</v>
      </c>
      <c r="I122" s="38">
        <v>0</v>
      </c>
      <c r="J122" s="13" t="s">
        <v>52</v>
      </c>
      <c r="K122" s="38">
        <v>0</v>
      </c>
      <c r="L122" s="13" t="s">
        <v>52</v>
      </c>
      <c r="M122" s="38">
        <v>0</v>
      </c>
      <c r="N122" s="13" t="s">
        <v>52</v>
      </c>
      <c r="O122" s="38">
        <v>0</v>
      </c>
      <c r="P122" s="38">
        <v>263017</v>
      </c>
      <c r="Q122" s="38">
        <v>0</v>
      </c>
      <c r="R122" s="38">
        <v>0</v>
      </c>
      <c r="S122" s="38">
        <v>0</v>
      </c>
      <c r="T122" s="38">
        <v>0</v>
      </c>
      <c r="U122" s="38">
        <v>0</v>
      </c>
      <c r="V122" s="38">
        <v>0</v>
      </c>
      <c r="W122" s="13" t="s">
        <v>2168</v>
      </c>
      <c r="X122" s="13" t="s">
        <v>52</v>
      </c>
      <c r="Y122" s="1" t="s">
        <v>2153</v>
      </c>
      <c r="Z122" s="1" t="s">
        <v>52</v>
      </c>
      <c r="AA122" s="39"/>
      <c r="AB122" s="1" t="s">
        <v>52</v>
      </c>
    </row>
    <row r="123" spans="1:28" ht="30" customHeight="1" x14ac:dyDescent="0.3">
      <c r="A123" s="13" t="s">
        <v>779</v>
      </c>
      <c r="B123" s="13" t="s">
        <v>778</v>
      </c>
      <c r="C123" s="13" t="s">
        <v>567</v>
      </c>
      <c r="D123" s="37" t="s">
        <v>568</v>
      </c>
      <c r="E123" s="38">
        <v>0</v>
      </c>
      <c r="F123" s="13" t="s">
        <v>52</v>
      </c>
      <c r="G123" s="38">
        <v>0</v>
      </c>
      <c r="H123" s="13" t="s">
        <v>52</v>
      </c>
      <c r="I123" s="38">
        <v>0</v>
      </c>
      <c r="J123" s="13" t="s">
        <v>52</v>
      </c>
      <c r="K123" s="38">
        <v>0</v>
      </c>
      <c r="L123" s="13" t="s">
        <v>52</v>
      </c>
      <c r="M123" s="38">
        <v>0</v>
      </c>
      <c r="N123" s="13" t="s">
        <v>52</v>
      </c>
      <c r="O123" s="38">
        <v>0</v>
      </c>
      <c r="P123" s="38">
        <v>256883</v>
      </c>
      <c r="Q123" s="38">
        <v>0</v>
      </c>
      <c r="R123" s="38">
        <v>0</v>
      </c>
      <c r="S123" s="38">
        <v>0</v>
      </c>
      <c r="T123" s="38">
        <v>0</v>
      </c>
      <c r="U123" s="38">
        <v>0</v>
      </c>
      <c r="V123" s="38">
        <v>0</v>
      </c>
      <c r="W123" s="13" t="s">
        <v>2169</v>
      </c>
      <c r="X123" s="13" t="s">
        <v>52</v>
      </c>
      <c r="Y123" s="1" t="s">
        <v>2153</v>
      </c>
      <c r="Z123" s="1" t="s">
        <v>52</v>
      </c>
      <c r="AA123" s="39"/>
      <c r="AB123" s="1" t="s">
        <v>52</v>
      </c>
    </row>
    <row r="124" spans="1:28" ht="30" customHeight="1" x14ac:dyDescent="0.3">
      <c r="A124" s="13" t="s">
        <v>1483</v>
      </c>
      <c r="B124" s="13" t="s">
        <v>1482</v>
      </c>
      <c r="C124" s="13" t="s">
        <v>567</v>
      </c>
      <c r="D124" s="37" t="s">
        <v>568</v>
      </c>
      <c r="E124" s="38">
        <v>0</v>
      </c>
      <c r="F124" s="13" t="s">
        <v>52</v>
      </c>
      <c r="G124" s="38">
        <v>0</v>
      </c>
      <c r="H124" s="13" t="s">
        <v>52</v>
      </c>
      <c r="I124" s="38">
        <v>0</v>
      </c>
      <c r="J124" s="13" t="s">
        <v>52</v>
      </c>
      <c r="K124" s="38">
        <v>0</v>
      </c>
      <c r="L124" s="13" t="s">
        <v>52</v>
      </c>
      <c r="M124" s="38">
        <v>0</v>
      </c>
      <c r="N124" s="13" t="s">
        <v>52</v>
      </c>
      <c r="O124" s="38">
        <v>0</v>
      </c>
      <c r="P124" s="38">
        <v>227614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0</v>
      </c>
      <c r="W124" s="13" t="s">
        <v>2170</v>
      </c>
      <c r="X124" s="13" t="s">
        <v>52</v>
      </c>
      <c r="Y124" s="1" t="s">
        <v>2153</v>
      </c>
      <c r="Z124" s="1" t="s">
        <v>52</v>
      </c>
      <c r="AA124" s="39"/>
      <c r="AB124" s="1" t="s">
        <v>52</v>
      </c>
    </row>
    <row r="125" spans="1:28" ht="30" customHeight="1" x14ac:dyDescent="0.3">
      <c r="A125" s="13" t="s">
        <v>1425</v>
      </c>
      <c r="B125" s="13" t="s">
        <v>1424</v>
      </c>
      <c r="C125" s="13" t="s">
        <v>567</v>
      </c>
      <c r="D125" s="37" t="s">
        <v>568</v>
      </c>
      <c r="E125" s="38">
        <v>0</v>
      </c>
      <c r="F125" s="13" t="s">
        <v>52</v>
      </c>
      <c r="G125" s="38">
        <v>0</v>
      </c>
      <c r="H125" s="13" t="s">
        <v>52</v>
      </c>
      <c r="I125" s="38">
        <v>0</v>
      </c>
      <c r="J125" s="13" t="s">
        <v>52</v>
      </c>
      <c r="K125" s="38">
        <v>0</v>
      </c>
      <c r="L125" s="13" t="s">
        <v>52</v>
      </c>
      <c r="M125" s="38">
        <v>0</v>
      </c>
      <c r="N125" s="13" t="s">
        <v>52</v>
      </c>
      <c r="O125" s="38">
        <v>0</v>
      </c>
      <c r="P125" s="38">
        <v>211653</v>
      </c>
      <c r="Q125" s="38">
        <v>0</v>
      </c>
      <c r="R125" s="38">
        <v>0</v>
      </c>
      <c r="S125" s="38">
        <v>0</v>
      </c>
      <c r="T125" s="38">
        <v>0</v>
      </c>
      <c r="U125" s="38">
        <v>0</v>
      </c>
      <c r="V125" s="38">
        <v>0</v>
      </c>
      <c r="W125" s="13" t="s">
        <v>2171</v>
      </c>
      <c r="X125" s="13" t="s">
        <v>52</v>
      </c>
      <c r="Y125" s="1" t="s">
        <v>2153</v>
      </c>
      <c r="Z125" s="1" t="s">
        <v>52</v>
      </c>
      <c r="AA125" s="39"/>
      <c r="AB125" s="1" t="s">
        <v>52</v>
      </c>
    </row>
    <row r="126" spans="1:28" ht="30" customHeight="1" x14ac:dyDescent="0.3">
      <c r="A126" s="13" t="s">
        <v>1558</v>
      </c>
      <c r="B126" s="13" t="s">
        <v>1557</v>
      </c>
      <c r="C126" s="13" t="s">
        <v>567</v>
      </c>
      <c r="D126" s="37" t="s">
        <v>568</v>
      </c>
      <c r="E126" s="38">
        <v>0</v>
      </c>
      <c r="F126" s="13" t="s">
        <v>52</v>
      </c>
      <c r="G126" s="38">
        <v>0</v>
      </c>
      <c r="H126" s="13" t="s">
        <v>52</v>
      </c>
      <c r="I126" s="38">
        <v>0</v>
      </c>
      <c r="J126" s="13" t="s">
        <v>52</v>
      </c>
      <c r="K126" s="38">
        <v>0</v>
      </c>
      <c r="L126" s="13" t="s">
        <v>52</v>
      </c>
      <c r="M126" s="38">
        <v>0</v>
      </c>
      <c r="N126" s="13" t="s">
        <v>52</v>
      </c>
      <c r="O126" s="38">
        <v>0</v>
      </c>
      <c r="P126" s="38">
        <v>233250</v>
      </c>
      <c r="Q126" s="38">
        <v>0</v>
      </c>
      <c r="R126" s="38">
        <v>0</v>
      </c>
      <c r="S126" s="38">
        <v>0</v>
      </c>
      <c r="T126" s="38">
        <v>0</v>
      </c>
      <c r="U126" s="38">
        <v>0</v>
      </c>
      <c r="V126" s="38">
        <v>0</v>
      </c>
      <c r="W126" s="13" t="s">
        <v>2172</v>
      </c>
      <c r="X126" s="13" t="s">
        <v>52</v>
      </c>
      <c r="Y126" s="1" t="s">
        <v>2153</v>
      </c>
      <c r="Z126" s="1" t="s">
        <v>52</v>
      </c>
      <c r="AA126" s="39"/>
      <c r="AB126" s="1" t="s">
        <v>52</v>
      </c>
    </row>
    <row r="127" spans="1:28" ht="30" customHeight="1" x14ac:dyDescent="0.3">
      <c r="A127" s="13" t="s">
        <v>1158</v>
      </c>
      <c r="B127" s="13" t="s">
        <v>1157</v>
      </c>
      <c r="C127" s="13" t="s">
        <v>567</v>
      </c>
      <c r="D127" s="37" t="s">
        <v>568</v>
      </c>
      <c r="E127" s="38">
        <v>0</v>
      </c>
      <c r="F127" s="13" t="s">
        <v>52</v>
      </c>
      <c r="G127" s="38">
        <v>0</v>
      </c>
      <c r="H127" s="13" t="s">
        <v>52</v>
      </c>
      <c r="I127" s="38">
        <v>0</v>
      </c>
      <c r="J127" s="13" t="s">
        <v>52</v>
      </c>
      <c r="K127" s="38">
        <v>0</v>
      </c>
      <c r="L127" s="13" t="s">
        <v>52</v>
      </c>
      <c r="M127" s="38">
        <v>0</v>
      </c>
      <c r="N127" s="13" t="s">
        <v>52</v>
      </c>
      <c r="O127" s="38">
        <v>0</v>
      </c>
      <c r="P127" s="38">
        <v>247897</v>
      </c>
      <c r="Q127" s="38">
        <v>0</v>
      </c>
      <c r="R127" s="38">
        <v>0</v>
      </c>
      <c r="S127" s="38">
        <v>0</v>
      </c>
      <c r="T127" s="38">
        <v>0</v>
      </c>
      <c r="U127" s="38">
        <v>0</v>
      </c>
      <c r="V127" s="38">
        <v>0</v>
      </c>
      <c r="W127" s="13" t="s">
        <v>2173</v>
      </c>
      <c r="X127" s="13" t="s">
        <v>52</v>
      </c>
      <c r="Y127" s="1" t="s">
        <v>2153</v>
      </c>
      <c r="Z127" s="1" t="s">
        <v>52</v>
      </c>
      <c r="AA127" s="39"/>
      <c r="AB127" s="1" t="s">
        <v>52</v>
      </c>
    </row>
    <row r="128" spans="1:28" ht="30" customHeight="1" x14ac:dyDescent="0.3">
      <c r="A128" s="13" t="s">
        <v>1196</v>
      </c>
      <c r="B128" s="13" t="s">
        <v>1195</v>
      </c>
      <c r="C128" s="13" t="s">
        <v>567</v>
      </c>
      <c r="D128" s="37" t="s">
        <v>568</v>
      </c>
      <c r="E128" s="38">
        <v>0</v>
      </c>
      <c r="F128" s="13" t="s">
        <v>52</v>
      </c>
      <c r="G128" s="38">
        <v>0</v>
      </c>
      <c r="H128" s="13" t="s">
        <v>52</v>
      </c>
      <c r="I128" s="38">
        <v>0</v>
      </c>
      <c r="J128" s="13" t="s">
        <v>52</v>
      </c>
      <c r="K128" s="38">
        <v>0</v>
      </c>
      <c r="L128" s="13" t="s">
        <v>52</v>
      </c>
      <c r="M128" s="38">
        <v>0</v>
      </c>
      <c r="N128" s="13" t="s">
        <v>52</v>
      </c>
      <c r="O128" s="38">
        <v>0</v>
      </c>
      <c r="P128" s="38">
        <v>283297</v>
      </c>
      <c r="Q128" s="38">
        <v>0</v>
      </c>
      <c r="R128" s="38">
        <v>0</v>
      </c>
      <c r="S128" s="38">
        <v>0</v>
      </c>
      <c r="T128" s="38">
        <v>0</v>
      </c>
      <c r="U128" s="38">
        <v>0</v>
      </c>
      <c r="V128" s="38">
        <v>0</v>
      </c>
      <c r="W128" s="13" t="s">
        <v>2174</v>
      </c>
      <c r="X128" s="13" t="s">
        <v>52</v>
      </c>
      <c r="Y128" s="1" t="s">
        <v>2153</v>
      </c>
      <c r="Z128" s="1" t="s">
        <v>52</v>
      </c>
      <c r="AA128" s="39"/>
      <c r="AB128" s="1" t="s">
        <v>52</v>
      </c>
    </row>
    <row r="129" spans="1:28" ht="30" customHeight="1" x14ac:dyDescent="0.3">
      <c r="A129" s="13" t="s">
        <v>1290</v>
      </c>
      <c r="B129" s="13" t="s">
        <v>1289</v>
      </c>
      <c r="C129" s="13" t="s">
        <v>567</v>
      </c>
      <c r="D129" s="37" t="s">
        <v>568</v>
      </c>
      <c r="E129" s="38">
        <v>0</v>
      </c>
      <c r="F129" s="13" t="s">
        <v>52</v>
      </c>
      <c r="G129" s="38">
        <v>0</v>
      </c>
      <c r="H129" s="13" t="s">
        <v>52</v>
      </c>
      <c r="I129" s="38">
        <v>0</v>
      </c>
      <c r="J129" s="13" t="s">
        <v>52</v>
      </c>
      <c r="K129" s="38">
        <v>0</v>
      </c>
      <c r="L129" s="13" t="s">
        <v>52</v>
      </c>
      <c r="M129" s="38">
        <v>0</v>
      </c>
      <c r="N129" s="13" t="s">
        <v>52</v>
      </c>
      <c r="O129" s="38">
        <v>0</v>
      </c>
      <c r="P129" s="38">
        <v>238936</v>
      </c>
      <c r="Q129" s="38">
        <v>0</v>
      </c>
      <c r="R129" s="38">
        <v>0</v>
      </c>
      <c r="S129" s="38">
        <v>0</v>
      </c>
      <c r="T129" s="38">
        <v>0</v>
      </c>
      <c r="U129" s="38">
        <v>0</v>
      </c>
      <c r="V129" s="38">
        <v>0</v>
      </c>
      <c r="W129" s="13" t="s">
        <v>2175</v>
      </c>
      <c r="X129" s="13" t="s">
        <v>52</v>
      </c>
      <c r="Y129" s="1" t="s">
        <v>2153</v>
      </c>
      <c r="Z129" s="1" t="s">
        <v>52</v>
      </c>
      <c r="AA129" s="39"/>
      <c r="AB129" s="1" t="s">
        <v>52</v>
      </c>
    </row>
    <row r="130" spans="1:28" ht="30" customHeight="1" x14ac:dyDescent="0.3">
      <c r="A130" s="13" t="s">
        <v>1206</v>
      </c>
      <c r="B130" s="13" t="s">
        <v>1205</v>
      </c>
      <c r="C130" s="13" t="s">
        <v>567</v>
      </c>
      <c r="D130" s="37" t="s">
        <v>568</v>
      </c>
      <c r="E130" s="38">
        <v>0</v>
      </c>
      <c r="F130" s="13" t="s">
        <v>52</v>
      </c>
      <c r="G130" s="38">
        <v>0</v>
      </c>
      <c r="H130" s="13" t="s">
        <v>52</v>
      </c>
      <c r="I130" s="38">
        <v>0</v>
      </c>
      <c r="J130" s="13" t="s">
        <v>52</v>
      </c>
      <c r="K130" s="38">
        <v>0</v>
      </c>
      <c r="L130" s="13" t="s">
        <v>52</v>
      </c>
      <c r="M130" s="38">
        <v>0</v>
      </c>
      <c r="N130" s="13" t="s">
        <v>52</v>
      </c>
      <c r="O130" s="38">
        <v>0</v>
      </c>
      <c r="P130" s="38">
        <v>173995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13" t="s">
        <v>2176</v>
      </c>
      <c r="X130" s="13" t="s">
        <v>52</v>
      </c>
      <c r="Y130" s="1" t="s">
        <v>2153</v>
      </c>
      <c r="Z130" s="1" t="s">
        <v>52</v>
      </c>
      <c r="AA130" s="39"/>
      <c r="AB130" s="1" t="s">
        <v>52</v>
      </c>
    </row>
    <row r="131" spans="1:28" ht="30" customHeight="1" x14ac:dyDescent="0.3">
      <c r="A131" s="13" t="s">
        <v>1542</v>
      </c>
      <c r="B131" s="13" t="s">
        <v>1540</v>
      </c>
      <c r="C131" s="13" t="s">
        <v>1541</v>
      </c>
      <c r="D131" s="37" t="s">
        <v>568</v>
      </c>
      <c r="E131" s="38">
        <v>0</v>
      </c>
      <c r="F131" s="13" t="s">
        <v>52</v>
      </c>
      <c r="G131" s="38">
        <v>0</v>
      </c>
      <c r="H131" s="13" t="s">
        <v>52</v>
      </c>
      <c r="I131" s="38">
        <v>0</v>
      </c>
      <c r="J131" s="13" t="s">
        <v>52</v>
      </c>
      <c r="K131" s="38">
        <v>0</v>
      </c>
      <c r="L131" s="13" t="s">
        <v>52</v>
      </c>
      <c r="M131" s="38">
        <v>0</v>
      </c>
      <c r="N131" s="13" t="s">
        <v>52</v>
      </c>
      <c r="O131" s="38">
        <v>0</v>
      </c>
      <c r="P131" s="38">
        <v>209131</v>
      </c>
      <c r="Q131" s="38">
        <v>0</v>
      </c>
      <c r="R131" s="38">
        <v>0</v>
      </c>
      <c r="S131" s="38">
        <v>0</v>
      </c>
      <c r="T131" s="38">
        <v>0</v>
      </c>
      <c r="U131" s="38">
        <v>0</v>
      </c>
      <c r="V131" s="38">
        <v>0</v>
      </c>
      <c r="W131" s="13" t="s">
        <v>2177</v>
      </c>
      <c r="X131" s="13" t="s">
        <v>52</v>
      </c>
      <c r="Y131" s="1" t="s">
        <v>2153</v>
      </c>
      <c r="Z131" s="1" t="s">
        <v>52</v>
      </c>
      <c r="AA131" s="39"/>
      <c r="AB131" s="1" t="s">
        <v>52</v>
      </c>
    </row>
    <row r="132" spans="1:28" ht="30" customHeight="1" x14ac:dyDescent="0.3">
      <c r="A132" s="13" t="s">
        <v>509</v>
      </c>
      <c r="B132" s="13" t="s">
        <v>506</v>
      </c>
      <c r="C132" s="13" t="s">
        <v>507</v>
      </c>
      <c r="D132" s="37" t="s">
        <v>508</v>
      </c>
      <c r="E132" s="38">
        <v>0</v>
      </c>
      <c r="F132" s="13" t="s">
        <v>52</v>
      </c>
      <c r="G132" s="38">
        <v>0</v>
      </c>
      <c r="H132" s="13" t="s">
        <v>52</v>
      </c>
      <c r="I132" s="38">
        <v>0</v>
      </c>
      <c r="J132" s="13" t="s">
        <v>52</v>
      </c>
      <c r="K132" s="38">
        <v>0</v>
      </c>
      <c r="L132" s="13" t="s">
        <v>52</v>
      </c>
      <c r="M132" s="38">
        <v>6418672</v>
      </c>
      <c r="N132" s="13" t="s">
        <v>52</v>
      </c>
      <c r="O132" s="38">
        <f>SMALL(E132:M132,COUNTIF(E132:M132,0)+1)</f>
        <v>6418672</v>
      </c>
      <c r="P132" s="38">
        <v>9416206</v>
      </c>
      <c r="Q132" s="38">
        <v>0</v>
      </c>
      <c r="R132" s="38">
        <v>0</v>
      </c>
      <c r="S132" s="38">
        <v>0</v>
      </c>
      <c r="T132" s="38">
        <v>0</v>
      </c>
      <c r="U132" s="38">
        <v>88044</v>
      </c>
      <c r="V132" s="38">
        <f>SMALL(Q132:U132,COUNTIF(Q132:U132,0)+1)</f>
        <v>88044</v>
      </c>
      <c r="W132" s="13" t="s">
        <v>2178</v>
      </c>
      <c r="X132" s="13" t="s">
        <v>52</v>
      </c>
      <c r="Y132" s="1" t="s">
        <v>52</v>
      </c>
      <c r="Z132" s="1" t="s">
        <v>52</v>
      </c>
      <c r="AA132" s="39"/>
      <c r="AB132" s="1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FE5B4-8938-462E-8C47-F71EDCEDF6E6}">
  <dimension ref="A1:M43"/>
  <sheetViews>
    <sheetView workbookViewId="0"/>
  </sheetViews>
  <sheetFormatPr defaultRowHeight="16.5" x14ac:dyDescent="0.3"/>
  <sheetData>
    <row r="1" spans="1:7" x14ac:dyDescent="0.3">
      <c r="A1" t="s">
        <v>2258</v>
      </c>
    </row>
    <row r="2" spans="1:7" x14ac:dyDescent="0.3">
      <c r="A2" s="1" t="s">
        <v>2259</v>
      </c>
      <c r="B2" t="s">
        <v>1184</v>
      </c>
      <c r="C2" s="1" t="s">
        <v>2260</v>
      </c>
    </row>
    <row r="3" spans="1:7" x14ac:dyDescent="0.3">
      <c r="A3" s="1" t="s">
        <v>2261</v>
      </c>
      <c r="B3" t="s">
        <v>2262</v>
      </c>
    </row>
    <row r="4" spans="1:7" x14ac:dyDescent="0.3">
      <c r="A4" s="1" t="s">
        <v>2263</v>
      </c>
      <c r="B4">
        <v>5</v>
      </c>
    </row>
    <row r="5" spans="1:7" x14ac:dyDescent="0.3">
      <c r="A5" s="1" t="s">
        <v>2264</v>
      </c>
      <c r="B5">
        <v>5</v>
      </c>
    </row>
    <row r="6" spans="1:7" x14ac:dyDescent="0.3">
      <c r="A6" s="1" t="s">
        <v>2265</v>
      </c>
      <c r="B6" t="s">
        <v>2266</v>
      </c>
    </row>
    <row r="7" spans="1:7" x14ac:dyDescent="0.3">
      <c r="A7" s="1" t="s">
        <v>2267</v>
      </c>
      <c r="B7" t="s">
        <v>1691</v>
      </c>
      <c r="C7" t="s">
        <v>63</v>
      </c>
    </row>
    <row r="8" spans="1:7" x14ac:dyDescent="0.3">
      <c r="A8" s="1" t="s">
        <v>2268</v>
      </c>
      <c r="B8" t="s">
        <v>1691</v>
      </c>
      <c r="C8">
        <v>2</v>
      </c>
    </row>
    <row r="9" spans="1:7" x14ac:dyDescent="0.3">
      <c r="A9" s="1" t="s">
        <v>2269</v>
      </c>
      <c r="B9" t="s">
        <v>1975</v>
      </c>
      <c r="C9" t="s">
        <v>1977</v>
      </c>
      <c r="D9" t="s">
        <v>1978</v>
      </c>
      <c r="E9" t="s">
        <v>1979</v>
      </c>
      <c r="F9" t="s">
        <v>1980</v>
      </c>
      <c r="G9" t="s">
        <v>2270</v>
      </c>
    </row>
    <row r="10" spans="1:7" x14ac:dyDescent="0.3">
      <c r="A10" s="1" t="s">
        <v>2271</v>
      </c>
      <c r="B10">
        <v>1472</v>
      </c>
      <c r="C10">
        <v>0</v>
      </c>
      <c r="D10">
        <v>0</v>
      </c>
    </row>
    <row r="11" spans="1:7" x14ac:dyDescent="0.3">
      <c r="A11" s="1" t="s">
        <v>2272</v>
      </c>
      <c r="B11" t="s">
        <v>2273</v>
      </c>
      <c r="C11">
        <v>4</v>
      </c>
    </row>
    <row r="12" spans="1:7" x14ac:dyDescent="0.3">
      <c r="A12" s="1" t="s">
        <v>2274</v>
      </c>
      <c r="B12" t="s">
        <v>2273</v>
      </c>
      <c r="C12">
        <v>4</v>
      </c>
    </row>
    <row r="13" spans="1:7" x14ac:dyDescent="0.3">
      <c r="A13" s="1" t="s">
        <v>2275</v>
      </c>
      <c r="B13" t="s">
        <v>2273</v>
      </c>
      <c r="C13">
        <v>3</v>
      </c>
    </row>
    <row r="14" spans="1:7" x14ac:dyDescent="0.3">
      <c r="A14" s="1" t="s">
        <v>2276</v>
      </c>
      <c r="B14" t="s">
        <v>2273</v>
      </c>
      <c r="C14">
        <v>5</v>
      </c>
    </row>
    <row r="15" spans="1:7" x14ac:dyDescent="0.3">
      <c r="A15" s="1" t="s">
        <v>2277</v>
      </c>
      <c r="B15" t="s">
        <v>1184</v>
      </c>
      <c r="C15" t="s">
        <v>2278</v>
      </c>
      <c r="D15" t="s">
        <v>2278</v>
      </c>
      <c r="E15" t="s">
        <v>2278</v>
      </c>
      <c r="F15">
        <v>1</v>
      </c>
    </row>
    <row r="16" spans="1:7" x14ac:dyDescent="0.3">
      <c r="A16" s="1" t="s">
        <v>2279</v>
      </c>
      <c r="B16">
        <v>1.1100000000000001</v>
      </c>
      <c r="C16">
        <v>1.1200000000000001</v>
      </c>
    </row>
    <row r="17" spans="1:13" x14ac:dyDescent="0.3">
      <c r="A17" s="1" t="s">
        <v>2280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2281</v>
      </c>
      <c r="B18">
        <v>1.25</v>
      </c>
      <c r="C18">
        <v>1.071</v>
      </c>
    </row>
    <row r="19" spans="1:13" x14ac:dyDescent="0.3">
      <c r="A19" s="1" t="s">
        <v>2282</v>
      </c>
    </row>
    <row r="20" spans="1:13" x14ac:dyDescent="0.3">
      <c r="A20" s="1" t="s">
        <v>2283</v>
      </c>
      <c r="B20" s="1" t="s">
        <v>1691</v>
      </c>
      <c r="C20">
        <v>1</v>
      </c>
    </row>
    <row r="21" spans="1:13" x14ac:dyDescent="0.3">
      <c r="A21" t="s">
        <v>1683</v>
      </c>
      <c r="B21" t="s">
        <v>2285</v>
      </c>
      <c r="C21" t="s">
        <v>2286</v>
      </c>
    </row>
    <row r="22" spans="1:13" x14ac:dyDescent="0.3">
      <c r="A22">
        <v>1</v>
      </c>
      <c r="B22" s="1" t="s">
        <v>2287</v>
      </c>
      <c r="C22" s="1" t="s">
        <v>2192</v>
      </c>
    </row>
    <row r="23" spans="1:13" x14ac:dyDescent="0.3">
      <c r="A23">
        <v>2</v>
      </c>
      <c r="B23" s="1" t="s">
        <v>2288</v>
      </c>
      <c r="C23" s="1" t="s">
        <v>2289</v>
      </c>
    </row>
    <row r="24" spans="1:13" x14ac:dyDescent="0.3">
      <c r="A24">
        <v>3</v>
      </c>
      <c r="B24" s="1" t="s">
        <v>2290</v>
      </c>
      <c r="C24" s="1" t="s">
        <v>2291</v>
      </c>
    </row>
    <row r="25" spans="1:13" x14ac:dyDescent="0.3">
      <c r="A25">
        <v>4</v>
      </c>
      <c r="B25" s="1" t="s">
        <v>2292</v>
      </c>
      <c r="C25" s="1" t="s">
        <v>2293</v>
      </c>
    </row>
    <row r="26" spans="1:13" x14ac:dyDescent="0.3">
      <c r="A26">
        <v>5</v>
      </c>
      <c r="B26" s="1" t="s">
        <v>2294</v>
      </c>
      <c r="C26" s="1" t="s">
        <v>52</v>
      </c>
    </row>
    <row r="27" spans="1:13" x14ac:dyDescent="0.3">
      <c r="A27">
        <v>6</v>
      </c>
      <c r="B27" s="1" t="s">
        <v>2295</v>
      </c>
      <c r="C27" s="1" t="s">
        <v>2296</v>
      </c>
    </row>
    <row r="28" spans="1:13" x14ac:dyDescent="0.3">
      <c r="A28">
        <v>7</v>
      </c>
      <c r="B28" s="1" t="s">
        <v>2297</v>
      </c>
      <c r="C28" s="1" t="s">
        <v>2298</v>
      </c>
    </row>
    <row r="29" spans="1:13" x14ac:dyDescent="0.3">
      <c r="A29">
        <v>8</v>
      </c>
      <c r="B29" s="1" t="s">
        <v>2299</v>
      </c>
      <c r="C29" s="1" t="s">
        <v>2300</v>
      </c>
    </row>
    <row r="30" spans="1:13" x14ac:dyDescent="0.3">
      <c r="A30">
        <v>9</v>
      </c>
      <c r="B30" s="1" t="s">
        <v>2301</v>
      </c>
      <c r="C30" s="1" t="s">
        <v>2302</v>
      </c>
    </row>
    <row r="31" spans="1:13" x14ac:dyDescent="0.3">
      <c r="A31" t="s">
        <v>1184</v>
      </c>
      <c r="B31" s="1" t="s">
        <v>2303</v>
      </c>
      <c r="C31" s="1" t="s">
        <v>2304</v>
      </c>
    </row>
    <row r="32" spans="1:13" x14ac:dyDescent="0.3">
      <c r="A32" t="s">
        <v>2153</v>
      </c>
      <c r="B32" s="1" t="s">
        <v>2305</v>
      </c>
      <c r="C32" s="1" t="s">
        <v>2306</v>
      </c>
    </row>
    <row r="33" spans="1:3" x14ac:dyDescent="0.3">
      <c r="A33" t="s">
        <v>1691</v>
      </c>
      <c r="B33" s="1" t="s">
        <v>2307</v>
      </c>
      <c r="C33" s="1" t="s">
        <v>2308</v>
      </c>
    </row>
    <row r="34" spans="1:3" x14ac:dyDescent="0.3">
      <c r="A34" t="s">
        <v>2309</v>
      </c>
      <c r="B34" s="1" t="s">
        <v>2310</v>
      </c>
      <c r="C34" s="1" t="s">
        <v>2311</v>
      </c>
    </row>
    <row r="35" spans="1:3" x14ac:dyDescent="0.3">
      <c r="A35" t="s">
        <v>2312</v>
      </c>
      <c r="B35" s="1" t="s">
        <v>2313</v>
      </c>
      <c r="C35" s="1" t="s">
        <v>52</v>
      </c>
    </row>
    <row r="36" spans="1:3" x14ac:dyDescent="0.3">
      <c r="A36" t="s">
        <v>64</v>
      </c>
      <c r="B36" s="1" t="s">
        <v>2314</v>
      </c>
      <c r="C36" s="1" t="s">
        <v>52</v>
      </c>
    </row>
    <row r="37" spans="1:3" x14ac:dyDescent="0.3">
      <c r="A37" t="s">
        <v>2315</v>
      </c>
      <c r="B37" s="1" t="s">
        <v>2314</v>
      </c>
      <c r="C37" s="1" t="s">
        <v>52</v>
      </c>
    </row>
    <row r="38" spans="1:3" x14ac:dyDescent="0.3">
      <c r="A38" t="s">
        <v>2316</v>
      </c>
      <c r="B38" s="1" t="s">
        <v>2314</v>
      </c>
      <c r="C38" s="1" t="s">
        <v>52</v>
      </c>
    </row>
    <row r="39" spans="1:3" x14ac:dyDescent="0.3">
      <c r="A39" t="s">
        <v>2317</v>
      </c>
      <c r="B39" s="1" t="s">
        <v>2314</v>
      </c>
      <c r="C39" s="1" t="s">
        <v>52</v>
      </c>
    </row>
    <row r="40" spans="1:3" x14ac:dyDescent="0.3">
      <c r="A40" t="s">
        <v>2318</v>
      </c>
      <c r="B40" s="1" t="s">
        <v>2314</v>
      </c>
      <c r="C40" s="1" t="s">
        <v>52</v>
      </c>
    </row>
    <row r="43" spans="1:3" x14ac:dyDescent="0.3">
      <c r="A43" t="s">
        <v>2284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F1CC2-2ED5-4D3C-82ED-7169CD59D898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15</vt:i4>
      </vt:variant>
    </vt:vector>
  </HeadingPairs>
  <TitlesOfParts>
    <vt:vector size="25" baseType="lpstr">
      <vt:lpstr>원가계산서</vt:lpstr>
      <vt:lpstr>공종별집계표</vt:lpstr>
      <vt:lpstr>공종별내역서</vt:lpstr>
      <vt:lpstr>일위대가목록</vt:lpstr>
      <vt:lpstr>일위대가</vt:lpstr>
      <vt:lpstr>단가산출목록</vt:lpstr>
      <vt:lpstr>단가산출서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단가산출목록!Print_Area</vt:lpstr>
      <vt:lpstr>단가산출서!Print_Area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단가산출목록!Print_Titles</vt:lpstr>
      <vt:lpstr>단가산출서!Print_Titles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End_User</dc:creator>
  <cp:lastModifiedBy>김민세</cp:lastModifiedBy>
  <dcterms:created xsi:type="dcterms:W3CDTF">2026-07-24T03:55:38Z</dcterms:created>
  <dcterms:modified xsi:type="dcterms:W3CDTF">2026-08-03T07:59:45Z</dcterms:modified>
</cp:coreProperties>
</file>