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 codeName="{3D1A710C-6663-3D7B-7F91-EC182F24A4BC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전형수(2026~)\설계, 감리\2026년 환기 추경\매동초, 서울과학고 환기개선\"/>
    </mc:Choice>
  </mc:AlternateContent>
  <xr:revisionPtr revIDLastSave="0" documentId="13_ncr:1_{06166F2C-246E-4BD4-A670-E7720CED7A52}" xr6:coauthVersionLast="36" xr6:coauthVersionMax="36" xr10:uidLastSave="{00000000-0000-0000-0000-000000000000}"/>
  <bookViews>
    <workbookView xWindow="345" yWindow="1590" windowWidth="18555" windowHeight="10290" tabRatio="888" xr2:uid="{00000000-000D-0000-FFFF-FFFF00000000}"/>
  </bookViews>
  <sheets>
    <sheet name="설계용역비" sheetId="1" r:id="rId1"/>
    <sheet name="용역손해배상보험,공제 관련" sheetId="12" state="hidden" r:id="rId2"/>
    <sheet name="기계설비 산정기준" sheetId="10" state="hidden" r:id="rId3"/>
    <sheet name="환산계수,보정계수" sheetId="11" state="hidden" r:id="rId4"/>
    <sheet name="서울교육청 기준 산출서" sheetId="9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1._PANEL_BD.__LP___1" localSheetId="2">#REF!</definedName>
    <definedName name="_1._PANEL_BD.__LP___1" localSheetId="4">#REF!</definedName>
    <definedName name="_1._PANEL_BD.__LP___1" localSheetId="1">#REF!</definedName>
    <definedName name="_1._PANEL_BD.__LP___1" localSheetId="3">#REF!</definedName>
    <definedName name="_1._PANEL_BD.__LP___1">#REF!</definedName>
    <definedName name="_B100000" localSheetId="2">#REF!</definedName>
    <definedName name="_B100000" localSheetId="4">#REF!</definedName>
    <definedName name="_B100000" localSheetId="1">#REF!</definedName>
    <definedName name="_B100000" localSheetId="3">#REF!</definedName>
    <definedName name="_B100000">#REF!</definedName>
    <definedName name="_B66000" localSheetId="2">#REF!</definedName>
    <definedName name="_B66000" localSheetId="4">#REF!</definedName>
    <definedName name="_B66000" localSheetId="1">#REF!</definedName>
    <definedName name="_B66000" localSheetId="3">#REF!</definedName>
    <definedName name="_B66000">#REF!</definedName>
    <definedName name="_B70000" localSheetId="2">#REF!</definedName>
    <definedName name="_B70000" localSheetId="4">#REF!</definedName>
    <definedName name="_B70000" localSheetId="1">#REF!</definedName>
    <definedName name="_B70000" localSheetId="3">#REF!</definedName>
    <definedName name="_B70000">#REF!</definedName>
    <definedName name="_C67000" localSheetId="2">#REF!</definedName>
    <definedName name="_C67000" localSheetId="4">#REF!</definedName>
    <definedName name="_C67000" localSheetId="1">#REF!</definedName>
    <definedName name="_C67000" localSheetId="3">#REF!</definedName>
    <definedName name="_C67000">#REF!</definedName>
    <definedName name="_C68000" localSheetId="2">#REF!</definedName>
    <definedName name="_C68000" localSheetId="4">#REF!</definedName>
    <definedName name="_C68000" localSheetId="1">#REF!</definedName>
    <definedName name="_C68000" localSheetId="3">#REF!</definedName>
    <definedName name="_C68000">#REF!</definedName>
    <definedName name="_xlnm._FilterDatabase" localSheetId="2" hidden="1">'기계설비 산정기준'!$A$10:$O$40</definedName>
    <definedName name="_xlnm._FilterDatabase" localSheetId="4" hidden="1">'서울교육청 기준 산출서'!$AU$22:$AU$24</definedName>
    <definedName name="_LP1" localSheetId="2">#REF!</definedName>
    <definedName name="_LP1" localSheetId="4">#REF!</definedName>
    <definedName name="_LP1" localSheetId="1">#REF!</definedName>
    <definedName name="_LP1" localSheetId="3">#REF!</definedName>
    <definedName name="_LP1">#REF!</definedName>
    <definedName name="_LP2" localSheetId="2">#REF!</definedName>
    <definedName name="_LP2" localSheetId="4">#REF!</definedName>
    <definedName name="_LP2" localSheetId="1">#REF!</definedName>
    <definedName name="_LP2" localSheetId="3">#REF!</definedName>
    <definedName name="_LP2">#REF!</definedName>
    <definedName name="_LPB1" localSheetId="2">[1]부하계산서!#REF!</definedName>
    <definedName name="_LPB1" localSheetId="4">[1]부하계산서!#REF!</definedName>
    <definedName name="_LPB1" localSheetId="1">[1]부하계산서!#REF!</definedName>
    <definedName name="_LPB1" localSheetId="3">[1]부하계산서!#REF!</definedName>
    <definedName name="_LPB1">[1]부하계산서!#REF!</definedName>
    <definedName name="_LPK1" localSheetId="2">[1]부하계산서!#REF!</definedName>
    <definedName name="_LPK1" localSheetId="4">[1]부하계산서!#REF!</definedName>
    <definedName name="_LPK1" localSheetId="1">[1]부하계산서!#REF!</definedName>
    <definedName name="_LPK1" localSheetId="3">[1]부하계산서!#REF!</definedName>
    <definedName name="_LPK1">[1]부하계산서!#REF!</definedName>
    <definedName name="_LU1" localSheetId="2">'[2]부하(성남)'!#REF!</definedName>
    <definedName name="_LU1" localSheetId="4">'[2]부하(성남)'!#REF!</definedName>
    <definedName name="_LU1" localSheetId="1">'[2]부하(성남)'!#REF!</definedName>
    <definedName name="_LU1" localSheetId="3">'[2]부하(성남)'!#REF!</definedName>
    <definedName name="_LU1">'[2]부하(성남)'!#REF!</definedName>
    <definedName name="_LU2" localSheetId="2">'[2]부하(성남)'!#REF!</definedName>
    <definedName name="_LU2" localSheetId="4">'[2]부하(성남)'!#REF!</definedName>
    <definedName name="_LU2" localSheetId="1">'[2]부하(성남)'!#REF!</definedName>
    <definedName name="_LU2" localSheetId="3">'[2]부하(성남)'!#REF!</definedName>
    <definedName name="_LU2">'[2]부하(성남)'!#REF!</definedName>
    <definedName name="_LV01" localSheetId="2">'[2]부하(성남)'!#REF!</definedName>
    <definedName name="_LV01" localSheetId="4">'[2]부하(성남)'!#REF!</definedName>
    <definedName name="_LV01" localSheetId="1">'[2]부하(성남)'!#REF!</definedName>
    <definedName name="_LV01" localSheetId="3">'[2]부하(성남)'!#REF!</definedName>
    <definedName name="_LV01">'[2]부하(성남)'!#REF!</definedName>
    <definedName name="_UP1" localSheetId="2">[1]부하계산서!#REF!</definedName>
    <definedName name="_UP1" localSheetId="4">[1]부하계산서!#REF!</definedName>
    <definedName name="_UP1" localSheetId="1">[1]부하계산서!#REF!</definedName>
    <definedName name="_UP1" localSheetId="3">[1]부하계산서!#REF!</definedName>
    <definedName name="_UP1">[1]부하계산서!#REF!</definedName>
    <definedName name="_UP2" localSheetId="2">[1]부하계산서!#REF!</definedName>
    <definedName name="_UP2" localSheetId="4">[1]부하계산서!#REF!</definedName>
    <definedName name="_UP2" localSheetId="1">[1]부하계산서!#REF!</definedName>
    <definedName name="_UP2" localSheetId="3">[1]부하계산서!#REF!</definedName>
    <definedName name="_UP2">[1]부하계산서!#REF!</definedName>
    <definedName name="_zz5">[3]전선관!$GD$5</definedName>
    <definedName name="asdf" localSheetId="2">#REF!</definedName>
    <definedName name="asdf" localSheetId="4">#REF!</definedName>
    <definedName name="asdf" localSheetId="1">#REF!</definedName>
    <definedName name="asdf" localSheetId="3">#REF!</definedName>
    <definedName name="asdf">#REF!</definedName>
    <definedName name="_xlnm.Database" localSheetId="2">#REF!</definedName>
    <definedName name="_xlnm.Database" localSheetId="4">#REF!</definedName>
    <definedName name="_xlnm.Database" localSheetId="1">#REF!</definedName>
    <definedName name="_xlnm.Database" localSheetId="3">#REF!</definedName>
    <definedName name="_xlnm.Database">#REF!</definedName>
    <definedName name="HTML_LastUpdate" hidden="1">"99-11-08"</definedName>
    <definedName name="HTML_LineAfter" hidden="1">TRUE</definedName>
    <definedName name="HTML_LineBefore" hidden="1">TRUE</definedName>
    <definedName name="HTML_Name" hidden="1">"주경남."</definedName>
    <definedName name="HTML_OBDlg2" hidden="1">TRUE</definedName>
    <definedName name="HTML_OBDlg4" hidden="1">TRUE</definedName>
    <definedName name="HTML_OS" hidden="1">0</definedName>
    <definedName name="HTML_PathFile" hidden="1">"D:\PROJECT\C-PROJECT\급수량.htm"</definedName>
    <definedName name="HTML_Title" hidden="1">"오수집수정"</definedName>
    <definedName name="IA" localSheetId="2">#REF!</definedName>
    <definedName name="IA" localSheetId="4">#REF!</definedName>
    <definedName name="IA" localSheetId="1">#REF!</definedName>
    <definedName name="IA" localSheetId="3">#REF!</definedName>
    <definedName name="IA">#REF!</definedName>
    <definedName name="KA">'[4]조도계산서 (도서)'!$B$61:$E$68</definedName>
    <definedName name="kt" localSheetId="2">#REF!</definedName>
    <definedName name="kt" localSheetId="4">#REF!</definedName>
    <definedName name="kt" localSheetId="1">#REF!</definedName>
    <definedName name="kt" localSheetId="3">#REF!</definedName>
    <definedName name="kt">#REF!</definedName>
    <definedName name="LP1A" localSheetId="2">'[2]부하(성남)'!#REF!</definedName>
    <definedName name="LP1A" localSheetId="4">'[2]부하(성남)'!#REF!</definedName>
    <definedName name="LP1A" localSheetId="1">'[2]부하(성남)'!#REF!</definedName>
    <definedName name="LP1A" localSheetId="3">'[2]부하(성남)'!#REF!</definedName>
    <definedName name="LP1A">'[2]부하(성남)'!#REF!</definedName>
    <definedName name="LP1B" localSheetId="2">[1]부하계산서!#REF!</definedName>
    <definedName name="LP1B" localSheetId="4">[1]부하계산서!#REF!</definedName>
    <definedName name="LP1B" localSheetId="1">[1]부하계산서!#REF!</definedName>
    <definedName name="LP1B" localSheetId="3">[1]부하계산서!#REF!</definedName>
    <definedName name="LP1B">[1]부하계산서!#REF!</definedName>
    <definedName name="LP3A" localSheetId="2">'[2]부하(성남)'!#REF!</definedName>
    <definedName name="LP3A" localSheetId="4">'[2]부하(성남)'!#REF!</definedName>
    <definedName name="LP3A" localSheetId="1">'[2]부하(성남)'!#REF!</definedName>
    <definedName name="LP3A" localSheetId="3">'[2]부하(성남)'!#REF!</definedName>
    <definedName name="LP3A">'[2]부하(성남)'!#REF!</definedName>
    <definedName name="LPB" localSheetId="2">'[2]부하(성남)'!#REF!</definedName>
    <definedName name="LPB" localSheetId="4">'[2]부하(성남)'!#REF!</definedName>
    <definedName name="LPB" localSheetId="1">'[2]부하(성남)'!#REF!</definedName>
    <definedName name="LPB" localSheetId="3">'[2]부하(성남)'!#REF!</definedName>
    <definedName name="LPB">'[2]부하(성남)'!#REF!</definedName>
    <definedName name="LPBA" localSheetId="2">[1]부하계산서!#REF!</definedName>
    <definedName name="LPBA" localSheetId="4">[1]부하계산서!#REF!</definedName>
    <definedName name="LPBA" localSheetId="1">[1]부하계산서!#REF!</definedName>
    <definedName name="LPBA" localSheetId="3">[1]부하계산서!#REF!</definedName>
    <definedName name="LPBA">[1]부하계산서!#REF!</definedName>
    <definedName name="LPKA" localSheetId="2">[1]부하계산서!#REF!</definedName>
    <definedName name="LPKA" localSheetId="4">[1]부하계산서!#REF!</definedName>
    <definedName name="LPKA" localSheetId="1">[1]부하계산서!#REF!</definedName>
    <definedName name="LPKA" localSheetId="3">[1]부하계산서!#REF!</definedName>
    <definedName name="LPKA">[1]부하계산서!#REF!</definedName>
    <definedName name="LPKB" localSheetId="2">[1]부하계산서!#REF!</definedName>
    <definedName name="LPKB" localSheetId="4">[1]부하계산서!#REF!</definedName>
    <definedName name="LPKB" localSheetId="1">[1]부하계산서!#REF!</definedName>
    <definedName name="LPKB" localSheetId="3">[1]부하계산서!#REF!</definedName>
    <definedName name="LPKB">[1]부하계산서!#REF!</definedName>
    <definedName name="LPM" localSheetId="2">[1]부하계산서!#REF!</definedName>
    <definedName name="LPM" localSheetId="4">[1]부하계산서!#REF!</definedName>
    <definedName name="LPM" localSheetId="1">[1]부하계산서!#REF!</definedName>
    <definedName name="LPM" localSheetId="3">[1]부하계산서!#REF!</definedName>
    <definedName name="LPM">[1]부하계산서!#REF!</definedName>
    <definedName name="LPMA" localSheetId="2">[1]부하계산서!#REF!</definedName>
    <definedName name="LPMA" localSheetId="4">[1]부하계산서!#REF!</definedName>
    <definedName name="LPMA" localSheetId="1">[1]부하계산서!#REF!</definedName>
    <definedName name="LPMA" localSheetId="3">[1]부하계산서!#REF!</definedName>
    <definedName name="LPMA">[1]부하계산서!#REF!</definedName>
    <definedName name="LPO" localSheetId="2">[1]부하계산서!#REF!</definedName>
    <definedName name="LPO" localSheetId="4">[1]부하계산서!#REF!</definedName>
    <definedName name="LPO" localSheetId="1">[1]부하계산서!#REF!</definedName>
    <definedName name="LPO" localSheetId="3">[1]부하계산서!#REF!</definedName>
    <definedName name="LPO">[1]부하계산서!#REF!</definedName>
    <definedName name="LPOA" localSheetId="2">[1]부하계산서!#REF!</definedName>
    <definedName name="LPOA" localSheetId="4">[1]부하계산서!#REF!</definedName>
    <definedName name="LPOA" localSheetId="1">[1]부하계산서!#REF!</definedName>
    <definedName name="LPOA" localSheetId="3">[1]부하계산서!#REF!</definedName>
    <definedName name="LPOA">[1]부하계산서!#REF!</definedName>
    <definedName name="LV02A" localSheetId="2">[1]부하계산서!#REF!</definedName>
    <definedName name="LV02A" localSheetId="4">[1]부하계산서!#REF!</definedName>
    <definedName name="LV02A" localSheetId="1">[1]부하계산서!#REF!</definedName>
    <definedName name="LV02A" localSheetId="3">[1]부하계산서!#REF!</definedName>
    <definedName name="LV02A">[1]부하계산서!#REF!</definedName>
    <definedName name="LV02B" localSheetId="2">[1]부하계산서!#REF!</definedName>
    <definedName name="LV02B" localSheetId="4">[1]부하계산서!#REF!</definedName>
    <definedName name="LV02B" localSheetId="1">[1]부하계산서!#REF!</definedName>
    <definedName name="LV02B" localSheetId="3">[1]부하계산서!#REF!</definedName>
    <definedName name="LV02B">[1]부하계산서!#REF!</definedName>
    <definedName name="LV04A" localSheetId="2">[1]부하계산서!#REF!</definedName>
    <definedName name="LV04A" localSheetId="4">[1]부하계산서!#REF!</definedName>
    <definedName name="LV04A" localSheetId="1">[1]부하계산서!#REF!</definedName>
    <definedName name="LV04A" localSheetId="3">[1]부하계산서!#REF!</definedName>
    <definedName name="LV04A">[1]부하계산서!#REF!</definedName>
    <definedName name="LV04B" localSheetId="2">[1]부하계산서!#REF!</definedName>
    <definedName name="LV04B" localSheetId="4">[1]부하계산서!#REF!</definedName>
    <definedName name="LV04B" localSheetId="1">[1]부하계산서!#REF!</definedName>
    <definedName name="LV04B" localSheetId="3">[1]부하계산서!#REF!</definedName>
    <definedName name="LV04B">[1]부하계산서!#REF!</definedName>
    <definedName name="MCCEA" localSheetId="2">[1]부하계산서!#REF!</definedName>
    <definedName name="MCCEA" localSheetId="4">[1]부하계산서!#REF!</definedName>
    <definedName name="MCCEA" localSheetId="1">[1]부하계산서!#REF!</definedName>
    <definedName name="MCCEA" localSheetId="3">[1]부하계산서!#REF!</definedName>
    <definedName name="MCCEA">[1]부하계산서!#REF!</definedName>
    <definedName name="MCCEB" localSheetId="2">[1]부하계산서!#REF!</definedName>
    <definedName name="MCCEB" localSheetId="4">[1]부하계산서!#REF!</definedName>
    <definedName name="MCCEB" localSheetId="1">[1]부하계산서!#REF!</definedName>
    <definedName name="MCCEB" localSheetId="3">[1]부하계산서!#REF!</definedName>
    <definedName name="MCCEB">[1]부하계산서!#REF!</definedName>
    <definedName name="MCCF" localSheetId="2">[1]부하계산서!#REF!</definedName>
    <definedName name="MCCF" localSheetId="4">[1]부하계산서!#REF!</definedName>
    <definedName name="MCCF" localSheetId="1">[1]부하계산서!#REF!</definedName>
    <definedName name="MCCF" localSheetId="3">[1]부하계산서!#REF!</definedName>
    <definedName name="MCCF">[1]부하계산서!#REF!</definedName>
    <definedName name="MCCN" localSheetId="2">'[2]부하(성남)'!#REF!</definedName>
    <definedName name="MCCN" localSheetId="4">'[2]부하(성남)'!#REF!</definedName>
    <definedName name="MCCN" localSheetId="1">'[2]부하(성남)'!#REF!</definedName>
    <definedName name="MCCN" localSheetId="3">'[2]부하(성남)'!#REF!</definedName>
    <definedName name="MCCN">'[2]부하(성남)'!#REF!</definedName>
    <definedName name="MCCP" localSheetId="2">[1]부하계산서!#REF!</definedName>
    <definedName name="MCCP" localSheetId="4">[1]부하계산서!#REF!</definedName>
    <definedName name="MCCP" localSheetId="1">[1]부하계산서!#REF!</definedName>
    <definedName name="MCCP" localSheetId="3">[1]부하계산서!#REF!</definedName>
    <definedName name="MCCP">[1]부하계산서!#REF!</definedName>
    <definedName name="MCCS" localSheetId="2">[1]부하계산서!#REF!</definedName>
    <definedName name="MCCS" localSheetId="4">[1]부하계산서!#REF!</definedName>
    <definedName name="MCCS" localSheetId="1">[1]부하계산서!#REF!</definedName>
    <definedName name="MCCS" localSheetId="3">[1]부하계산서!#REF!</definedName>
    <definedName name="MCCS">[1]부하계산서!#REF!</definedName>
    <definedName name="PB" localSheetId="2">'[2]부하(성남)'!#REF!</definedName>
    <definedName name="PB" localSheetId="4">'[2]부하(성남)'!#REF!</definedName>
    <definedName name="PB" localSheetId="1">'[2]부하(성남)'!#REF!</definedName>
    <definedName name="PB" localSheetId="3">'[2]부하(성남)'!#REF!</definedName>
    <definedName name="PB">'[2]부하(성남)'!#REF!</definedName>
    <definedName name="PNLW10" localSheetId="2">[1]부하계산서!#REF!</definedName>
    <definedName name="PNLW10" localSheetId="4">[1]부하계산서!#REF!</definedName>
    <definedName name="PNLW10" localSheetId="1">[1]부하계산서!#REF!</definedName>
    <definedName name="PNLW10" localSheetId="3">[1]부하계산서!#REF!</definedName>
    <definedName name="PNLW10">[1]부하계산서!#REF!</definedName>
    <definedName name="PNLW8" localSheetId="2">[1]부하계산서!#REF!</definedName>
    <definedName name="PNLW8" localSheetId="4">[1]부하계산서!#REF!</definedName>
    <definedName name="PNLW8" localSheetId="1">[1]부하계산서!#REF!</definedName>
    <definedName name="PNLW8" localSheetId="3">[1]부하계산서!#REF!</definedName>
    <definedName name="PNLW8">[1]부하계산서!#REF!</definedName>
    <definedName name="PP" localSheetId="2">'[2]부하(성남)'!#REF!</definedName>
    <definedName name="PP" localSheetId="4">'[2]부하(성남)'!#REF!</definedName>
    <definedName name="PP" localSheetId="1">'[2]부하(성남)'!#REF!</definedName>
    <definedName name="PP" localSheetId="3">'[2]부하(성남)'!#REF!</definedName>
    <definedName name="PP">'[2]부하(성남)'!#REF!</definedName>
    <definedName name="_xlnm.Print_Area" localSheetId="2">'기계설비 산정기준'!$A$1:$N$40</definedName>
    <definedName name="_xlnm.Print_Area" localSheetId="4">'서울교육청 기준 산출서'!$A$1:$AY$40</definedName>
    <definedName name="_xlnm.Print_Area" localSheetId="0">설계용역비!$A$1:$J$50</definedName>
    <definedName name="_xlnm.Print_Area" localSheetId="3">'환산계수,보정계수'!$A$1:$E$38</definedName>
    <definedName name="qqq" localSheetId="2">[5]원가계산서!#REF!</definedName>
    <definedName name="qqq" localSheetId="4">[5]원가계산서!#REF!</definedName>
    <definedName name="qqq" localSheetId="1">[5]원가계산서!#REF!</definedName>
    <definedName name="qqq" localSheetId="3">[5]원가계산서!#REF!</definedName>
    <definedName name="qqq">[5]원가계산서!#REF!</definedName>
    <definedName name="QWER" localSheetId="2">[5]원가계산서!#REF!</definedName>
    <definedName name="QWER" localSheetId="4">[5]원가계산서!#REF!</definedName>
    <definedName name="QWER" localSheetId="1">[5]원가계산서!#REF!</definedName>
    <definedName name="QWER" localSheetId="3">[5]원가계산서!#REF!</definedName>
    <definedName name="QWER">[5]원가계산서!#REF!</definedName>
    <definedName name="_xlnm.Recorder" localSheetId="2">[6]Macro1!#REF!</definedName>
    <definedName name="_xlnm.Recorder" localSheetId="4">[6]Macro1!#REF!</definedName>
    <definedName name="_xlnm.Recorder" localSheetId="1">[6]Macro1!#REF!</definedName>
    <definedName name="_xlnm.Recorder" localSheetId="3">[6]Macro1!#REF!</definedName>
    <definedName name="_xlnm.Recorder">[6]Macro1!#REF!</definedName>
    <definedName name="UNITA" localSheetId="2">[1]부하계산서!#REF!</definedName>
    <definedName name="UNITA" localSheetId="4">[1]부하계산서!#REF!</definedName>
    <definedName name="UNITA" localSheetId="1">[1]부하계산서!#REF!</definedName>
    <definedName name="UNITA" localSheetId="3">[1]부하계산서!#REF!</definedName>
    <definedName name="UNITA">[1]부하계산서!#REF!</definedName>
    <definedName name="UNITAA" localSheetId="2">[1]부하계산서!#REF!</definedName>
    <definedName name="UNITAA" localSheetId="4">[1]부하계산서!#REF!</definedName>
    <definedName name="UNITAA" localSheetId="1">[1]부하계산서!#REF!</definedName>
    <definedName name="UNITAA" localSheetId="3">[1]부하계산서!#REF!</definedName>
    <definedName name="UNITAA">[1]부하계산서!#REF!</definedName>
    <definedName name="UNITB" localSheetId="2">[1]부하계산서!#REF!</definedName>
    <definedName name="UNITB" localSheetId="4">[1]부하계산서!#REF!</definedName>
    <definedName name="UNITB" localSheetId="1">[1]부하계산서!#REF!</definedName>
    <definedName name="UNITB" localSheetId="3">[1]부하계산서!#REF!</definedName>
    <definedName name="UNITB">[1]부하계산서!#REF!</definedName>
    <definedName name="UNITBB" localSheetId="2">[1]부하계산서!#REF!</definedName>
    <definedName name="UNITBB" localSheetId="4">[1]부하계산서!#REF!</definedName>
    <definedName name="UNITBB" localSheetId="1">[1]부하계산서!#REF!</definedName>
    <definedName name="UNITBB" localSheetId="3">[1]부하계산서!#REF!</definedName>
    <definedName name="UNITBB">[1]부하계산서!#REF!</definedName>
    <definedName name="UNITC" localSheetId="2">[1]부하계산서!#REF!</definedName>
    <definedName name="UNITC" localSheetId="4">[1]부하계산서!#REF!</definedName>
    <definedName name="UNITC" localSheetId="1">[1]부하계산서!#REF!</definedName>
    <definedName name="UNITC" localSheetId="3">[1]부하계산서!#REF!</definedName>
    <definedName name="UNITC">[1]부하계산서!#REF!</definedName>
    <definedName name="UNITC1" localSheetId="2">[1]부하계산서!#REF!</definedName>
    <definedName name="UNITC1" localSheetId="4">[1]부하계산서!#REF!</definedName>
    <definedName name="UNITC1" localSheetId="1">[1]부하계산서!#REF!</definedName>
    <definedName name="UNITC1" localSheetId="3">[1]부하계산서!#REF!</definedName>
    <definedName name="UNITC1">[1]부하계산서!#REF!</definedName>
    <definedName name="UNITCA" localSheetId="2">[1]부하계산서!#REF!</definedName>
    <definedName name="UNITCA" localSheetId="4">[1]부하계산서!#REF!</definedName>
    <definedName name="UNITCA" localSheetId="1">[1]부하계산서!#REF!</definedName>
    <definedName name="UNITCA" localSheetId="3">[1]부하계산서!#REF!</definedName>
    <definedName name="UNITCA">[1]부하계산서!#REF!</definedName>
    <definedName name="UNITD" localSheetId="2">[1]부하계산서!#REF!</definedName>
    <definedName name="UNITD" localSheetId="4">[1]부하계산서!#REF!</definedName>
    <definedName name="UNITD" localSheetId="1">[1]부하계산서!#REF!</definedName>
    <definedName name="UNITD" localSheetId="3">[1]부하계산서!#REF!</definedName>
    <definedName name="UNITD">[1]부하계산서!#REF!</definedName>
    <definedName name="UNITDA" localSheetId="2">[1]부하계산서!#REF!</definedName>
    <definedName name="UNITDA" localSheetId="4">[1]부하계산서!#REF!</definedName>
    <definedName name="UNITDA" localSheetId="1">[1]부하계산서!#REF!</definedName>
    <definedName name="UNITDA" localSheetId="3">[1]부하계산서!#REF!</definedName>
    <definedName name="UNITDA">[1]부하계산서!#REF!</definedName>
    <definedName name="UPSR" localSheetId="2">[1]부하계산서!#REF!</definedName>
    <definedName name="UPSR" localSheetId="4">[1]부하계산서!#REF!</definedName>
    <definedName name="UPSR" localSheetId="1">[1]부하계산서!#REF!</definedName>
    <definedName name="UPSR" localSheetId="3">[1]부하계산서!#REF!</definedName>
    <definedName name="UPSR">[1]부하계산서!#REF!</definedName>
    <definedName name="견" localSheetId="2">#REF!</definedName>
    <definedName name="견" localSheetId="4">#REF!</definedName>
    <definedName name="견" localSheetId="1">#REF!</definedName>
    <definedName name="견" localSheetId="3">#REF!</definedName>
    <definedName name="견">#REF!</definedName>
    <definedName name="견적" localSheetId="2">#REF!</definedName>
    <definedName name="견적" localSheetId="4">#REF!</definedName>
    <definedName name="견적" localSheetId="1">#REF!</definedName>
    <definedName name="견적" localSheetId="3">#REF!</definedName>
    <definedName name="견적">#REF!</definedName>
    <definedName name="노출직부" localSheetId="2">#REF!</definedName>
    <definedName name="노출직부" localSheetId="4">#REF!</definedName>
    <definedName name="노출직부" localSheetId="1">#REF!</definedName>
    <definedName name="노출직부" localSheetId="3">#REF!</definedName>
    <definedName name="노출직부">#REF!</definedName>
    <definedName name="ㅁ1" localSheetId="2">#REF!</definedName>
    <definedName name="ㅁ1" localSheetId="4">#REF!</definedName>
    <definedName name="ㅁ1" localSheetId="1">#REF!</definedName>
    <definedName name="ㅁ1" localSheetId="3">#REF!</definedName>
    <definedName name="ㅁ1">#REF!</definedName>
    <definedName name="ㅁ1122" localSheetId="2">#REF!</definedName>
    <definedName name="ㅁ1122" localSheetId="4">#REF!</definedName>
    <definedName name="ㅁ1122" localSheetId="1">#REF!</definedName>
    <definedName name="ㅁ1122" localSheetId="3">#REF!</definedName>
    <definedName name="ㅁ1122">#REF!</definedName>
    <definedName name="ㅁ134" localSheetId="2">#REF!</definedName>
    <definedName name="ㅁ134" localSheetId="4">#REF!</definedName>
    <definedName name="ㅁ134" localSheetId="1">#REF!</definedName>
    <definedName name="ㅁ134" localSheetId="3">#REF!</definedName>
    <definedName name="ㅁ134">#REF!</definedName>
    <definedName name="ㅁ545" localSheetId="2">[7]일위대가!#REF!</definedName>
    <definedName name="ㅁ545" localSheetId="4">[7]일위대가!#REF!</definedName>
    <definedName name="ㅁ545" localSheetId="1">[7]일위대가!#REF!</definedName>
    <definedName name="ㅁ545" localSheetId="3">[7]일위대가!#REF!</definedName>
    <definedName name="ㅁ545">[7]일위대가!#REF!</definedName>
    <definedName name="문화1" localSheetId="2">[8]원가계산서!#REF!</definedName>
    <definedName name="문화1" localSheetId="4">[8]원가계산서!#REF!</definedName>
    <definedName name="문화1" localSheetId="1">[8]원가계산서!#REF!</definedName>
    <definedName name="문화1" localSheetId="3">[8]원가계산서!#REF!</definedName>
    <definedName name="문화1">[8]원가계산서!#REF!</definedName>
    <definedName name="문화A" localSheetId="2">[8]원가계산서!#REF!</definedName>
    <definedName name="문화A" localSheetId="4">[8]원가계산서!#REF!</definedName>
    <definedName name="문화A" localSheetId="1">[8]원가계산서!#REF!</definedName>
    <definedName name="문화A" localSheetId="3">[8]원가계산서!#REF!</definedName>
    <definedName name="문화A">[8]원가계산서!#REF!</definedName>
    <definedName name="문화정보1" localSheetId="2">[9]원가계산서!#REF!</definedName>
    <definedName name="문화정보1" localSheetId="4">[9]원가계산서!#REF!</definedName>
    <definedName name="문화정보1" localSheetId="1">[9]원가계산서!#REF!</definedName>
    <definedName name="문화정보1" localSheetId="3">[9]원가계산서!#REF!</definedName>
    <definedName name="문화정보1">[9]원가계산서!#REF!</definedName>
    <definedName name="문화정보표지" localSheetId="2">[8]원가계산서!#REF!</definedName>
    <definedName name="문화정보표지" localSheetId="4">[8]원가계산서!#REF!</definedName>
    <definedName name="문화정보표지" localSheetId="1">[8]원가계산서!#REF!</definedName>
    <definedName name="문화정보표지" localSheetId="3">[8]원가계산서!#REF!</definedName>
    <definedName name="문화정보표지">[8]원가계산서!#REF!</definedName>
    <definedName name="물가자료" localSheetId="2">#REF!</definedName>
    <definedName name="물가자료" localSheetId="4">#REF!</definedName>
    <definedName name="물가자료" localSheetId="1">#REF!</definedName>
    <definedName name="물가자료" localSheetId="3">#REF!</definedName>
    <definedName name="물가자료">#REF!</definedName>
    <definedName name="선테ㄷ" localSheetId="2">#REF!</definedName>
    <definedName name="선테ㄷ" localSheetId="4">#REF!</definedName>
    <definedName name="선테ㄷ" localSheetId="1">#REF!</definedName>
    <definedName name="선테ㄷ" localSheetId="3">#REF!</definedName>
    <definedName name="선테ㄷ">#REF!</definedName>
    <definedName name="소방" localSheetId="2">[10]Macro1!#REF!</definedName>
    <definedName name="소방" localSheetId="4">[10]Macro1!#REF!</definedName>
    <definedName name="소방" localSheetId="1">[10]Macro1!#REF!</definedName>
    <definedName name="소방" localSheetId="3">[10]Macro1!#REF!</definedName>
    <definedName name="소방">[10]Macro1!#REF!</definedName>
    <definedName name="원가표지2" localSheetId="2">#REF!</definedName>
    <definedName name="원가표지2" localSheetId="4">#REF!</definedName>
    <definedName name="원가표지2" localSheetId="1">#REF!</definedName>
    <definedName name="원가표지2" localSheetId="3">#REF!</definedName>
    <definedName name="원가표지2">#REF!</definedName>
    <definedName name="전체" localSheetId="2">#REF!</definedName>
    <definedName name="전체" localSheetId="4">#REF!</definedName>
    <definedName name="전체" localSheetId="1">#REF!</definedName>
    <definedName name="전체" localSheetId="3">#REF!</definedName>
    <definedName name="전체">#REF!</definedName>
    <definedName name="ㅊ1555" localSheetId="2">[7]일위대가!#REF!</definedName>
    <definedName name="ㅊ1555" localSheetId="4">[7]일위대가!#REF!</definedName>
    <definedName name="ㅊ1555" localSheetId="1">[7]일위대가!#REF!</definedName>
    <definedName name="ㅊ1555" localSheetId="3">[7]일위대가!#REF!</definedName>
    <definedName name="ㅊ1555">[7]일위대가!#REF!</definedName>
    <definedName name="총괄" localSheetId="2">#REF!</definedName>
    <definedName name="총괄" localSheetId="4">#REF!</definedName>
    <definedName name="총괄" localSheetId="1">#REF!</definedName>
    <definedName name="총괄" localSheetId="3">#REF!</definedName>
    <definedName name="총괄">#REF!</definedName>
    <definedName name="총괄표" localSheetId="2">#REF!</definedName>
    <definedName name="총괄표" localSheetId="4">#REF!</definedName>
    <definedName name="총괄표" localSheetId="1">#REF!</definedName>
    <definedName name="총괄표" localSheetId="3">#REF!</definedName>
    <definedName name="총괄표">#REF!</definedName>
    <definedName name="최" localSheetId="2">#REF!</definedName>
    <definedName name="최" localSheetId="4">#REF!</definedName>
    <definedName name="최" localSheetId="1">#REF!</definedName>
    <definedName name="최" localSheetId="3">#REF!</definedName>
    <definedName name="최">#REF!</definedName>
    <definedName name="최대훈" localSheetId="2">#REF!</definedName>
    <definedName name="최대훈" localSheetId="4">#REF!</definedName>
    <definedName name="최대훈" localSheetId="1">#REF!</definedName>
    <definedName name="최대훈" localSheetId="3">#REF!</definedName>
    <definedName name="최대훈">#REF!</definedName>
    <definedName name="학교">[11]Sheet3!$A$2:$K$19</definedName>
    <definedName name="ㅏ1150" localSheetId="2">#REF!</definedName>
    <definedName name="ㅏ1150" localSheetId="4">#REF!</definedName>
    <definedName name="ㅏ1150" localSheetId="1">#REF!</definedName>
    <definedName name="ㅏ1150" localSheetId="3">#REF!</definedName>
    <definedName name="ㅏ1150">#REF!</definedName>
    <definedName name="ㅏ89" localSheetId="2">#REF!</definedName>
    <definedName name="ㅏ89" localSheetId="4">#REF!</definedName>
    <definedName name="ㅏ89" localSheetId="1">#REF!</definedName>
    <definedName name="ㅏ89" localSheetId="3">#REF!</definedName>
    <definedName name="ㅏ89">#REF!</definedName>
    <definedName name="ㅡ873" localSheetId="2">#REF!</definedName>
    <definedName name="ㅡ873" localSheetId="4">#REF!</definedName>
    <definedName name="ㅡ873" localSheetId="1">#REF!</definedName>
    <definedName name="ㅡ873" localSheetId="3">#REF!</definedName>
    <definedName name="ㅡ873">#REF!</definedName>
  </definedNames>
  <calcPr calcId="191029"/>
</workbook>
</file>

<file path=xl/calcChain.xml><?xml version="1.0" encoding="utf-8"?>
<calcChain xmlns="http://schemas.openxmlformats.org/spreadsheetml/2006/main">
  <c r="AH10" i="1" l="1"/>
  <c r="AH9" i="1"/>
  <c r="AH8" i="1"/>
  <c r="AH7" i="1"/>
  <c r="AH6" i="1"/>
  <c r="M40" i="9" l="1"/>
  <c r="K40" i="9"/>
  <c r="I40" i="9"/>
  <c r="AU10" i="9"/>
  <c r="AW10" i="9" s="1"/>
  <c r="AW18" i="9" s="1"/>
  <c r="AU9" i="9"/>
  <c r="AW9" i="9" s="1"/>
  <c r="AT18" i="9" s="1"/>
  <c r="AK8" i="9"/>
  <c r="AK9" i="9"/>
  <c r="AK10" i="9"/>
  <c r="AK11" i="9"/>
  <c r="AK12" i="9"/>
  <c r="AK13" i="9"/>
  <c r="AK14" i="9"/>
  <c r="AK15" i="9"/>
  <c r="AK16" i="9"/>
  <c r="AK17" i="9"/>
  <c r="AK18" i="9"/>
  <c r="AK19" i="9"/>
  <c r="AK20" i="9"/>
  <c r="AK21" i="9"/>
  <c r="AK22" i="9"/>
  <c r="AK23" i="9"/>
  <c r="AK24" i="9"/>
  <c r="AK25" i="9"/>
  <c r="AK26" i="9"/>
  <c r="AK27" i="9"/>
  <c r="AK28" i="9"/>
  <c r="AK29" i="9"/>
  <c r="AK30" i="9"/>
  <c r="AK31" i="9"/>
  <c r="AK32" i="9"/>
  <c r="AK33" i="9"/>
  <c r="AK34" i="9"/>
  <c r="AK35" i="9"/>
  <c r="AK36" i="9"/>
  <c r="AK37" i="9"/>
  <c r="AK38" i="9"/>
  <c r="AK39" i="9"/>
  <c r="Q40" i="9"/>
  <c r="S40" i="9"/>
  <c r="U40" i="9"/>
  <c r="W40" i="9"/>
  <c r="AC40" i="9"/>
  <c r="AE40" i="9"/>
  <c r="AG40" i="9"/>
  <c r="AU15" i="9" l="1"/>
  <c r="AI25" i="9" s="1"/>
  <c r="AU14" i="9"/>
  <c r="AI34" i="9" s="1"/>
  <c r="F34" i="9" s="1"/>
  <c r="AU18" i="9"/>
  <c r="AI8" i="9" s="1"/>
  <c r="AX15" i="9"/>
  <c r="AJ24" i="9" s="1"/>
  <c r="AX14" i="9"/>
  <c r="AX18" i="9"/>
  <c r="AJ10" i="9" s="1"/>
  <c r="V34" i="9" l="1"/>
  <c r="T34" i="9"/>
  <c r="L34" i="9"/>
  <c r="J34" i="9"/>
  <c r="P34" i="9"/>
  <c r="R34" i="9"/>
  <c r="X34" i="9"/>
  <c r="H34" i="9"/>
  <c r="N34" i="9"/>
  <c r="N8" i="9"/>
  <c r="L8" i="9"/>
  <c r="J8" i="9"/>
  <c r="H8" i="9"/>
  <c r="F8" i="9"/>
  <c r="N25" i="9"/>
  <c r="L25" i="9"/>
  <c r="J25" i="9"/>
  <c r="H25" i="9"/>
  <c r="F25" i="9"/>
  <c r="AI22" i="9"/>
  <c r="V22" i="9" s="1"/>
  <c r="AI19" i="9"/>
  <c r="AI14" i="9"/>
  <c r="AI20" i="9"/>
  <c r="AI16" i="9"/>
  <c r="V16" i="9" s="1"/>
  <c r="AI18" i="9"/>
  <c r="AI23" i="9"/>
  <c r="AI12" i="9"/>
  <c r="AI29" i="9"/>
  <c r="X29" i="9" s="1"/>
  <c r="AI27" i="9"/>
  <c r="AI26" i="9"/>
  <c r="AI9" i="9"/>
  <c r="AI37" i="9"/>
  <c r="AI32" i="9"/>
  <c r="AI36" i="9"/>
  <c r="AI31" i="9"/>
  <c r="AI35" i="9"/>
  <c r="AI10" i="9"/>
  <c r="AI13" i="9"/>
  <c r="AI17" i="9"/>
  <c r="AI33" i="9"/>
  <c r="AI39" i="9"/>
  <c r="AI38" i="9"/>
  <c r="AI11" i="9"/>
  <c r="AI24" i="9"/>
  <c r="AI15" i="9"/>
  <c r="AI21" i="9"/>
  <c r="AI28" i="9"/>
  <c r="AI30" i="9"/>
  <c r="AB10" i="9"/>
  <c r="AD10" i="9"/>
  <c r="AF10" i="9"/>
  <c r="Z10" i="9"/>
  <c r="AH10" i="9"/>
  <c r="AD24" i="9"/>
  <c r="AF24" i="9"/>
  <c r="Z24" i="9"/>
  <c r="AH24" i="9"/>
  <c r="AB24" i="9"/>
  <c r="AJ25" i="9"/>
  <c r="T25" i="9"/>
  <c r="V25" i="9"/>
  <c r="P25" i="9"/>
  <c r="X25" i="9"/>
  <c r="R25" i="9"/>
  <c r="AJ14" i="9"/>
  <c r="AJ8" i="9"/>
  <c r="AJ30" i="9"/>
  <c r="AJ17" i="9"/>
  <c r="AJ9" i="9"/>
  <c r="AJ16" i="9"/>
  <c r="AJ28" i="9"/>
  <c r="AJ23" i="9"/>
  <c r="AJ26" i="9"/>
  <c r="AJ13" i="9"/>
  <c r="AJ36" i="9"/>
  <c r="AJ31" i="9"/>
  <c r="AJ37" i="9"/>
  <c r="AJ34" i="9"/>
  <c r="AJ35" i="9"/>
  <c r="AJ33" i="9"/>
  <c r="AJ18" i="9"/>
  <c r="AJ38" i="9"/>
  <c r="AJ39" i="9"/>
  <c r="AJ22" i="9"/>
  <c r="AJ27" i="9"/>
  <c r="AJ29" i="9"/>
  <c r="AJ12" i="9"/>
  <c r="AJ21" i="9"/>
  <c r="P8" i="9"/>
  <c r="X8" i="9"/>
  <c r="R8" i="9"/>
  <c r="T8" i="9"/>
  <c r="V8" i="9"/>
  <c r="AJ19" i="9"/>
  <c r="AJ11" i="9"/>
  <c r="AJ20" i="9"/>
  <c r="AJ32" i="9"/>
  <c r="AJ15" i="9"/>
  <c r="X22" i="9" l="1"/>
  <c r="N33" i="9"/>
  <c r="L33" i="9"/>
  <c r="J33" i="9"/>
  <c r="H33" i="9"/>
  <c r="F33" i="9"/>
  <c r="T29" i="9"/>
  <c r="N29" i="9"/>
  <c r="L29" i="9"/>
  <c r="J29" i="9"/>
  <c r="H29" i="9"/>
  <c r="F29" i="9"/>
  <c r="N15" i="9"/>
  <c r="L15" i="9"/>
  <c r="J15" i="9"/>
  <c r="H15" i="9"/>
  <c r="F15" i="9"/>
  <c r="N39" i="9"/>
  <c r="L39" i="9"/>
  <c r="J39" i="9"/>
  <c r="H39" i="9"/>
  <c r="F39" i="9"/>
  <c r="N10" i="9"/>
  <c r="L10" i="9"/>
  <c r="J10" i="9"/>
  <c r="H10" i="9"/>
  <c r="F10" i="9"/>
  <c r="N32" i="9"/>
  <c r="L32" i="9"/>
  <c r="J32" i="9"/>
  <c r="H32" i="9"/>
  <c r="F32" i="9"/>
  <c r="P27" i="9"/>
  <c r="N27" i="9"/>
  <c r="L27" i="9"/>
  <c r="J27" i="9"/>
  <c r="H27" i="9"/>
  <c r="F27" i="9"/>
  <c r="X18" i="9"/>
  <c r="N18" i="9"/>
  <c r="L18" i="9"/>
  <c r="J18" i="9"/>
  <c r="H18" i="9"/>
  <c r="F18" i="9"/>
  <c r="T19" i="9"/>
  <c r="N19" i="9"/>
  <c r="L19" i="9"/>
  <c r="J19" i="9"/>
  <c r="H19" i="9"/>
  <c r="F19" i="9"/>
  <c r="N24" i="9"/>
  <c r="L24" i="9"/>
  <c r="J24" i="9"/>
  <c r="H24" i="9"/>
  <c r="F24" i="9"/>
  <c r="N37" i="9"/>
  <c r="L37" i="9"/>
  <c r="J37" i="9"/>
  <c r="H37" i="9"/>
  <c r="F37" i="9"/>
  <c r="X16" i="9"/>
  <c r="N16" i="9"/>
  <c r="L16" i="9"/>
  <c r="J16" i="9"/>
  <c r="H16" i="9"/>
  <c r="F16" i="9"/>
  <c r="R22" i="9"/>
  <c r="N22" i="9"/>
  <c r="L22" i="9"/>
  <c r="J22" i="9"/>
  <c r="H22" i="9"/>
  <c r="F22" i="9"/>
  <c r="P22" i="9"/>
  <c r="N28" i="9"/>
  <c r="L28" i="9"/>
  <c r="J28" i="9"/>
  <c r="H28" i="9"/>
  <c r="F28" i="9"/>
  <c r="V11" i="9"/>
  <c r="N11" i="9"/>
  <c r="L11" i="9"/>
  <c r="J11" i="9"/>
  <c r="H11" i="9"/>
  <c r="F11" i="9"/>
  <c r="N17" i="9"/>
  <c r="L17" i="9"/>
  <c r="J17" i="9"/>
  <c r="H17" i="9"/>
  <c r="F17" i="9"/>
  <c r="N31" i="9"/>
  <c r="L31" i="9"/>
  <c r="J31" i="9"/>
  <c r="H31" i="9"/>
  <c r="F31" i="9"/>
  <c r="P9" i="9"/>
  <c r="N9" i="9"/>
  <c r="L9" i="9"/>
  <c r="J9" i="9"/>
  <c r="H9" i="9"/>
  <c r="F9" i="9"/>
  <c r="X12" i="9"/>
  <c r="N12" i="9"/>
  <c r="L12" i="9"/>
  <c r="J12" i="9"/>
  <c r="H12" i="9"/>
  <c r="F12" i="9"/>
  <c r="X20" i="9"/>
  <c r="N20" i="9"/>
  <c r="L20" i="9"/>
  <c r="J20" i="9"/>
  <c r="H20" i="9"/>
  <c r="F20" i="9"/>
  <c r="N30" i="9"/>
  <c r="L30" i="9"/>
  <c r="J30" i="9"/>
  <c r="H30" i="9"/>
  <c r="F30" i="9"/>
  <c r="N35" i="9"/>
  <c r="L35" i="9"/>
  <c r="J35" i="9"/>
  <c r="H35" i="9"/>
  <c r="F35" i="9"/>
  <c r="P29" i="9"/>
  <c r="P16" i="9"/>
  <c r="N21" i="9"/>
  <c r="L21" i="9"/>
  <c r="J21" i="9"/>
  <c r="H21" i="9"/>
  <c r="F21" i="9"/>
  <c r="N38" i="9"/>
  <c r="L38" i="9"/>
  <c r="J38" i="9"/>
  <c r="H38" i="9"/>
  <c r="F38" i="9"/>
  <c r="N13" i="9"/>
  <c r="L13" i="9"/>
  <c r="J13" i="9"/>
  <c r="H13" i="9"/>
  <c r="F13" i="9"/>
  <c r="N36" i="9"/>
  <c r="L36" i="9"/>
  <c r="J36" i="9"/>
  <c r="H36" i="9"/>
  <c r="F36" i="9"/>
  <c r="V26" i="9"/>
  <c r="N26" i="9"/>
  <c r="L26" i="9"/>
  <c r="J26" i="9"/>
  <c r="H26" i="9"/>
  <c r="F26" i="9"/>
  <c r="R23" i="9"/>
  <c r="N23" i="9"/>
  <c r="L23" i="9"/>
  <c r="J23" i="9"/>
  <c r="H23" i="9"/>
  <c r="F23" i="9"/>
  <c r="P14" i="9"/>
  <c r="N14" i="9"/>
  <c r="L14" i="9"/>
  <c r="J14" i="9"/>
  <c r="H14" i="9"/>
  <c r="F14" i="9"/>
  <c r="X19" i="9"/>
  <c r="V29" i="9"/>
  <c r="T22" i="9"/>
  <c r="R16" i="9"/>
  <c r="T16" i="9"/>
  <c r="V18" i="9"/>
  <c r="R29" i="9"/>
  <c r="R19" i="9"/>
  <c r="X26" i="9"/>
  <c r="P23" i="9"/>
  <c r="V23" i="9"/>
  <c r="T14" i="9"/>
  <c r="T27" i="9"/>
  <c r="P19" i="9"/>
  <c r="T18" i="9"/>
  <c r="P26" i="9"/>
  <c r="R14" i="9"/>
  <c r="R27" i="9"/>
  <c r="V19" i="9"/>
  <c r="P18" i="9"/>
  <c r="P20" i="9"/>
  <c r="V9" i="9"/>
  <c r="V20" i="9"/>
  <c r="V12" i="9"/>
  <c r="R20" i="9"/>
  <c r="T20" i="9"/>
  <c r="T23" i="9"/>
  <c r="X14" i="9"/>
  <c r="T26" i="9"/>
  <c r="T11" i="9"/>
  <c r="P12" i="9"/>
  <c r="X23" i="9"/>
  <c r="V14" i="9"/>
  <c r="R26" i="9"/>
  <c r="R18" i="9"/>
  <c r="X27" i="9"/>
  <c r="T9" i="9"/>
  <c r="X11" i="9"/>
  <c r="R11" i="9"/>
  <c r="R12" i="9"/>
  <c r="X9" i="9"/>
  <c r="R9" i="9"/>
  <c r="P11" i="9"/>
  <c r="T12" i="9"/>
  <c r="V27" i="9"/>
  <c r="T38" i="9"/>
  <c r="R38" i="9"/>
  <c r="P38" i="9"/>
  <c r="V38" i="9"/>
  <c r="X38" i="9"/>
  <c r="X13" i="9"/>
  <c r="P13" i="9"/>
  <c r="V13" i="9"/>
  <c r="R13" i="9"/>
  <c r="T13" i="9"/>
  <c r="P30" i="9"/>
  <c r="X30" i="9"/>
  <c r="R30" i="9"/>
  <c r="V30" i="9"/>
  <c r="T30" i="9"/>
  <c r="T24" i="9"/>
  <c r="X24" i="9"/>
  <c r="P24" i="9"/>
  <c r="R24" i="9"/>
  <c r="V24" i="9"/>
  <c r="T33" i="9"/>
  <c r="V33" i="9"/>
  <c r="R33" i="9"/>
  <c r="P33" i="9"/>
  <c r="X33" i="9"/>
  <c r="T35" i="9"/>
  <c r="P35" i="9"/>
  <c r="X35" i="9"/>
  <c r="V35" i="9"/>
  <c r="R35" i="9"/>
  <c r="V37" i="9"/>
  <c r="X37" i="9"/>
  <c r="T37" i="9"/>
  <c r="R37" i="9"/>
  <c r="P37" i="9"/>
  <c r="V21" i="9"/>
  <c r="T21" i="9"/>
  <c r="X21" i="9"/>
  <c r="P21" i="9"/>
  <c r="R21" i="9"/>
  <c r="P36" i="9"/>
  <c r="V36" i="9"/>
  <c r="R36" i="9"/>
  <c r="T36" i="9"/>
  <c r="X36" i="9"/>
  <c r="T15" i="9"/>
  <c r="R15" i="9"/>
  <c r="P15" i="9"/>
  <c r="X15" i="9"/>
  <c r="V15" i="9"/>
  <c r="R39" i="9"/>
  <c r="X39" i="9"/>
  <c r="P39" i="9"/>
  <c r="T39" i="9"/>
  <c r="AD39" i="9"/>
  <c r="V39" i="9"/>
  <c r="P10" i="9"/>
  <c r="R10" i="9"/>
  <c r="V10" i="9"/>
  <c r="X10" i="9"/>
  <c r="T10" i="9"/>
  <c r="R32" i="9"/>
  <c r="X32" i="9"/>
  <c r="V32" i="9"/>
  <c r="P32" i="9"/>
  <c r="T32" i="9"/>
  <c r="T28" i="9"/>
  <c r="X28" i="9"/>
  <c r="V28" i="9"/>
  <c r="P28" i="9"/>
  <c r="R28" i="9"/>
  <c r="X17" i="9"/>
  <c r="V17" i="9"/>
  <c r="P17" i="9"/>
  <c r="R17" i="9"/>
  <c r="T17" i="9"/>
  <c r="P31" i="9"/>
  <c r="V31" i="9"/>
  <c r="R31" i="9"/>
  <c r="T31" i="9"/>
  <c r="X31" i="9"/>
  <c r="AB29" i="9"/>
  <c r="AF29" i="9"/>
  <c r="AD29" i="9"/>
  <c r="AH29" i="9"/>
  <c r="Z29" i="9"/>
  <c r="AB38" i="9"/>
  <c r="AD38" i="9"/>
  <c r="Z38" i="9"/>
  <c r="AF38" i="9"/>
  <c r="AH38" i="9"/>
  <c r="Z34" i="9"/>
  <c r="AH34" i="9"/>
  <c r="AD34" i="9"/>
  <c r="AB34" i="9"/>
  <c r="AF34" i="9"/>
  <c r="Z13" i="9"/>
  <c r="AH13" i="9"/>
  <c r="AB13" i="9"/>
  <c r="AD13" i="9"/>
  <c r="AF13" i="9"/>
  <c r="AD28" i="9"/>
  <c r="AF28" i="9"/>
  <c r="Z28" i="9"/>
  <c r="AH28" i="9"/>
  <c r="AB28" i="9"/>
  <c r="Z30" i="9"/>
  <c r="AH30" i="9"/>
  <c r="AD30" i="9"/>
  <c r="AB30" i="9"/>
  <c r="AF30" i="9"/>
  <c r="AD15" i="9"/>
  <c r="AF15" i="9"/>
  <c r="Z15" i="9"/>
  <c r="AH15" i="9"/>
  <c r="AB15" i="9"/>
  <c r="Z19" i="9"/>
  <c r="AH19" i="9"/>
  <c r="AB19" i="9"/>
  <c r="AD19" i="9"/>
  <c r="AF19" i="9"/>
  <c r="AF27" i="9"/>
  <c r="Z27" i="9"/>
  <c r="AH27" i="9"/>
  <c r="AB27" i="9"/>
  <c r="AD27" i="9"/>
  <c r="AF18" i="9"/>
  <c r="Z18" i="9"/>
  <c r="AH18" i="9"/>
  <c r="AB18" i="9"/>
  <c r="AD18" i="9"/>
  <c r="AD37" i="9"/>
  <c r="AF37" i="9"/>
  <c r="AB37" i="9"/>
  <c r="Z37" i="9"/>
  <c r="AH37" i="9"/>
  <c r="Z26" i="9"/>
  <c r="AH26" i="9"/>
  <c r="AB26" i="9"/>
  <c r="AD26" i="9"/>
  <c r="AF26" i="9"/>
  <c r="AB16" i="9"/>
  <c r="AD16" i="9"/>
  <c r="AF16" i="9"/>
  <c r="Z16" i="9"/>
  <c r="AH16" i="9"/>
  <c r="AF8" i="9"/>
  <c r="Z8" i="9"/>
  <c r="AH8" i="9"/>
  <c r="AB8" i="9"/>
  <c r="AD8" i="9"/>
  <c r="Z11" i="9"/>
  <c r="AH11" i="9"/>
  <c r="AB11" i="9"/>
  <c r="AD11" i="9"/>
  <c r="AF11" i="9"/>
  <c r="AD21" i="9"/>
  <c r="AF21" i="9"/>
  <c r="Z21" i="9"/>
  <c r="AH21" i="9"/>
  <c r="AB21" i="9"/>
  <c r="AF22" i="9"/>
  <c r="Z22" i="9"/>
  <c r="AH22" i="9"/>
  <c r="AB22" i="9"/>
  <c r="AD22" i="9"/>
  <c r="AB33" i="9"/>
  <c r="AF33" i="9"/>
  <c r="Z33" i="9"/>
  <c r="AD33" i="9"/>
  <c r="AH33" i="9"/>
  <c r="AF31" i="9"/>
  <c r="AB31" i="9"/>
  <c r="Z31" i="9"/>
  <c r="AD31" i="9"/>
  <c r="AH31" i="9"/>
  <c r="Z23" i="9"/>
  <c r="AH23" i="9"/>
  <c r="AB23" i="9"/>
  <c r="AD23" i="9"/>
  <c r="AF23" i="9"/>
  <c r="Z9" i="9"/>
  <c r="AH9" i="9"/>
  <c r="AB9" i="9"/>
  <c r="AD9" i="9"/>
  <c r="AF9" i="9"/>
  <c r="AF14" i="9"/>
  <c r="Z14" i="9"/>
  <c r="AH14" i="9"/>
  <c r="AB14" i="9"/>
  <c r="AD14" i="9"/>
  <c r="AD32" i="9"/>
  <c r="Z32" i="9"/>
  <c r="AH32" i="9"/>
  <c r="AB32" i="9"/>
  <c r="AF32" i="9"/>
  <c r="AB20" i="9"/>
  <c r="AD20" i="9"/>
  <c r="AF20" i="9"/>
  <c r="Z20" i="9"/>
  <c r="AH20" i="9"/>
  <c r="AF12" i="9"/>
  <c r="Z12" i="9"/>
  <c r="AH12" i="9"/>
  <c r="AB12" i="9"/>
  <c r="AD12" i="9"/>
  <c r="Z39" i="9"/>
  <c r="AH39" i="9"/>
  <c r="AB39" i="9"/>
  <c r="AF39" i="9"/>
  <c r="AF35" i="9"/>
  <c r="Z35" i="9"/>
  <c r="AH35" i="9"/>
  <c r="AB35" i="9"/>
  <c r="AD35" i="9"/>
  <c r="AF36" i="9"/>
  <c r="Z36" i="9"/>
  <c r="AH36" i="9"/>
  <c r="AD36" i="9"/>
  <c r="AB36" i="9"/>
  <c r="Z17" i="9"/>
  <c r="AH17" i="9"/>
  <c r="AB17" i="9"/>
  <c r="AD17" i="9"/>
  <c r="AF17" i="9"/>
  <c r="AB25" i="9"/>
  <c r="AD25" i="9"/>
  <c r="AF25" i="9"/>
  <c r="AH25" i="9"/>
  <c r="Z25" i="9"/>
  <c r="L40" i="9" l="1"/>
  <c r="N40" i="9"/>
  <c r="R40" i="9"/>
  <c r="T40" i="9"/>
  <c r="P40" i="9"/>
  <c r="X40" i="9"/>
  <c r="V40" i="9"/>
  <c r="AB40" i="9"/>
  <c r="AH40" i="9"/>
  <c r="Z40" i="9"/>
  <c r="AD40" i="9"/>
  <c r="AF40" i="9"/>
  <c r="AU33" i="9" l="1"/>
  <c r="AU32" i="9"/>
  <c r="AU30" i="9"/>
  <c r="AU29" i="9"/>
  <c r="F40" i="9"/>
  <c r="AU31" i="9"/>
  <c r="J40" i="9"/>
  <c r="H40" i="9"/>
  <c r="AV32" i="9" l="1"/>
  <c r="AI9" i="1"/>
  <c r="AV29" i="9"/>
  <c r="AI6" i="1"/>
  <c r="AV30" i="9"/>
  <c r="AI7" i="1"/>
  <c r="AV31" i="9"/>
  <c r="AI8" i="1"/>
  <c r="AV33" i="9"/>
  <c r="AI10" i="1"/>
  <c r="AU34" i="9" l="1"/>
  <c r="O13" i="1"/>
  <c r="O14" i="1"/>
  <c r="D47" i="1" l="1"/>
  <c r="F21" i="1" l="1"/>
  <c r="F20" i="1" s="1"/>
  <c r="D20" i="1" s="1"/>
  <c r="C41" i="1" l="1"/>
  <c r="F35" i="1" l="1"/>
  <c r="C40" i="1" l="1"/>
  <c r="C39" i="1"/>
  <c r="C38" i="1"/>
  <c r="AJ9" i="1" l="1"/>
  <c r="AJ7" i="1"/>
  <c r="AJ10" i="1"/>
  <c r="AJ6" i="1"/>
  <c r="AJ8" i="1"/>
  <c r="AJ11" i="1" l="1"/>
  <c r="AI11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O6" i="1"/>
  <c r="O7" i="1"/>
  <c r="O8" i="1"/>
  <c r="O9" i="1"/>
  <c r="O10" i="1"/>
  <c r="O11" i="1"/>
  <c r="O12" i="1"/>
  <c r="O15" i="1"/>
  <c r="O16" i="1"/>
  <c r="O17" i="1"/>
  <c r="O18" i="1"/>
  <c r="O19" i="1"/>
  <c r="O20" i="1"/>
  <c r="O21" i="1"/>
  <c r="O22" i="1"/>
  <c r="O23" i="1"/>
  <c r="D19" i="1" l="1"/>
  <c r="T25" i="1" l="1"/>
  <c r="Y23" i="1"/>
  <c r="Y22" i="1"/>
  <c r="Y21" i="1"/>
  <c r="Y20" i="1"/>
  <c r="Y19" i="1"/>
  <c r="T24" i="1" l="1"/>
  <c r="T23" i="1"/>
  <c r="T22" i="1"/>
  <c r="D22" i="1" l="1"/>
  <c r="D33" i="1" s="1"/>
  <c r="D44" i="1" l="1"/>
  <c r="D36" i="1"/>
  <c r="E36" i="1"/>
  <c r="E40" i="1" s="1"/>
  <c r="E39" i="1" l="1"/>
  <c r="D37" i="1"/>
  <c r="E38" i="1"/>
  <c r="D38" i="1"/>
  <c r="D40" i="1" s="1"/>
  <c r="E37" i="1"/>
  <c r="F40" i="1" l="1"/>
  <c r="D39" i="1"/>
  <c r="L37" i="1" s="1"/>
  <c r="F39" i="1" s="1"/>
  <c r="L36" i="1"/>
  <c r="F38" i="1" s="1"/>
  <c r="E41" i="1"/>
  <c r="D41" i="1" l="1"/>
  <c r="F41" i="1"/>
  <c r="F44" i="1" s="1"/>
  <c r="G44" i="1" l="1"/>
  <c r="G45" i="1" l="1"/>
  <c r="G46" i="1" s="1"/>
  <c r="G47" i="1" l="1"/>
  <c r="D4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DJ</author>
    <author>user</author>
  </authors>
  <commentList>
    <comment ref="C8" authorId="0" shapeId="0" xr:uid="{00000000-0006-0000-0000-000001000000}">
      <text>
        <r>
          <rPr>
            <b/>
            <sz val="11"/>
            <color indexed="81"/>
            <rFont val="Tahoma"/>
            <family val="2"/>
          </rPr>
          <t xml:space="preserve"> [</t>
        </r>
        <r>
          <rPr>
            <b/>
            <sz val="11"/>
            <color indexed="81"/>
            <rFont val="돋움"/>
            <family val="3"/>
            <charset val="129"/>
          </rPr>
          <t>설계분야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</t>
        </r>
        <r>
          <rPr>
            <b/>
            <sz val="11"/>
            <color indexed="81"/>
            <rFont val="Tahoma"/>
            <family val="2"/>
          </rPr>
          <t xml:space="preserve">]
- </t>
        </r>
        <r>
          <rPr>
            <b/>
            <sz val="11"/>
            <color indexed="81"/>
            <rFont val="돋움"/>
            <family val="3"/>
            <charset val="129"/>
          </rPr>
          <t xml:space="preserve">건축
</t>
        </r>
        <r>
          <rPr>
            <b/>
            <sz val="11"/>
            <color indexed="81"/>
            <rFont val="Tahoma"/>
            <family val="2"/>
          </rPr>
          <t xml:space="preserve">   (</t>
        </r>
        <r>
          <rPr>
            <b/>
            <sz val="11"/>
            <color indexed="81"/>
            <rFont val="돋움"/>
            <family val="3"/>
            <charset val="129"/>
          </rPr>
          <t>유지관리</t>
        </r>
        <r>
          <rPr>
            <b/>
            <sz val="11"/>
            <color indexed="81"/>
            <rFont val="Tahoma"/>
            <family val="2"/>
          </rPr>
          <t xml:space="preserve">) : </t>
        </r>
        <r>
          <rPr>
            <b/>
            <sz val="11"/>
            <color indexed="81"/>
            <rFont val="돋움"/>
            <family val="3"/>
            <charset val="129"/>
          </rPr>
          <t>시설물유지관리업이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수행하는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공사
</t>
        </r>
        <r>
          <rPr>
            <b/>
            <sz val="11"/>
            <color indexed="81"/>
            <rFont val="Tahoma"/>
            <family val="2"/>
          </rPr>
          <t xml:space="preserve">       : </t>
        </r>
        <r>
          <rPr>
            <b/>
            <sz val="11"/>
            <color indexed="81"/>
            <rFont val="돋움"/>
            <family val="3"/>
            <charset val="129"/>
          </rPr>
          <t>화장실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개선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일반</t>
        </r>
        <r>
          <rPr>
            <b/>
            <sz val="11"/>
            <color indexed="81"/>
            <rFont val="Tahoma"/>
            <family val="2"/>
          </rPr>
          <t xml:space="preserve">), </t>
        </r>
        <r>
          <rPr>
            <b/>
            <sz val="11"/>
            <color indexed="81"/>
            <rFont val="돋움"/>
            <family val="3"/>
            <charset val="129"/>
          </rPr>
          <t>병설유치원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신설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리모델링공사</t>
        </r>
        <r>
          <rPr>
            <b/>
            <sz val="11"/>
            <color indexed="81"/>
            <rFont val="Tahoma"/>
            <family val="2"/>
          </rPr>
          <t xml:space="preserve">, 
         </t>
        </r>
        <r>
          <rPr>
            <b/>
            <sz val="11"/>
            <color indexed="81"/>
            <rFont val="돋움"/>
            <family val="3"/>
            <charset val="129"/>
          </rPr>
          <t>급식실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개선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외벽보수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등
</t>
        </r>
        <r>
          <rPr>
            <b/>
            <sz val="11"/>
            <color indexed="81"/>
            <rFont val="Tahoma"/>
            <family val="2"/>
          </rPr>
          <t xml:space="preserve">   (</t>
        </r>
        <r>
          <rPr>
            <b/>
            <sz val="11"/>
            <color indexed="81"/>
            <rFont val="돋움"/>
            <family val="3"/>
            <charset val="129"/>
          </rPr>
          <t>전문</t>
        </r>
        <r>
          <rPr>
            <b/>
            <sz val="11"/>
            <color indexed="81"/>
            <rFont val="Tahoma"/>
            <family val="2"/>
          </rPr>
          <t xml:space="preserve">) : </t>
        </r>
        <r>
          <rPr>
            <b/>
            <sz val="11"/>
            <color indexed="81"/>
            <rFont val="돋움"/>
            <family val="3"/>
            <charset val="129"/>
          </rPr>
          <t>전문건설업이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수행하는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공사
</t>
        </r>
        <r>
          <rPr>
            <b/>
            <sz val="11"/>
            <color indexed="81"/>
            <rFont val="Tahoma"/>
            <family val="2"/>
          </rPr>
          <t xml:space="preserve">       : </t>
        </r>
        <r>
          <rPr>
            <b/>
            <sz val="11"/>
            <color indexed="81"/>
            <rFont val="돋움"/>
            <family val="3"/>
            <charset val="129"/>
          </rPr>
          <t>화장실개선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디자인디렉터</t>
        </r>
        <r>
          <rPr>
            <b/>
            <sz val="11"/>
            <color indexed="81"/>
            <rFont val="Tahoma"/>
            <family val="2"/>
          </rPr>
          <t xml:space="preserve">), </t>
        </r>
        <r>
          <rPr>
            <b/>
            <sz val="11"/>
            <color indexed="81"/>
            <rFont val="돋움"/>
            <family val="3"/>
            <charset val="129"/>
          </rPr>
          <t>창호교체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바닥교체</t>
        </r>
        <r>
          <rPr>
            <b/>
            <sz val="11"/>
            <color indexed="81"/>
            <rFont val="Tahoma"/>
            <family val="2"/>
          </rPr>
          <t xml:space="preserve">,
         </t>
        </r>
        <r>
          <rPr>
            <b/>
            <sz val="11"/>
            <color indexed="81"/>
            <rFont val="돋움"/>
            <family val="3"/>
            <charset val="129"/>
          </rPr>
          <t>방수공사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천정교체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등
</t>
        </r>
        <r>
          <rPr>
            <b/>
            <sz val="11"/>
            <color indexed="81"/>
            <rFont val="Tahoma"/>
            <family val="2"/>
          </rPr>
          <t xml:space="preserve">- </t>
        </r>
        <r>
          <rPr>
            <b/>
            <sz val="11"/>
            <color indexed="81"/>
            <rFont val="돋움"/>
            <family val="3"/>
            <charset val="129"/>
          </rPr>
          <t>토목분야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배수로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담장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운동장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포장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외부환경개선
</t>
        </r>
        <r>
          <rPr>
            <b/>
            <sz val="11"/>
            <color indexed="81"/>
            <rFont val="Tahoma"/>
            <family val="2"/>
          </rPr>
          <t xml:space="preserve">- </t>
        </r>
        <r>
          <rPr>
            <b/>
            <sz val="11"/>
            <color indexed="81"/>
            <rFont val="돋움"/>
            <family val="3"/>
            <charset val="129"/>
          </rPr>
          <t>설비분야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냉난방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수도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배관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등
</t>
        </r>
        <r>
          <rPr>
            <b/>
            <sz val="11"/>
            <color indexed="81"/>
            <rFont val="Tahoma"/>
            <family val="2"/>
          </rPr>
          <t xml:space="preserve">- </t>
        </r>
        <r>
          <rPr>
            <b/>
            <sz val="11"/>
            <color indexed="81"/>
            <rFont val="돋움"/>
            <family val="3"/>
            <charset val="129"/>
          </rPr>
          <t>전기분야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조명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전기전원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분전반교체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등
</t>
        </r>
        <r>
          <rPr>
            <b/>
            <sz val="11"/>
            <color indexed="81"/>
            <rFont val="Tahoma"/>
            <family val="2"/>
          </rPr>
          <t xml:space="preserve">- </t>
        </r>
        <r>
          <rPr>
            <b/>
            <sz val="11"/>
            <color indexed="81"/>
            <rFont val="돋움"/>
            <family val="3"/>
            <charset val="129"/>
          </rPr>
          <t>통신분야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소방분야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포함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전화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인터넷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방송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</text>
    </comment>
    <comment ref="G8" authorId="0" shapeId="0" xr:uid="{00000000-0006-0000-0000-000002000000}">
      <text>
        <r>
          <rPr>
            <b/>
            <sz val="10"/>
            <color indexed="81"/>
            <rFont val="돋움"/>
            <family val="3"/>
            <charset val="129"/>
          </rPr>
          <t>예산액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직접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</t>
        </r>
      </text>
    </comment>
    <comment ref="C10" authorId="0" shapeId="0" xr:uid="{00000000-0006-0000-0000-000003000000}">
      <text>
        <r>
          <rPr>
            <b/>
            <sz val="11"/>
            <color indexed="81"/>
            <rFont val="돋움"/>
            <family val="3"/>
            <charset val="129"/>
          </rPr>
          <t>* 건축설계에 한함.
* 공사규모, 예산, 기능, 질, 미관적 측면에서 설계 목표를 정한 단순(단일) 공사로 디자인 개념의 설정, 연관분야의 기본 시스템이 검토 완료된 경우 계획설계 미반영</t>
        </r>
      </text>
    </comment>
    <comment ref="D10" authorId="0" shapeId="0" xr:uid="{00000000-0006-0000-0000-000004000000}">
      <text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건축설계용역에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한함
</t>
        </r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계획설계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미시행의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 '</t>
        </r>
        <r>
          <rPr>
            <b/>
            <sz val="11"/>
            <color indexed="81"/>
            <rFont val="돋움"/>
            <family val="3"/>
            <charset val="129"/>
          </rPr>
          <t>미반영</t>
        </r>
        <r>
          <rPr>
            <b/>
            <sz val="11"/>
            <color indexed="81"/>
            <rFont val="Tahoma"/>
            <family val="2"/>
          </rPr>
          <t xml:space="preserve">' </t>
        </r>
        <r>
          <rPr>
            <b/>
            <sz val="11"/>
            <color indexed="81"/>
            <rFont val="돋움"/>
            <family val="3"/>
            <charset val="129"/>
          </rPr>
          <t xml:space="preserve">선택
</t>
        </r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설계대가</t>
        </r>
        <r>
          <rPr>
            <b/>
            <sz val="11"/>
            <color indexed="81"/>
            <rFont val="Tahoma"/>
            <family val="2"/>
          </rPr>
          <t>: '</t>
        </r>
        <r>
          <rPr>
            <b/>
            <sz val="11"/>
            <color indexed="81"/>
            <rFont val="돋움"/>
            <family val="3"/>
            <charset val="129"/>
          </rPr>
          <t>기본</t>
        </r>
        <r>
          <rPr>
            <b/>
            <sz val="11"/>
            <color indexed="81"/>
            <rFont val="Tahoma"/>
            <family val="2"/>
          </rPr>
          <t>', '</t>
        </r>
        <r>
          <rPr>
            <b/>
            <sz val="11"/>
            <color indexed="81"/>
            <rFont val="돋움"/>
            <family val="3"/>
            <charset val="129"/>
          </rPr>
          <t>중급</t>
        </r>
        <r>
          <rPr>
            <b/>
            <sz val="11"/>
            <color indexed="81"/>
            <rFont val="Tahoma"/>
            <family val="2"/>
          </rPr>
          <t xml:space="preserve">' </t>
        </r>
        <r>
          <rPr>
            <b/>
            <sz val="11"/>
            <color indexed="81"/>
            <rFont val="돋움"/>
            <family val="3"/>
            <charset val="129"/>
          </rPr>
          <t xml:space="preserve">선택
</t>
        </r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발주자로부터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제공된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자료와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기획업무를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참작하여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건축물의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규모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예산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기능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질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미관적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측면에서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설계목표를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정하고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가능한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해법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제시단계로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디자인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개념의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설정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연관분야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구조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기계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전기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토목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조경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시스템이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검토된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계획안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승인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단계</t>
        </r>
      </text>
    </comment>
    <comment ref="D11" authorId="0" shapeId="0" xr:uid="{00000000-0006-0000-0000-000005000000}">
      <text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건축설계용역에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한함
</t>
        </r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설계대가</t>
        </r>
        <r>
          <rPr>
            <b/>
            <sz val="11"/>
            <color indexed="81"/>
            <rFont val="Tahoma"/>
            <family val="2"/>
          </rPr>
          <t>: '</t>
        </r>
        <r>
          <rPr>
            <b/>
            <sz val="11"/>
            <color indexed="81"/>
            <rFont val="돋움"/>
            <family val="3"/>
            <charset val="129"/>
          </rPr>
          <t>기본</t>
        </r>
        <r>
          <rPr>
            <b/>
            <sz val="11"/>
            <color indexed="81"/>
            <rFont val="Tahoma"/>
            <family val="2"/>
          </rPr>
          <t>', '</t>
        </r>
        <r>
          <rPr>
            <b/>
            <sz val="11"/>
            <color indexed="81"/>
            <rFont val="돋움"/>
            <family val="3"/>
            <charset val="129"/>
          </rPr>
          <t>중급</t>
        </r>
        <r>
          <rPr>
            <b/>
            <sz val="11"/>
            <color indexed="81"/>
            <rFont val="Tahoma"/>
            <family val="2"/>
          </rPr>
          <t xml:space="preserve">' </t>
        </r>
        <r>
          <rPr>
            <b/>
            <sz val="11"/>
            <color indexed="81"/>
            <rFont val="돋움"/>
            <family val="3"/>
            <charset val="129"/>
          </rPr>
          <t xml:space="preserve">선택
</t>
        </r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계획설계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내용을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구체화하여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실시단계에서의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변경가능성을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최소화</t>
        </r>
      </text>
    </comment>
    <comment ref="D12" authorId="0" shapeId="0" xr:uid="{00000000-0006-0000-0000-000006000000}">
      <text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건축설계용역에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한함
</t>
        </r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설계대가</t>
        </r>
        <r>
          <rPr>
            <b/>
            <sz val="11"/>
            <color indexed="81"/>
            <rFont val="Tahoma"/>
            <family val="2"/>
          </rPr>
          <t>: '</t>
        </r>
        <r>
          <rPr>
            <b/>
            <sz val="11"/>
            <color indexed="81"/>
            <rFont val="돋움"/>
            <family val="3"/>
            <charset val="129"/>
          </rPr>
          <t>기본</t>
        </r>
        <r>
          <rPr>
            <b/>
            <sz val="11"/>
            <color indexed="81"/>
            <rFont val="Tahoma"/>
            <family val="2"/>
          </rPr>
          <t>', '</t>
        </r>
        <r>
          <rPr>
            <b/>
            <sz val="11"/>
            <color indexed="81"/>
            <rFont val="돋움"/>
            <family val="3"/>
            <charset val="129"/>
          </rPr>
          <t>중급</t>
        </r>
        <r>
          <rPr>
            <b/>
            <sz val="11"/>
            <color indexed="81"/>
            <rFont val="Tahoma"/>
            <family val="2"/>
          </rPr>
          <t>', '</t>
        </r>
        <r>
          <rPr>
            <b/>
            <sz val="11"/>
            <color indexed="81"/>
            <rFont val="돋움"/>
            <family val="3"/>
            <charset val="129"/>
          </rPr>
          <t>상급</t>
        </r>
        <r>
          <rPr>
            <b/>
            <sz val="11"/>
            <color indexed="81"/>
            <rFont val="Tahoma"/>
            <family val="2"/>
          </rPr>
          <t xml:space="preserve">' </t>
        </r>
        <r>
          <rPr>
            <b/>
            <sz val="11"/>
            <color indexed="81"/>
            <rFont val="돋움"/>
            <family val="3"/>
            <charset val="129"/>
          </rPr>
          <t xml:space="preserve">선택
</t>
        </r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중간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설계를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바탕으로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계약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공사에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필요한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설계도서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단계</t>
        </r>
      </text>
    </comment>
    <comment ref="D13" authorId="1" shapeId="0" xr:uid="{00000000-0006-0000-0000-000007000000}">
      <text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리모델링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인테리어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설계업무에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산정된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대가의</t>
        </r>
        <r>
          <rPr>
            <b/>
            <sz val="11"/>
            <color indexed="81"/>
            <rFont val="Tahoma"/>
            <family val="2"/>
          </rPr>
          <t xml:space="preserve"> 1.5</t>
        </r>
        <r>
          <rPr>
            <b/>
            <sz val="11"/>
            <color indexed="81"/>
            <rFont val="돋움"/>
            <family val="3"/>
            <charset val="129"/>
          </rPr>
          <t>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적용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AU22" authorId="0" shapeId="0" xr:uid="{00000000-0006-0000-0400-000001000000}">
      <text>
        <r>
          <rPr>
            <b/>
            <sz val="9"/>
            <color indexed="81"/>
            <rFont val="돋움"/>
            <family val="3"/>
            <charset val="129"/>
          </rPr>
          <t>신축1,0 
전면리모델링 1.3
단계별 리모델링 1.5</t>
        </r>
      </text>
    </comment>
    <comment ref="AU23" authorId="0" shapeId="0" xr:uid="{00000000-0006-0000-0400-000002000000}">
      <text>
        <r>
          <rPr>
            <b/>
            <sz val="9"/>
            <color indexed="81"/>
            <rFont val="돋움"/>
            <family val="3"/>
            <charset val="129"/>
          </rPr>
          <t>미적용</t>
        </r>
        <r>
          <rPr>
            <b/>
            <sz val="9"/>
            <color indexed="81"/>
            <rFont val="Tahoma"/>
            <family val="2"/>
          </rPr>
          <t xml:space="preserve"> 1.0
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1.85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24" authorId="0" shapeId="0" xr:uid="{00000000-0006-0000-0400-000003000000}">
      <text>
        <r>
          <rPr>
            <b/>
            <sz val="9"/>
            <color indexed="81"/>
            <rFont val="돋움"/>
            <family val="3"/>
            <charset val="129"/>
          </rPr>
          <t>미적용</t>
        </r>
        <r>
          <rPr>
            <b/>
            <sz val="9"/>
            <color indexed="81"/>
            <rFont val="Tahoma"/>
            <family val="2"/>
          </rPr>
          <t xml:space="preserve"> 1.0
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1.2</t>
        </r>
      </text>
    </comment>
    <comment ref="AU25" authorId="0" shapeId="0" xr:uid="{00000000-0006-0000-0400-000004000000}">
      <text>
        <r>
          <rPr>
            <b/>
            <sz val="9"/>
            <color indexed="81"/>
            <rFont val="돋움"/>
            <family val="3"/>
            <charset val="129"/>
          </rPr>
          <t>보정계수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<sst xmlns="http://schemas.openxmlformats.org/spreadsheetml/2006/main" count="726" uniqueCount="369">
  <si>
    <t>설계용역비 산출서</t>
    <phoneticPr fontId="3" type="noConversion"/>
  </si>
  <si>
    <t xml:space="preserve"> </t>
    <phoneticPr fontId="3" type="noConversion"/>
  </si>
  <si>
    <t>구분</t>
    <phoneticPr fontId="3" type="noConversion"/>
  </si>
  <si>
    <t>예상소요액</t>
    <phoneticPr fontId="3" type="noConversion"/>
  </si>
  <si>
    <t>비고</t>
    <phoneticPr fontId="3" type="noConversion"/>
  </si>
  <si>
    <t>가. 관련조문</t>
    <phoneticPr fontId="3" type="noConversion"/>
  </si>
  <si>
    <t>원</t>
    <phoneticPr fontId="3" type="noConversion"/>
  </si>
  <si>
    <t>다. 용역 대상 요율산출</t>
    <phoneticPr fontId="3" type="noConversion"/>
  </si>
  <si>
    <t>비 고</t>
    <phoneticPr fontId="3" type="noConversion"/>
  </si>
  <si>
    <t>라. 용역비 산출</t>
    <phoneticPr fontId="3" type="noConversion"/>
  </si>
  <si>
    <t>구 분</t>
    <phoneticPr fontId="3" type="noConversion"/>
  </si>
  <si>
    <t>산출식</t>
    <phoneticPr fontId="3" type="noConversion"/>
  </si>
  <si>
    <t>1) 설계비</t>
    <phoneticPr fontId="3" type="noConversion"/>
  </si>
  <si>
    <t>*</t>
    <phoneticPr fontId="3" type="noConversion"/>
  </si>
  <si>
    <t>공사명</t>
    <phoneticPr fontId="3" type="noConversion"/>
  </si>
  <si>
    <t>범위</t>
    <phoneticPr fontId="3" type="noConversion"/>
  </si>
  <si>
    <t>5000만원 이하</t>
    <phoneticPr fontId="3" type="noConversion"/>
  </si>
  <si>
    <t>1억원 이하</t>
    <phoneticPr fontId="3" type="noConversion"/>
  </si>
  <si>
    <t>2억원 이하</t>
    <phoneticPr fontId="3" type="noConversion"/>
  </si>
  <si>
    <t>3억원 이하</t>
    <phoneticPr fontId="3" type="noConversion"/>
  </si>
  <si>
    <t>5억원 이하</t>
    <phoneticPr fontId="3" type="noConversion"/>
  </si>
  <si>
    <t>10억원 이하</t>
    <phoneticPr fontId="3" type="noConversion"/>
  </si>
  <si>
    <t>20억원 이하</t>
    <phoneticPr fontId="3" type="noConversion"/>
  </si>
  <si>
    <t xml:space="preserve">100억원 이하 </t>
    <phoneticPr fontId="3" type="noConversion"/>
  </si>
  <si>
    <t>200억원 이하</t>
    <phoneticPr fontId="3" type="noConversion"/>
  </si>
  <si>
    <t>300억원 이하</t>
    <phoneticPr fontId="3" type="noConversion"/>
  </si>
  <si>
    <t>500억원 이하</t>
    <phoneticPr fontId="3" type="noConversion"/>
  </si>
  <si>
    <t>1000억원 이하</t>
    <phoneticPr fontId="3" type="noConversion"/>
  </si>
  <si>
    <t>2000억원 이하</t>
    <phoneticPr fontId="3" type="noConversion"/>
  </si>
  <si>
    <t>3000억원 이하</t>
    <phoneticPr fontId="3" type="noConversion"/>
  </si>
  <si>
    <t>5000억원 이하</t>
    <phoneticPr fontId="3" type="noConversion"/>
  </si>
  <si>
    <t>요율</t>
    <phoneticPr fontId="3" type="noConversion"/>
  </si>
  <si>
    <t>총 예산소요액의</t>
    <phoneticPr fontId="3" type="noConversion"/>
  </si>
  <si>
    <t>추정공사비에서 부가세(10%) 제외</t>
    <phoneticPr fontId="3" type="noConversion"/>
  </si>
  <si>
    <t>용역대상 공사비</t>
    <phoneticPr fontId="3" type="noConversion"/>
  </si>
  <si>
    <t>나. 용역대상 공사비:</t>
    <phoneticPr fontId="3" type="noConversion"/>
  </si>
  <si>
    <t>②실시설계(100% 적용)</t>
    <phoneticPr fontId="3" type="noConversion"/>
  </si>
  <si>
    <t>②실시설계(90% 적용)</t>
    <phoneticPr fontId="3" type="noConversion"/>
  </si>
  <si>
    <t>30억원 이하</t>
    <phoneticPr fontId="3" type="noConversion"/>
  </si>
  <si>
    <t>50억원 이하</t>
    <phoneticPr fontId="3" type="noConversion"/>
  </si>
  <si>
    <t>4) 합  계</t>
    <phoneticPr fontId="3" type="noConversion"/>
  </si>
  <si>
    <t>엔지니어링 사업 대가 건설부분 설계 요율</t>
    <phoneticPr fontId="3" type="noConversion"/>
  </si>
  <si>
    <t>구분</t>
    <phoneticPr fontId="3" type="noConversion"/>
  </si>
  <si>
    <t>범위</t>
    <phoneticPr fontId="3" type="noConversion"/>
  </si>
  <si>
    <t>요율</t>
    <phoneticPr fontId="3" type="noConversion"/>
  </si>
  <si>
    <t>②실시설계</t>
    <phoneticPr fontId="3" type="noConversion"/>
  </si>
  <si>
    <t>2000만원이하</t>
    <phoneticPr fontId="3" type="noConversion"/>
  </si>
  <si>
    <t>2000만원 이하</t>
    <phoneticPr fontId="3" type="noConversion"/>
  </si>
  <si>
    <t>3000만원 이하</t>
    <phoneticPr fontId="3" type="noConversion"/>
  </si>
  <si>
    <t>5000만원 이하</t>
    <phoneticPr fontId="3" type="noConversion"/>
  </si>
  <si>
    <t>1억원 이하</t>
    <phoneticPr fontId="3" type="noConversion"/>
  </si>
  <si>
    <t>2억원 이하</t>
    <phoneticPr fontId="3" type="noConversion"/>
  </si>
  <si>
    <t>3억원 이하</t>
    <phoneticPr fontId="3" type="noConversion"/>
  </si>
  <si>
    <t>5억원 이하</t>
    <phoneticPr fontId="3" type="noConversion"/>
  </si>
  <si>
    <t>10억원 이하</t>
    <phoneticPr fontId="3" type="noConversion"/>
  </si>
  <si>
    <t>20억원 이하</t>
    <phoneticPr fontId="3" type="noConversion"/>
  </si>
  <si>
    <t>30억원 이하</t>
    <phoneticPr fontId="3" type="noConversion"/>
  </si>
  <si>
    <t>50억원 이하</t>
    <phoneticPr fontId="3" type="noConversion"/>
  </si>
  <si>
    <t xml:space="preserve">100억원 이하 </t>
    <phoneticPr fontId="3" type="noConversion"/>
  </si>
  <si>
    <t>200억원 이하</t>
    <phoneticPr fontId="3" type="noConversion"/>
  </si>
  <si>
    <t>300억원 이하</t>
    <phoneticPr fontId="3" type="noConversion"/>
  </si>
  <si>
    <t>500억원 이하</t>
    <phoneticPr fontId="3" type="noConversion"/>
  </si>
  <si>
    <t>1000억원 이하</t>
    <phoneticPr fontId="3" type="noConversion"/>
  </si>
  <si>
    <t>2000억원 이하</t>
    <phoneticPr fontId="3" type="noConversion"/>
  </si>
  <si>
    <t>3000억원 이하</t>
    <phoneticPr fontId="3" type="noConversion"/>
  </si>
  <si>
    <t>5000억원 이하</t>
    <phoneticPr fontId="3" type="noConversion"/>
  </si>
  <si>
    <t>전력기술관리법 실시설계 요율</t>
    <phoneticPr fontId="3" type="noConversion"/>
  </si>
  <si>
    <t>5000만원이하</t>
    <phoneticPr fontId="3" type="noConversion"/>
  </si>
  <si>
    <t>공사비</t>
  </si>
  <si>
    <t>범위</t>
    <phoneticPr fontId="3" type="noConversion"/>
  </si>
  <si>
    <t>적용요율(제2종,보통)</t>
    <phoneticPr fontId="3" type="noConversion"/>
  </si>
  <si>
    <t>중급</t>
  </si>
  <si>
    <t>기본</t>
  </si>
  <si>
    <t>5000만원이하</t>
    <phoneticPr fontId="3" type="noConversion"/>
  </si>
  <si>
    <t>5000만원</t>
  </si>
  <si>
    <t>1억원</t>
  </si>
  <si>
    <t>2억원</t>
  </si>
  <si>
    <t>3억원</t>
  </si>
  <si>
    <t>5억원</t>
  </si>
  <si>
    <t>10억원</t>
  </si>
  <si>
    <t>20억원</t>
  </si>
  <si>
    <t>30억원</t>
  </si>
  <si>
    <t>50억원</t>
  </si>
  <si>
    <t>100억원</t>
  </si>
  <si>
    <t>200억원</t>
  </si>
  <si>
    <t>300억원</t>
  </si>
  <si>
    <t>500억원</t>
  </si>
  <si>
    <t>1000억원</t>
  </si>
  <si>
    <t>2000억원</t>
  </si>
  <si>
    <t>3000억원</t>
  </si>
  <si>
    <t>5000억원</t>
  </si>
  <si>
    <t>건축설계 대가 요율(2종 보통)</t>
    <phoneticPr fontId="3" type="noConversion"/>
  </si>
  <si>
    <t xml:space="preserve">  2. 설계 분야 및 예산액</t>
    <phoneticPr fontId="3" type="noConversion"/>
  </si>
  <si>
    <t>설계분야</t>
    <phoneticPr fontId="3" type="noConversion"/>
  </si>
  <si>
    <t xml:space="preserve">  3. 설계용역 대상공사비 산출</t>
    <phoneticPr fontId="3" type="noConversion"/>
  </si>
  <si>
    <t xml:space="preserve">  4. 설계용역비 산출 및 관련조문</t>
    <phoneticPr fontId="3" type="noConversion"/>
  </si>
  <si>
    <t xml:space="preserve">  5. 설계용역비 : </t>
    <phoneticPr fontId="3" type="noConversion"/>
  </si>
  <si>
    <t>기준요율</t>
    <phoneticPr fontId="3" type="noConversion"/>
  </si>
  <si>
    <t>②실시설계(100%)</t>
    <phoneticPr fontId="3" type="noConversion"/>
  </si>
  <si>
    <t>②실시설계(90%)</t>
    <phoneticPr fontId="3" type="noConversion"/>
  </si>
  <si>
    <t>엔지니어링 사업 대가 통신부분 설계 요율</t>
    <phoneticPr fontId="3" type="noConversion"/>
  </si>
  <si>
    <t>산출금액(원)</t>
    <phoneticPr fontId="3" type="noConversion"/>
  </si>
  <si>
    <t>예산액(원)</t>
    <phoneticPr fontId="3" type="noConversion"/>
  </si>
  <si>
    <t>원</t>
    <phoneticPr fontId="3" type="noConversion"/>
  </si>
  <si>
    <t>※ 노란색 음영 Cell 부분만 작성이 가능합니다.</t>
    <phoneticPr fontId="3" type="noConversion"/>
  </si>
  <si>
    <t>1. 초기화 버튼 클릭</t>
    <phoneticPr fontId="3" type="noConversion"/>
  </si>
  <si>
    <t>2. 설계용역명 기재</t>
    <phoneticPr fontId="3" type="noConversion"/>
  </si>
  <si>
    <t>3. 설계분야에 해당분야 입력(드롭다운 메뉴 활용)</t>
    <phoneticPr fontId="3" type="noConversion"/>
  </si>
  <si>
    <t xml:space="preserve">  * 토목분야 : 배수로, 담장, 운동장, 포장 등 외부환경개선공사</t>
    <phoneticPr fontId="3" type="noConversion"/>
  </si>
  <si>
    <t xml:space="preserve">  * 설비분야 : 냉난방, 수도, 배관 등</t>
    <phoneticPr fontId="3" type="noConversion"/>
  </si>
  <si>
    <t xml:space="preserve">  * 전기분야 : 조명공사, 전기전원공사, 분전반교체 등</t>
    <phoneticPr fontId="3" type="noConversion"/>
  </si>
  <si>
    <t xml:space="preserve">  * 통신분야 : 소방분야 포함, 전화, 인터넷, 방송공사 등</t>
    <phoneticPr fontId="3" type="noConversion"/>
  </si>
  <si>
    <t>□ 엔지니어링 손해배상보험 ① 엔지니어링산업 진흥법 제31조, 동법 시행령 제42조</t>
    <phoneticPr fontId="3" type="noConversion"/>
  </si>
  <si>
    <t xml:space="preserve">  1. 용   역    명 : </t>
    <phoneticPr fontId="3" type="noConversion"/>
  </si>
  <si>
    <t>상급</t>
    <phoneticPr fontId="3" type="noConversion"/>
  </si>
  <si>
    <t xml:space="preserve">  * 건축</t>
    <phoneticPr fontId="3" type="noConversion"/>
  </si>
  <si>
    <t>구    분</t>
    <phoneticPr fontId="3" type="noConversion"/>
  </si>
  <si>
    <t>추정 설계비</t>
    <phoneticPr fontId="3" type="noConversion"/>
  </si>
  <si>
    <t>추정 공사비</t>
    <phoneticPr fontId="3" type="noConversion"/>
  </si>
  <si>
    <t>추정 감리비</t>
    <phoneticPr fontId="3" type="noConversion"/>
  </si>
  <si>
    <t xml:space="preserve">   : 건설부분, 통신부분 요율표의 90%적용</t>
    <phoneticPr fontId="3" type="noConversion"/>
  </si>
  <si>
    <t>인원수</t>
    <phoneticPr fontId="3" type="noConversion"/>
  </si>
  <si>
    <t>직접인건비 산출기초</t>
    <phoneticPr fontId="3" type="noConversion"/>
  </si>
  <si>
    <t>단가</t>
    <phoneticPr fontId="3" type="noConversion"/>
  </si>
  <si>
    <t>금액(원)</t>
    <phoneticPr fontId="3" type="noConversion"/>
  </si>
  <si>
    <t>기술사</t>
    <phoneticPr fontId="3" type="noConversion"/>
  </si>
  <si>
    <t>특급기술자</t>
    <phoneticPr fontId="3" type="noConversion"/>
  </si>
  <si>
    <t>고급기술자</t>
    <phoneticPr fontId="3" type="noConversion"/>
  </si>
  <si>
    <t>중급기술자</t>
    <phoneticPr fontId="3" type="noConversion"/>
  </si>
  <si>
    <t>초급기술자</t>
    <phoneticPr fontId="3" type="noConversion"/>
  </si>
  <si>
    <t>합계</t>
    <phoneticPr fontId="3" type="noConversion"/>
  </si>
  <si>
    <t>식</t>
    <phoneticPr fontId="3" type="noConversion"/>
  </si>
  <si>
    <t>9. 기타</t>
    <phoneticPr fontId="3" type="noConversion"/>
  </si>
  <si>
    <t>8. 공사시방서</t>
    <phoneticPr fontId="3" type="noConversion"/>
  </si>
  <si>
    <t>1,000㎡</t>
  </si>
  <si>
    <t>6. 수량산출서</t>
    <phoneticPr fontId="3" type="noConversion"/>
  </si>
  <si>
    <t>5. 단가산출서</t>
    <phoneticPr fontId="3" type="noConversion"/>
  </si>
  <si>
    <t>4. 설계예산서</t>
    <phoneticPr fontId="3" type="noConversion"/>
  </si>
  <si>
    <t>초급</t>
    <phoneticPr fontId="3" type="noConversion"/>
  </si>
  <si>
    <t>2. 설계서</t>
    <phoneticPr fontId="3" type="noConversion"/>
  </si>
  <si>
    <t>중급</t>
    <phoneticPr fontId="3" type="noConversion"/>
  </si>
  <si>
    <t>1. 실시설계보고서 및 기타보고서</t>
    <phoneticPr fontId="3" type="noConversion"/>
  </si>
  <si>
    <t>성과품작성</t>
    <phoneticPr fontId="3" type="noConversion"/>
  </si>
  <si>
    <t>고급</t>
    <phoneticPr fontId="3" type="noConversion"/>
  </si>
  <si>
    <t>특급</t>
    <phoneticPr fontId="3" type="noConversion"/>
  </si>
  <si>
    <t>11. 특수설비 설계</t>
    <phoneticPr fontId="3" type="noConversion"/>
  </si>
  <si>
    <t>9. 부대설비 설계</t>
    <phoneticPr fontId="3" type="noConversion"/>
  </si>
  <si>
    <t>적용값</t>
    <phoneticPr fontId="3" type="noConversion"/>
  </si>
  <si>
    <t>연면적</t>
    <phoneticPr fontId="3" type="noConversion"/>
  </si>
  <si>
    <t>1,000㎡</t>
    <phoneticPr fontId="3" type="noConversion"/>
  </si>
  <si>
    <t>3. 공조덕트 설계</t>
    <phoneticPr fontId="3" type="noConversion"/>
  </si>
  <si>
    <t>1. 설계조건</t>
    <phoneticPr fontId="3" type="noConversion"/>
  </si>
  <si>
    <t>설계</t>
    <phoneticPr fontId="3" type="noConversion"/>
  </si>
  <si>
    <t>회</t>
    <phoneticPr fontId="3" type="noConversion"/>
  </si>
  <si>
    <t>5. 관련법규 검토 및 적용</t>
    <phoneticPr fontId="3" type="noConversion"/>
  </si>
  <si>
    <t>4. 스페이스 계획</t>
    <phoneticPr fontId="3" type="noConversion"/>
  </si>
  <si>
    <t>3. 설비장식 계획 및 결정</t>
    <phoneticPr fontId="3" type="noConversion"/>
  </si>
  <si>
    <t>2. 설계기준 작성</t>
    <phoneticPr fontId="3" type="noConversion"/>
  </si>
  <si>
    <t>1. 전 단계 성과검토</t>
    <phoneticPr fontId="3" type="noConversion"/>
  </si>
  <si>
    <t>계획</t>
    <phoneticPr fontId="3" type="noConversion"/>
  </si>
  <si>
    <t>4. 유사 사례 조사</t>
    <phoneticPr fontId="3" type="noConversion"/>
  </si>
  <si>
    <t>3. 각종 조사 성과품 검토</t>
    <phoneticPr fontId="3" type="noConversion"/>
  </si>
  <si>
    <t>환산계수</t>
    <phoneticPr fontId="3" type="noConversion"/>
  </si>
  <si>
    <t>2. 현지조사 및 답사</t>
    <phoneticPr fontId="3" type="noConversion"/>
  </si>
  <si>
    <t>1. 과업착수준비</t>
  </si>
  <si>
    <t>조사</t>
    <phoneticPr fontId="3" type="noConversion"/>
  </si>
  <si>
    <t>환산</t>
    <phoneticPr fontId="3" type="noConversion"/>
  </si>
  <si>
    <t>기준</t>
    <phoneticPr fontId="3" type="noConversion"/>
  </si>
  <si>
    <t>단위</t>
    <phoneticPr fontId="3" type="noConversion"/>
  </si>
  <si>
    <t>기본업무</t>
    <phoneticPr fontId="3" type="noConversion"/>
  </si>
  <si>
    <t>가스배관 추가</t>
    <phoneticPr fontId="3" type="noConversion"/>
  </si>
  <si>
    <t>냉난방기(EHP, GHP)</t>
    <phoneticPr fontId="3" type="noConversion"/>
  </si>
  <si>
    <t>관련 검토</t>
    <phoneticPr fontId="3" type="noConversion"/>
  </si>
  <si>
    <t>조달시방서로 갈음</t>
    <phoneticPr fontId="3" type="noConversion"/>
  </si>
  <si>
    <t>수량산출서</t>
    <phoneticPr fontId="3" type="noConversion"/>
  </si>
  <si>
    <t>단가산출서</t>
    <phoneticPr fontId="3" type="noConversion"/>
  </si>
  <si>
    <t>설계내역서</t>
    <phoneticPr fontId="3" type="noConversion"/>
  </si>
  <si>
    <t>부대설비 설계</t>
    <phoneticPr fontId="3" type="noConversion"/>
  </si>
  <si>
    <t>설계조건 설정</t>
    <phoneticPr fontId="3" type="noConversion"/>
  </si>
  <si>
    <t>3. 설비방식 계획 및 결정</t>
    <phoneticPr fontId="3" type="noConversion"/>
  </si>
  <si>
    <t>현장조사</t>
    <phoneticPr fontId="3" type="noConversion"/>
  </si>
  <si>
    <t>착수준비</t>
    <phoneticPr fontId="3" type="noConversion"/>
  </si>
  <si>
    <t>BIM
적용
여부</t>
    <phoneticPr fontId="3" type="noConversion"/>
  </si>
  <si>
    <t>공사
성격</t>
    <phoneticPr fontId="3" type="noConversion"/>
  </si>
  <si>
    <t>기준인원수(인·일/단위)</t>
    <phoneticPr fontId="3" type="noConversion"/>
  </si>
  <si>
    <t>보정계수</t>
    <phoneticPr fontId="3" type="noConversion"/>
  </si>
  <si>
    <t>공사성격</t>
    <phoneticPr fontId="3" type="noConversion"/>
  </si>
  <si>
    <t>세부내용</t>
    <phoneticPr fontId="3" type="noConversion"/>
  </si>
  <si>
    <t>항목</t>
    <phoneticPr fontId="3" type="noConversion"/>
  </si>
  <si>
    <t>실시설계</t>
  </si>
  <si>
    <t>4. 건축분야 설계의 경우 추가 선택사항 입력 : 계획설계 반영여부, 설계대가</t>
    <phoneticPr fontId="3" type="noConversion"/>
  </si>
  <si>
    <t>【건축설계시 선택】
 -계획설계 반영 여부
 -설계대가 수준 선택</t>
    <phoneticPr fontId="3" type="noConversion"/>
  </si>
  <si>
    <t>【냉난방 설계시 선택】</t>
    <phoneticPr fontId="3" type="noConversion"/>
  </si>
  <si>
    <t>기본설계 대가요율</t>
  </si>
  <si>
    <t>중간설계 대가요율</t>
  </si>
  <si>
    <t>실시설계 대가요율</t>
  </si>
  <si>
    <t>EHP 물량</t>
    <phoneticPr fontId="3" type="noConversion"/>
  </si>
  <si>
    <t>GHP 물량</t>
    <phoneticPr fontId="3" type="noConversion"/>
  </si>
  <si>
    <t>□ 전력기술관리법 운영요령[산업통상자원부고시 제2020-93호]</t>
    <phoneticPr fontId="3" type="noConversion"/>
  </si>
  <si>
    <r>
      <t xml:space="preserve">                           ② 엔지니어링손해배상보험 또는 공제 업무처리요령</t>
    </r>
    <r>
      <rPr>
        <sz val="9"/>
        <rFont val="굴림체"/>
        <family val="3"/>
        <charset val="129"/>
      </rPr>
      <t>(산업통상자원부고시 제2017-069호)</t>
    </r>
    <phoneticPr fontId="3" type="noConversion"/>
  </si>
  <si>
    <t xml:space="preserve">                           ③ 부가가치세법 제29조 1항,3항</t>
    <phoneticPr fontId="3" type="noConversion"/>
  </si>
  <si>
    <t>2) 용역손해배상보험,공제</t>
    <phoneticPr fontId="3" type="noConversion"/>
  </si>
  <si>
    <t>3) 부가가치세</t>
    <phoneticPr fontId="3" type="noConversion"/>
  </si>
  <si>
    <t>리모델링 설계업무
인테리어 설계업무</t>
    <phoneticPr fontId="3" type="noConversion"/>
  </si>
  <si>
    <t>미반영</t>
  </si>
  <si>
    <t xml:space="preserve">     - 유지관리업: 화장실개선(일반, 디자인디렉터)</t>
    <phoneticPr fontId="3" type="noConversion"/>
  </si>
  <si>
    <t>출처 : 한국전기기술인협회 손해배상공제 개정요율 20200701</t>
    <phoneticPr fontId="3" type="noConversion"/>
  </si>
  <si>
    <t>*설계, 사업관리 요율표</t>
    <phoneticPr fontId="3" type="noConversion"/>
  </si>
  <si>
    <t>산업별</t>
    <phoneticPr fontId="3" type="noConversion"/>
  </si>
  <si>
    <t>정보통신</t>
    <phoneticPr fontId="3" type="noConversion"/>
  </si>
  <si>
    <t>설비부문</t>
    <phoneticPr fontId="3" type="noConversion"/>
  </si>
  <si>
    <t>설비</t>
    <phoneticPr fontId="3" type="noConversion"/>
  </si>
  <si>
    <t>5억원이하</t>
    <phoneticPr fontId="3" type="noConversion"/>
  </si>
  <si>
    <t>기본요율</t>
    <phoneticPr fontId="3" type="noConversion"/>
  </si>
  <si>
    <t>5억초과
10억이하</t>
    <phoneticPr fontId="3" type="noConversion"/>
  </si>
  <si>
    <t>10억초과
20억이하</t>
    <phoneticPr fontId="3" type="noConversion"/>
  </si>
  <si>
    <t>20억초과
30억이하</t>
    <phoneticPr fontId="3" type="noConversion"/>
  </si>
  <si>
    <t>30억초과
50억이하</t>
    <phoneticPr fontId="3" type="noConversion"/>
  </si>
  <si>
    <t>표준담보기간</t>
    <phoneticPr fontId="3" type="noConversion"/>
  </si>
  <si>
    <t>공제가입금액(보상한도액)</t>
    <phoneticPr fontId="3" type="noConversion"/>
  </si>
  <si>
    <t>(단위 : %)</t>
    <phoneticPr fontId="3" type="noConversion"/>
  </si>
  <si>
    <t>3년</t>
    <phoneticPr fontId="3" type="noConversion"/>
  </si>
  <si>
    <t>표준공사기간</t>
    <phoneticPr fontId="3" type="noConversion"/>
  </si>
  <si>
    <t>순계약금액별 적용구간</t>
    <phoneticPr fontId="3" type="noConversion"/>
  </si>
  <si>
    <t>*소방시설 설계 및 감리업 전문인배상책임공제</t>
    <phoneticPr fontId="3" type="noConversion"/>
  </si>
  <si>
    <t>*설계,감리용역 손해배상공제 요율표(2020.07.01. 개정)</t>
    <phoneticPr fontId="3" type="noConversion"/>
  </si>
  <si>
    <t>전기공사</t>
    <phoneticPr fontId="3" type="noConversion"/>
  </si>
  <si>
    <t>5억 초과
10억 이하</t>
    <phoneticPr fontId="3" type="noConversion"/>
  </si>
  <si>
    <t>10억 초과
20억 이하</t>
    <phoneticPr fontId="3" type="noConversion"/>
  </si>
  <si>
    <t>20억 초과
30억 이하</t>
    <phoneticPr fontId="3" type="noConversion"/>
  </si>
  <si>
    <t>30억 초과
50억 이하</t>
    <phoneticPr fontId="3" type="noConversion"/>
  </si>
  <si>
    <t>표준공사기간(년)</t>
    <phoneticPr fontId="3" type="noConversion"/>
  </si>
  <si>
    <t>용역금액(계약금액)</t>
    <phoneticPr fontId="3" type="noConversion"/>
  </si>
  <si>
    <t>기본(%)</t>
    <phoneticPr fontId="3" type="noConversion"/>
  </si>
  <si>
    <t>공사종류</t>
    <phoneticPr fontId="3" type="noConversion"/>
  </si>
  <si>
    <t>2. 실시설계 요율</t>
    <phoneticPr fontId="3" type="noConversion"/>
  </si>
  <si>
    <t>건축물 등의 전기설비</t>
    <phoneticPr fontId="3" type="noConversion"/>
  </si>
  <si>
    <t>출처 : 소방산업공제조합 공제요율표</t>
    <phoneticPr fontId="3" type="noConversion"/>
  </si>
  <si>
    <t>6. 실행 버튼 클릭</t>
    <phoneticPr fontId="3" type="noConversion"/>
  </si>
  <si>
    <t>미적용</t>
  </si>
  <si>
    <t xml:space="preserve">     - 전문공사업: 창호교체, 바닥교체, 방수공사, 천정교체 등</t>
    <phoneticPr fontId="3" type="noConversion"/>
  </si>
  <si>
    <t>5. 용역손해배상보험,공제 요율, 각 분야별, 공사금액별 요율 적용(드롭다운 메뉴 활용, 별도시트 참고)</t>
    <phoneticPr fontId="3" type="noConversion"/>
  </si>
  <si>
    <t>*건축분야 요율표</t>
    <phoneticPr fontId="3" type="noConversion"/>
  </si>
  <si>
    <t>교육연구시설</t>
    <phoneticPr fontId="3" type="noConversion"/>
  </si>
  <si>
    <t>실시설계 요율</t>
    <phoneticPr fontId="3" type="noConversion"/>
  </si>
  <si>
    <t>출처 : 건축사공제조합 손해배상공제업무 요율표</t>
    <phoneticPr fontId="3" type="noConversion"/>
  </si>
  <si>
    <t>소    계</t>
    <phoneticPr fontId="3" type="noConversion"/>
  </si>
  <si>
    <t>7. 실시설계도면 정리</t>
    <phoneticPr fontId="3" type="noConversion"/>
  </si>
  <si>
    <t>3. 운영 및 유지관리 지침서</t>
    <phoneticPr fontId="3" type="noConversion"/>
  </si>
  <si>
    <t>13. 인터페이스 설계</t>
    <phoneticPr fontId="3" type="noConversion"/>
  </si>
  <si>
    <t>12. 내진설비 설계</t>
    <phoneticPr fontId="3" type="noConversion"/>
  </si>
  <si>
    <t>10. 운송설비 설계</t>
    <phoneticPr fontId="3" type="noConversion"/>
  </si>
  <si>
    <t>8. 자동제어설비 설계</t>
    <phoneticPr fontId="3" type="noConversion"/>
  </si>
  <si>
    <t>7. 가스설비 설계</t>
    <phoneticPr fontId="3" type="noConversion"/>
  </si>
  <si>
    <t>합  계</t>
    <phoneticPr fontId="3" type="noConversion"/>
  </si>
  <si>
    <t>6. 위생설비 설계</t>
    <phoneticPr fontId="3" type="noConversion"/>
  </si>
  <si>
    <t>5. 공조배관 설계</t>
    <phoneticPr fontId="3" type="noConversion"/>
  </si>
  <si>
    <t>4. 환기설비 설계</t>
    <phoneticPr fontId="3" type="noConversion"/>
  </si>
  <si>
    <t>2. 열원설비 설계</t>
    <phoneticPr fontId="3" type="noConversion"/>
  </si>
  <si>
    <t>인건비 단가</t>
    <phoneticPr fontId="3" type="noConversion"/>
  </si>
  <si>
    <t>6. 단계별 자문 및 방침자료 작성</t>
    <phoneticPr fontId="3" type="noConversion"/>
  </si>
  <si>
    <t>1,000 ㎡미만시 1, 이상시 1+0.02(연면적/1000-1)</t>
    <phoneticPr fontId="3" type="noConversion"/>
  </si>
  <si>
    <t>(연면적/1000)^0.91</t>
    <phoneticPr fontId="3" type="noConversion"/>
  </si>
  <si>
    <t>계획,설계</t>
    <phoneticPr fontId="3" type="noConversion"/>
  </si>
  <si>
    <t>(연면적/1000)^0.83</t>
    <phoneticPr fontId="3" type="noConversion"/>
  </si>
  <si>
    <t>조사,성과품작성</t>
    <phoneticPr fontId="3" type="noConversion"/>
  </si>
  <si>
    <t>건물
용도</t>
    <phoneticPr fontId="3" type="noConversion"/>
  </si>
  <si>
    <t>BEMS
적용
여부</t>
    <phoneticPr fontId="3" type="noConversion"/>
  </si>
  <si>
    <t>초급</t>
  </si>
  <si>
    <t>고급</t>
  </si>
  <si>
    <t>특급</t>
  </si>
  <si>
    <t>기술사</t>
  </si>
  <si>
    <t>보정계수
적용 여부
(○=1, ×=0)</t>
    <phoneticPr fontId="3" type="noConversion"/>
  </si>
  <si>
    <t>환산계수
선택 적용
(○=1, ×=0)</t>
    <phoneticPr fontId="3" type="noConversion"/>
  </si>
  <si>
    <t>보정
계수
적용
값</t>
    <phoneticPr fontId="3" type="noConversion"/>
  </si>
  <si>
    <t>환산
계수
값
(가스배관)</t>
    <phoneticPr fontId="3" type="noConversion"/>
  </si>
  <si>
    <t>환산
계수
값
(냉난방)</t>
    <phoneticPr fontId="3" type="noConversion"/>
  </si>
  <si>
    <t>(GHP) 가스배관 추가, 기준인원수(인·일/단위)</t>
    <phoneticPr fontId="3" type="noConversion"/>
  </si>
  <si>
    <t>냉난방기(EHP, GHP) 기준인원수(인·일/단위)</t>
    <phoneticPr fontId="3" type="noConversion"/>
  </si>
  <si>
    <t>다. 투입인원수 산정기준</t>
    <phoneticPr fontId="3" type="noConversion"/>
  </si>
  <si>
    <t>건물용도</t>
    <phoneticPr fontId="3" type="noConversion"/>
  </si>
  <si>
    <t>BEMS적용</t>
    <phoneticPr fontId="3" type="noConversion"/>
  </si>
  <si>
    <t>BIM적용</t>
    <phoneticPr fontId="3" type="noConversion"/>
  </si>
  <si>
    <t>(㎡)</t>
    <phoneticPr fontId="3" type="noConversion"/>
  </si>
  <si>
    <t>가스배관(실) 수</t>
    <phoneticPr fontId="3" type="noConversion"/>
  </si>
  <si>
    <t>냉난방기(실) 수</t>
    <phoneticPr fontId="3" type="noConversion"/>
  </si>
  <si>
    <t>기계설비 표준품셈 (2022. 01. 산업통상자원부)</t>
    <phoneticPr fontId="3" type="noConversion"/>
  </si>
  <si>
    <t>●</t>
    <phoneticPr fontId="3" type="noConversion"/>
  </si>
  <si>
    <t>●</t>
  </si>
  <si>
    <t>2-2 일반건축물설비 설계</t>
    <phoneticPr fontId="3" type="noConversion"/>
  </si>
  <si>
    <t>제2장 기계설비 설계</t>
    <phoneticPr fontId="3" type="noConversion"/>
  </si>
  <si>
    <t xml:space="preserve">부칙 2) 2022년에 공표된 기계설비 표준품셈은 2023년 신규사업부터 적용한다. </t>
    <phoneticPr fontId="3" type="noConversion"/>
  </si>
  <si>
    <t xml:space="preserve">    예) 아울렛(2,000㎡) + 오피스텔(8,000㎡) 건물 : (아울렛 면적 적용 대가 x 보정계수) + (오피스텔 면적 적용 대가 x 오피스텔 보정계수)</t>
    <phoneticPr fontId="3" type="noConversion"/>
  </si>
  <si>
    <t>040101 각급 학교, 교육원,
          도서관 등</t>
    <phoneticPr fontId="3" type="noConversion"/>
  </si>
  <si>
    <t>020301 운동장</t>
    <phoneticPr fontId="3" type="noConversion"/>
  </si>
  <si>
    <t>020202 과학관, 전시장</t>
    <phoneticPr fontId="3" type="noConversion"/>
  </si>
  <si>
    <t>020201 박물관, 미술관</t>
    <phoneticPr fontId="3" type="noConversion"/>
  </si>
  <si>
    <t>0202 전시장</t>
    <phoneticPr fontId="3" type="noConversion"/>
  </si>
  <si>
    <t>020102 문화회관, 집회장</t>
    <phoneticPr fontId="3" type="noConversion"/>
  </si>
  <si>
    <t>020101 극장, 음악당</t>
    <phoneticPr fontId="3" type="noConversion"/>
  </si>
  <si>
    <t>0201 공연장</t>
    <phoneticPr fontId="3" type="noConversion"/>
  </si>
  <si>
    <t>소분류</t>
    <phoneticPr fontId="3" type="noConversion"/>
  </si>
  <si>
    <t>중분류</t>
    <phoneticPr fontId="3" type="noConversion"/>
  </si>
  <si>
    <t>대분류</t>
    <phoneticPr fontId="3" type="noConversion"/>
  </si>
  <si>
    <t>용도별 보정계수</t>
    <phoneticPr fontId="3" type="noConversion"/>
  </si>
  <si>
    <t>② 적용</t>
    <phoneticPr fontId="3" type="noConversion"/>
  </si>
  <si>
    <t>① 미적용</t>
    <phoneticPr fontId="3" type="noConversion"/>
  </si>
  <si>
    <t>③ 순환(단계별) 리모델링</t>
    <phoneticPr fontId="3" type="noConversion"/>
  </si>
  <si>
    <t>② 전면 리모델링(증축포함)</t>
    <phoneticPr fontId="3" type="noConversion"/>
  </si>
  <si>
    <t>① 신축</t>
    <phoneticPr fontId="3" type="noConversion"/>
  </si>
  <si>
    <t>1+0.02 (연면적/1,000-1)</t>
    <phoneticPr fontId="3" type="noConversion"/>
  </si>
  <si>
    <t>① 1,000㎡ 미만</t>
    <phoneticPr fontId="3" type="noConversion"/>
  </si>
  <si>
    <t>② 계획⦁설계단계</t>
    <phoneticPr fontId="3" type="noConversion"/>
  </si>
  <si>
    <t>① 조사⦁성과품작성단계</t>
    <phoneticPr fontId="3" type="noConversion"/>
  </si>
  <si>
    <t>마. 환산계수 및 보정계수</t>
    <phoneticPr fontId="3" type="noConversion"/>
  </si>
  <si>
    <t>기준인원수</t>
    <phoneticPr fontId="3" type="noConversion"/>
  </si>
  <si>
    <t>&lt;환산계수&gt;</t>
    <phoneticPr fontId="3" type="noConversion"/>
  </si>
  <si>
    <t>&lt;보정계수&gt;</t>
    <phoneticPr fontId="3" type="noConversion"/>
  </si>
  <si>
    <t>조 정</t>
    <phoneticPr fontId="3" type="noConversion"/>
  </si>
  <si>
    <t>설계기준검토</t>
    <phoneticPr fontId="3" type="noConversion"/>
  </si>
  <si>
    <t>열원, 제어 부대설비 계획 및 결정</t>
    <phoneticPr fontId="3" type="noConversion"/>
  </si>
  <si>
    <t>관련 법규 및 조례검토</t>
    <phoneticPr fontId="3" type="noConversion"/>
  </si>
  <si>
    <t>발주처 방침 반영</t>
    <phoneticPr fontId="3" type="noConversion"/>
  </si>
  <si>
    <t>계통도, 평면도, 상세도</t>
    <phoneticPr fontId="3" type="noConversion"/>
  </si>
  <si>
    <t>부하, 용량, 관경 계산서</t>
    <phoneticPr fontId="3" type="noConversion"/>
  </si>
  <si>
    <t>실시설계도면 편집 및 전산화</t>
    <phoneticPr fontId="3" type="noConversion"/>
  </si>
  <si>
    <t>설계 업무 범위</t>
    <phoneticPr fontId="3" type="noConversion"/>
  </si>
  <si>
    <t>기초자료 (기계설비 표준품셈 기준)</t>
    <phoneticPr fontId="3" type="noConversion"/>
  </si>
  <si>
    <t>계수값 계산</t>
    <phoneticPr fontId="3" type="noConversion"/>
  </si>
  <si>
    <t>* 조정이 필요한 경우 노랑 셀만 변경</t>
    <phoneticPr fontId="3" type="noConversion"/>
  </si>
  <si>
    <t>020302 체육관</t>
    <phoneticPr fontId="3" type="noConversion"/>
  </si>
  <si>
    <t>* 품셈의 개정이나 교육청 방침이 바뀌지 않으면, 그외 값은 수정하지 않음.</t>
    <phoneticPr fontId="3" type="noConversion"/>
  </si>
  <si>
    <t>소수점 넷째 자리에서 반올림</t>
    <phoneticPr fontId="3" type="noConversion"/>
  </si>
  <si>
    <t>(1,000㎡기준)</t>
    <phoneticPr fontId="3" type="noConversion"/>
  </si>
  <si>
    <t>② 1,000㎡ 이상</t>
    <phoneticPr fontId="3" type="noConversion"/>
  </si>
  <si>
    <t>BIM 적용여부</t>
    <phoneticPr fontId="3" type="noConversion"/>
  </si>
  <si>
    <t>BEMS 적용여부</t>
    <phoneticPr fontId="3" type="noConversion"/>
  </si>
  <si>
    <t>* BIM 적용: 시설산업 BIM 적용 기본지침서('19년, 조달청)을 준용하여 수행한 업무기준</t>
    <phoneticPr fontId="3" type="noConversion"/>
  </si>
  <si>
    <t>01 숙박시설</t>
    <phoneticPr fontId="3" type="noConversion"/>
  </si>
  <si>
    <t>0101 숙박시설</t>
    <phoneticPr fontId="3" type="noConversion"/>
  </si>
  <si>
    <t>010103 수련원, 연수원 등</t>
    <phoneticPr fontId="3" type="noConversion"/>
  </si>
  <si>
    <t>02 문화집회시설</t>
    <phoneticPr fontId="3" type="noConversion"/>
  </si>
  <si>
    <t>0203 관람장</t>
    <phoneticPr fontId="3" type="noConversion"/>
  </si>
  <si>
    <t>일반실내체육관 : 체육관의 100%</t>
    <phoneticPr fontId="3" type="noConversion"/>
  </si>
  <si>
    <t>실내수영장 : 체육관의 120%</t>
    <phoneticPr fontId="3" type="noConversion"/>
  </si>
  <si>
    <t>실내빙상장 : 체육관의 130%</t>
    <phoneticPr fontId="3" type="noConversion"/>
  </si>
  <si>
    <t>04 교육연구시설</t>
    <phoneticPr fontId="3" type="noConversion"/>
  </si>
  <si>
    <t>0401 교육연구시설</t>
    <phoneticPr fontId="3" type="noConversion"/>
  </si>
  <si>
    <t>일반 유치원, 초중고 : 학교의 100%</t>
    <phoneticPr fontId="3" type="noConversion"/>
  </si>
  <si>
    <t>(전문계고는 110%)</t>
    <phoneticPr fontId="3" type="noConversion"/>
  </si>
  <si>
    <t>대학교: 학교의 110%</t>
    <phoneticPr fontId="3" type="noConversion"/>
  </si>
  <si>
    <t>학교 내 기타시설은 각 용도에 따라 산정</t>
    <phoneticPr fontId="3" type="noConversion"/>
  </si>
  <si>
    <t>06 업무시설</t>
    <phoneticPr fontId="3" type="noConversion"/>
  </si>
  <si>
    <t>0601 업무시설</t>
    <phoneticPr fontId="3" type="noConversion"/>
  </si>
  <si>
    <t>060101 오피스건물, 청사 등</t>
    <phoneticPr fontId="3" type="noConversion"/>
  </si>
  <si>
    <t>* 보정계수 적용사항</t>
    <phoneticPr fontId="3" type="noConversion"/>
  </si>
  <si>
    <t>1) 용도별 분류에 없는 시설은 가장 유사한 용도의 보정계수로 적용</t>
    <phoneticPr fontId="3" type="noConversion"/>
  </si>
  <si>
    <t>2) 두 가지 이상의 용도가 혼합되어 있는 복합건물은 각각 산정 후 합산</t>
    <phoneticPr fontId="3" type="noConversion"/>
  </si>
  <si>
    <r>
      <t>(연면적/1,000㎡)</t>
    </r>
    <r>
      <rPr>
        <vertAlign val="superscript"/>
        <sz val="11"/>
        <rFont val="굴림"/>
        <family val="3"/>
        <charset val="129"/>
      </rPr>
      <t xml:space="preserve"> 0.83</t>
    </r>
    <phoneticPr fontId="3" type="noConversion"/>
  </si>
  <si>
    <r>
      <t xml:space="preserve">(연면적/1,000㎡) </t>
    </r>
    <r>
      <rPr>
        <vertAlign val="superscript"/>
        <sz val="11"/>
        <rFont val="굴림"/>
        <family val="3"/>
        <charset val="129"/>
      </rPr>
      <t>0.91</t>
    </r>
    <phoneticPr fontId="3" type="noConversion"/>
  </si>
  <si>
    <t xml:space="preserve">      * 디자인디렉터는 사용자참여 디자인 등 기획 운영 및 공사중 디자인 감리를 수행</t>
    <phoneticPr fontId="3" type="noConversion"/>
  </si>
  <si>
    <t>젹용값의 결정 (품셈 기준)</t>
    <phoneticPr fontId="3" type="noConversion"/>
  </si>
  <si>
    <t>□ 엔지니어링사업대가의 기준[산업통상자원부 고시 제2021-137호]</t>
    <phoneticPr fontId="3" type="noConversion"/>
  </si>
  <si>
    <t>□ 공공발주사업에 대한 건축사의 업무범위와 대가기준 [별표4]건축설계 대가요율-2종(보통)[국토교통부 고시 제2020-635호]</t>
    <phoneticPr fontId="3" type="noConversion"/>
  </si>
  <si>
    <t>기본요율적용기간(년)</t>
    <phoneticPr fontId="3" type="noConversion"/>
  </si>
  <si>
    <t>출처 : 엔지니어링손해배상공제(보험) 의무가입제도 안내서 40쪽</t>
    <phoneticPr fontId="3" type="noConversion"/>
  </si>
  <si>
    <t>&lt;엔지니어링 노임단가 2024&gt;</t>
    <phoneticPr fontId="3" type="noConversion"/>
  </si>
  <si>
    <t>설비</t>
  </si>
  <si>
    <t>매동초 외 1교(서울과학고) 급식실 환기설비 개선공사 설계용역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</si>
</sst>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76" formatCode="0.00_ "/>
    <numFmt numFmtId="177" formatCode="#,##0_ "/>
    <numFmt numFmtId="178" formatCode="0.000%"/>
    <numFmt numFmtId="179" formatCode="_-* #,##0.0000_-;\-* #,##0.0000_-;_-* &quot;-&quot;????_-;_-@_-"/>
    <numFmt numFmtId="180" formatCode="#,##0.00_ "/>
    <numFmt numFmtId="181" formatCode="General&quot;실&quot;"/>
    <numFmt numFmtId="182" formatCode="_-* #,##0.0_-;\-* #,##0.0_-;_-* &quot;-&quot;_-;_-@_-"/>
    <numFmt numFmtId="183" formatCode="##&quot;일&quot;"/>
    <numFmt numFmtId="184" formatCode="_-* #,##0.0_-;\-* #,##0.0_-;_-* &quot;-&quot;?_-;_-@_-"/>
    <numFmt numFmtId="185" formatCode="0.0"/>
    <numFmt numFmtId="186" formatCode="0.0000%"/>
    <numFmt numFmtId="187" formatCode="0.000"/>
    <numFmt numFmtId="188" formatCode="_-* #,##0.000_-;\-* #,##0.000_-;_-* &quot;-&quot;_-;_-@_-"/>
    <numFmt numFmtId="189" formatCode="_-* #,##0.000_-;\-* #,##0.000_-;_-* &quot;-&quot;?_-;_-@_-"/>
    <numFmt numFmtId="190" formatCode="_-* #,##0.00_-;\-* #,##0.00_-;_-* &quot;-&quot;_-;_-@_-"/>
  </numFmts>
  <fonts count="45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22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2"/>
      <color indexed="8"/>
      <name val="한양중고딕,한컴돋움"/>
      <family val="3"/>
      <charset val="129"/>
    </font>
    <font>
      <sz val="12"/>
      <name val="한양중고딕,한컴돋움"/>
      <family val="3"/>
      <charset val="129"/>
    </font>
    <font>
      <b/>
      <sz val="12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한양중고딕,한컴돋움"/>
      <family val="3"/>
      <charset val="129"/>
    </font>
    <font>
      <b/>
      <sz val="11"/>
      <color indexed="8"/>
      <name val="한양중고딕,한컴돋움"/>
      <family val="3"/>
      <charset val="129"/>
    </font>
    <font>
      <sz val="11"/>
      <name val="한양중고딕,한컴돋움"/>
      <family val="3"/>
      <charset val="129"/>
    </font>
    <font>
      <sz val="10"/>
      <color indexed="8"/>
      <name val="한양중고딕,한컴돋움"/>
      <family val="3"/>
      <charset val="129"/>
    </font>
    <font>
      <sz val="10"/>
      <name val="한양중고딕,한컴돋움"/>
      <family val="3"/>
      <charset val="129"/>
    </font>
    <font>
      <sz val="12"/>
      <name val="굴림체"/>
      <family val="3"/>
      <charset val="129"/>
    </font>
    <font>
      <b/>
      <sz val="24"/>
      <name val="굴림체"/>
      <family val="3"/>
      <charset val="129"/>
    </font>
    <font>
      <b/>
      <sz val="18"/>
      <color rgb="FFFF0000"/>
      <name val="맑은 고딕"/>
      <family val="3"/>
      <charset val="129"/>
    </font>
    <font>
      <b/>
      <sz val="18"/>
      <color rgb="FFFF0000"/>
      <name val="HY동녘B"/>
      <family val="1"/>
      <charset val="129"/>
    </font>
    <font>
      <b/>
      <sz val="18"/>
      <color rgb="FF0000FF"/>
      <name val="맑은 고딕"/>
      <family val="3"/>
      <charset val="129"/>
    </font>
    <font>
      <b/>
      <sz val="11"/>
      <name val="돋움"/>
      <family val="3"/>
      <charset val="129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0"/>
      <name val="굴림체"/>
      <family val="3"/>
      <charset val="129"/>
    </font>
    <font>
      <sz val="11"/>
      <name val="굴림"/>
      <family val="3"/>
      <charset val="129"/>
    </font>
    <font>
      <b/>
      <sz val="15"/>
      <color rgb="FF000000"/>
      <name val="돋움"/>
      <family val="3"/>
      <charset val="129"/>
    </font>
    <font>
      <sz val="11"/>
      <name val="HY울릉도M"/>
      <family val="1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theme="3"/>
      <name val="굴림"/>
      <family val="3"/>
      <charset val="129"/>
    </font>
    <font>
      <sz val="11"/>
      <color theme="1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name val="굴림"/>
      <family val="3"/>
      <charset val="129"/>
    </font>
    <font>
      <b/>
      <sz val="12"/>
      <color rgb="FF000000"/>
      <name val="굴림"/>
      <family val="3"/>
      <charset val="129"/>
    </font>
    <font>
      <vertAlign val="superscript"/>
      <sz val="11"/>
      <name val="굴림"/>
      <family val="3"/>
      <charset val="129"/>
    </font>
    <font>
      <b/>
      <sz val="11"/>
      <name val="굴림"/>
      <family val="3"/>
      <charset val="129"/>
    </font>
    <font>
      <sz val="11"/>
      <color theme="1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9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/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/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indexed="64"/>
      </bottom>
      <diagonal/>
    </border>
    <border>
      <left/>
      <right/>
      <top style="hair">
        <color rgb="FF000000"/>
      </top>
      <bottom style="medium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rgb="FF000000"/>
      </left>
      <right/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</cellStyleXfs>
  <cellXfs count="563">
    <xf numFmtId="0" fontId="0" fillId="0" borderId="0" xfId="0">
      <alignment vertical="center"/>
    </xf>
    <xf numFmtId="0" fontId="2" fillId="0" borderId="0" xfId="0" applyFont="1" applyAlignment="1" applyProtection="1">
      <alignment vertical="center"/>
    </xf>
    <xf numFmtId="0" fontId="7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NumberFormat="1" applyFont="1" applyAlignment="1" applyProtection="1">
      <alignment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0" fontId="11" fillId="0" borderId="0" xfId="0" applyNumberFormat="1" applyFont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15" fillId="0" borderId="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vertical="center"/>
    </xf>
    <xf numFmtId="0" fontId="12" fillId="0" borderId="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16" fillId="0" borderId="3" xfId="0" applyNumberFormat="1" applyFont="1" applyBorder="1" applyAlignment="1" applyProtection="1">
      <alignment vertical="center"/>
    </xf>
    <xf numFmtId="0" fontId="14" fillId="0" borderId="3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2" fillId="0" borderId="3" xfId="0" applyNumberFormat="1" applyFont="1" applyBorder="1" applyAlignment="1" applyProtection="1">
      <alignment vertical="center"/>
    </xf>
    <xf numFmtId="0" fontId="12" fillId="4" borderId="3" xfId="0" applyFont="1" applyFill="1" applyBorder="1" applyAlignment="1" applyProtection="1">
      <alignment horizontal="center" vertical="center" wrapText="1"/>
    </xf>
    <xf numFmtId="0" fontId="14" fillId="0" borderId="3" xfId="0" applyFont="1" applyBorder="1" applyAlignment="1" applyProtection="1">
      <alignment horizontal="right" vertical="center" wrapText="1"/>
    </xf>
    <xf numFmtId="177" fontId="16" fillId="0" borderId="3" xfId="2" applyNumberFormat="1" applyFont="1" applyBorder="1" applyAlignment="1" applyProtection="1">
      <alignment vertical="center"/>
    </xf>
    <xf numFmtId="0" fontId="16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2" fillId="0" borderId="3" xfId="0" applyFont="1" applyFill="1" applyBorder="1" applyAlignment="1" applyProtection="1">
      <alignment horizontal="left" vertical="center" wrapText="1"/>
    </xf>
    <xf numFmtId="177" fontId="2" fillId="0" borderId="3" xfId="4" applyNumberFormat="1" applyFont="1" applyBorder="1" applyAlignment="1" applyProtection="1">
      <alignment vertical="center"/>
    </xf>
    <xf numFmtId="176" fontId="2" fillId="0" borderId="3" xfId="0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5" fillId="2" borderId="3" xfId="0" applyFont="1" applyFill="1" applyBorder="1" applyAlignment="1" applyProtection="1">
      <alignment horizontal="center" vertical="center"/>
    </xf>
    <xf numFmtId="0" fontId="13" fillId="0" borderId="3" xfId="0" applyFont="1" applyFill="1" applyBorder="1" applyAlignment="1" applyProtection="1">
      <alignment horizontal="left" vertical="center" wrapText="1"/>
    </xf>
    <xf numFmtId="0" fontId="2" fillId="3" borderId="0" xfId="0" applyFont="1" applyFill="1" applyBorder="1" applyAlignment="1" applyProtection="1">
      <alignment horizontal="center" vertical="center"/>
    </xf>
    <xf numFmtId="41" fontId="6" fillId="4" borderId="0" xfId="2" applyFont="1" applyFill="1" applyBorder="1" applyAlignment="1" applyProtection="1">
      <alignment vertical="center"/>
    </xf>
    <xf numFmtId="0" fontId="2" fillId="3" borderId="0" xfId="0" applyFont="1" applyFill="1" applyBorder="1" applyAlignment="1" applyProtection="1">
      <alignment vertical="center"/>
    </xf>
    <xf numFmtId="0" fontId="5" fillId="3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41" fontId="6" fillId="0" borderId="0" xfId="2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 wrapText="1"/>
    </xf>
    <xf numFmtId="0" fontId="6" fillId="0" borderId="0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vertical="center"/>
    </xf>
    <xf numFmtId="9" fontId="2" fillId="0" borderId="0" xfId="0" applyNumberFormat="1" applyFont="1" applyFill="1" applyBorder="1" applyAlignment="1" applyProtection="1">
      <alignment vertical="center"/>
    </xf>
    <xf numFmtId="0" fontId="13" fillId="0" borderId="3" xfId="0" applyFont="1" applyBorder="1" applyAlignment="1" applyProtection="1">
      <alignment horizontal="left" vertical="center" wrapText="1"/>
    </xf>
    <xf numFmtId="176" fontId="14" fillId="0" borderId="3" xfId="0" applyNumberFormat="1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</xf>
    <xf numFmtId="0" fontId="14" fillId="0" borderId="0" xfId="0" applyFont="1" applyBorder="1" applyAlignment="1" applyProtection="1">
      <alignment horizontal="right" vertical="center" wrapText="1"/>
    </xf>
    <xf numFmtId="177" fontId="16" fillId="0" borderId="0" xfId="2" applyNumberFormat="1" applyFont="1" applyBorder="1" applyAlignment="1" applyProtection="1">
      <alignment vertical="center"/>
    </xf>
    <xf numFmtId="0" fontId="14" fillId="0" borderId="0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right" vertical="center" wrapText="1"/>
    </xf>
    <xf numFmtId="177" fontId="18" fillId="0" borderId="0" xfId="2" applyNumberFormat="1" applyFont="1" applyBorder="1" applyAlignment="1" applyProtection="1">
      <alignment vertical="center"/>
    </xf>
    <xf numFmtId="0" fontId="17" fillId="0" borderId="0" xfId="0" applyFont="1" applyBorder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vertical="center"/>
    </xf>
    <xf numFmtId="0" fontId="13" fillId="4" borderId="0" xfId="0" applyFont="1" applyFill="1" applyBorder="1" applyAlignment="1" applyProtection="1">
      <alignment horizontal="center" vertical="center" wrapText="1"/>
    </xf>
    <xf numFmtId="0" fontId="14" fillId="0" borderId="9" xfId="0" applyFont="1" applyBorder="1" applyAlignment="1" applyProtection="1">
      <alignment horizontal="right" vertical="center" wrapText="1"/>
    </xf>
    <xf numFmtId="177" fontId="16" fillId="0" borderId="9" xfId="2" applyNumberFormat="1" applyFont="1" applyBorder="1" applyAlignment="1" applyProtection="1">
      <alignment vertical="center"/>
    </xf>
    <xf numFmtId="0" fontId="14" fillId="0" borderId="9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vertical="center"/>
    </xf>
    <xf numFmtId="0" fontId="16" fillId="0" borderId="0" xfId="0" applyFont="1" applyBorder="1" applyAlignment="1" applyProtection="1">
      <alignment vertical="center"/>
    </xf>
    <xf numFmtId="176" fontId="14" fillId="0" borderId="0" xfId="0" applyNumberFormat="1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vertical="center"/>
    </xf>
    <xf numFmtId="0" fontId="9" fillId="0" borderId="0" xfId="0" applyFont="1" applyBorder="1" applyAlignment="1" applyProtection="1">
      <alignment horizontal="right" vertical="center" wrapText="1"/>
    </xf>
    <xf numFmtId="177" fontId="10" fillId="0" borderId="0" xfId="2" applyNumberFormat="1" applyFont="1" applyBorder="1" applyAlignment="1" applyProtection="1">
      <alignment vertical="center"/>
    </xf>
    <xf numFmtId="41" fontId="8" fillId="2" borderId="3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Border="1" applyAlignment="1" applyProtection="1">
      <alignment horizontal="center" vertical="center" wrapText="1"/>
    </xf>
    <xf numFmtId="176" fontId="17" fillId="0" borderId="0" xfId="0" applyNumberFormat="1" applyFont="1" applyBorder="1" applyAlignment="1" applyProtection="1">
      <alignment horizontal="center" vertical="center" wrapText="1"/>
    </xf>
    <xf numFmtId="0" fontId="10" fillId="0" borderId="0" xfId="0" applyNumberFormat="1" applyFont="1" applyAlignment="1" applyProtection="1">
      <alignment vertical="center"/>
    </xf>
    <xf numFmtId="43" fontId="2" fillId="0" borderId="0" xfId="0" applyNumberFormat="1" applyFont="1" applyAlignment="1" applyProtection="1">
      <alignment vertical="center"/>
    </xf>
    <xf numFmtId="179" fontId="2" fillId="0" borderId="0" xfId="0" applyNumberFormat="1" applyFont="1" applyAlignment="1" applyProtection="1">
      <alignment vertical="center"/>
    </xf>
    <xf numFmtId="0" fontId="2" fillId="0" borderId="12" xfId="0" applyFont="1" applyBorder="1" applyAlignment="1" applyProtection="1">
      <alignment vertical="center"/>
    </xf>
    <xf numFmtId="0" fontId="2" fillId="0" borderId="1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7" fillId="0" borderId="0" xfId="0" applyNumberFormat="1" applyFont="1" applyFill="1" applyAlignment="1" applyProtection="1">
      <alignment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NumberFormat="1" applyFont="1" applyFill="1" applyAlignment="1" applyProtection="1">
      <alignment vertical="center"/>
    </xf>
    <xf numFmtId="0" fontId="11" fillId="0" borderId="10" xfId="0" applyFont="1" applyBorder="1" applyAlignment="1" applyProtection="1">
      <alignment horizontal="left" vertical="center"/>
    </xf>
    <xf numFmtId="0" fontId="5" fillId="5" borderId="13" xfId="0" applyFont="1" applyFill="1" applyBorder="1" applyAlignment="1" applyProtection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5" fillId="5" borderId="18" xfId="0" applyFont="1" applyFill="1" applyBorder="1" applyAlignment="1" applyProtection="1">
      <alignment horizontal="center" vertical="center"/>
    </xf>
    <xf numFmtId="0" fontId="5" fillId="5" borderId="19" xfId="0" applyFont="1" applyFill="1" applyBorder="1" applyAlignment="1" applyProtection="1">
      <alignment horizontal="center" vertical="center"/>
    </xf>
    <xf numFmtId="0" fontId="5" fillId="2" borderId="23" xfId="0" applyFont="1" applyFill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horizontal="center" vertical="center"/>
    </xf>
    <xf numFmtId="0" fontId="2" fillId="0" borderId="26" xfId="0" applyFont="1" applyBorder="1" applyAlignment="1" applyProtection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0" borderId="34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2" xfId="0" applyFont="1" applyBorder="1" applyAlignment="1" applyProtection="1">
      <alignment vertical="center"/>
    </xf>
    <xf numFmtId="0" fontId="24" fillId="0" borderId="0" xfId="0" applyFont="1" applyAlignment="1">
      <alignment vertical="center"/>
    </xf>
    <xf numFmtId="0" fontId="24" fillId="0" borderId="2" xfId="0" applyFont="1" applyBorder="1" applyAlignment="1">
      <alignment vertical="center"/>
    </xf>
    <xf numFmtId="0" fontId="2" fillId="7" borderId="14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vertical="center" wrapText="1"/>
    </xf>
    <xf numFmtId="0" fontId="5" fillId="6" borderId="26" xfId="0" applyFont="1" applyFill="1" applyBorder="1" applyAlignment="1" applyProtection="1">
      <alignment horizontal="center" vertical="center"/>
    </xf>
    <xf numFmtId="0" fontId="2" fillId="6" borderId="28" xfId="0" applyFont="1" applyFill="1" applyBorder="1" applyAlignment="1" applyProtection="1">
      <alignment vertical="center"/>
    </xf>
    <xf numFmtId="0" fontId="2" fillId="6" borderId="29" xfId="0" applyFont="1" applyFill="1" applyBorder="1" applyAlignment="1" applyProtection="1">
      <alignment vertical="center"/>
    </xf>
    <xf numFmtId="41" fontId="5" fillId="0" borderId="0" xfId="2" applyFont="1" applyBorder="1" applyAlignment="1" applyProtection="1">
      <alignment vertical="center"/>
    </xf>
    <xf numFmtId="0" fontId="2" fillId="0" borderId="23" xfId="0" applyFont="1" applyBorder="1" applyAlignment="1" applyProtection="1">
      <alignment vertical="center"/>
    </xf>
    <xf numFmtId="0" fontId="2" fillId="0" borderId="23" xfId="0" applyFont="1" applyFill="1" applyBorder="1" applyAlignment="1" applyProtection="1">
      <alignment vertical="center"/>
    </xf>
    <xf numFmtId="0" fontId="2" fillId="0" borderId="26" xfId="0" applyFont="1" applyBorder="1" applyAlignment="1" applyProtection="1">
      <alignment vertical="center"/>
    </xf>
    <xf numFmtId="41" fontId="2" fillId="0" borderId="3" xfId="2" applyFont="1" applyFill="1" applyBorder="1" applyAlignment="1" applyProtection="1">
      <alignment vertical="center"/>
      <protection hidden="1"/>
    </xf>
    <xf numFmtId="41" fontId="5" fillId="6" borderId="27" xfId="2" applyFont="1" applyFill="1" applyBorder="1" applyAlignment="1" applyProtection="1">
      <alignment vertical="center"/>
      <protection hidden="1"/>
    </xf>
    <xf numFmtId="9" fontId="2" fillId="0" borderId="5" xfId="0" applyNumberFormat="1" applyFont="1" applyFill="1" applyBorder="1" applyAlignment="1" applyProtection="1">
      <alignment horizontal="left" vertical="center" wrapText="1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2" fillId="0" borderId="27" xfId="0" applyFont="1" applyFill="1" applyBorder="1" applyAlignment="1" applyProtection="1">
      <alignment horizontal="center" vertical="center"/>
      <protection hidden="1"/>
    </xf>
    <xf numFmtId="41" fontId="2" fillId="0" borderId="3" xfId="2" applyFont="1" applyBorder="1" applyAlignment="1" applyProtection="1">
      <alignment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10" fontId="2" fillId="0" borderId="3" xfId="1" applyNumberFormat="1" applyFont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/>
      <protection hidden="1"/>
    </xf>
    <xf numFmtId="0" fontId="2" fillId="0" borderId="27" xfId="0" applyFont="1" applyBorder="1" applyAlignment="1" applyProtection="1">
      <alignment vertical="center"/>
      <protection hidden="1"/>
    </xf>
    <xf numFmtId="0" fontId="2" fillId="0" borderId="27" xfId="0" applyFont="1" applyBorder="1" applyAlignment="1" applyProtection="1">
      <alignment horizontal="center" vertical="center"/>
      <protection hidden="1"/>
    </xf>
    <xf numFmtId="0" fontId="2" fillId="4" borderId="23" xfId="0" applyFont="1" applyFill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vertical="center"/>
      <protection locked="0"/>
    </xf>
    <xf numFmtId="180" fontId="2" fillId="0" borderId="3" xfId="4" applyNumberFormat="1" applyFont="1" applyBorder="1" applyAlignment="1" applyProtection="1">
      <alignment vertical="center"/>
    </xf>
    <xf numFmtId="0" fontId="5" fillId="0" borderId="3" xfId="0" applyNumberFormat="1" applyFont="1" applyBorder="1" applyAlignment="1" applyProtection="1">
      <alignment horizontal="center" vertical="center"/>
    </xf>
    <xf numFmtId="0" fontId="5" fillId="8" borderId="13" xfId="2" applyNumberFormat="1" applyFont="1" applyFill="1" applyBorder="1" applyAlignment="1" applyProtection="1">
      <alignment horizontal="center" vertical="center" shrinkToFit="1"/>
    </xf>
    <xf numFmtId="41" fontId="2" fillId="9" borderId="14" xfId="2" applyFont="1" applyFill="1" applyBorder="1" applyAlignment="1" applyProtection="1">
      <alignment horizontal="center" vertical="center" shrinkToFit="1"/>
    </xf>
    <xf numFmtId="41" fontId="29" fillId="5" borderId="3" xfId="0" applyNumberFormat="1" applyFont="1" applyFill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vertical="center"/>
    </xf>
    <xf numFmtId="41" fontId="11" fillId="6" borderId="0" xfId="0" applyNumberFormat="1" applyFont="1" applyFill="1" applyBorder="1" applyAlignment="1" applyProtection="1">
      <alignment vertical="center" shrinkToFit="1"/>
    </xf>
    <xf numFmtId="0" fontId="2" fillId="0" borderId="0" xfId="0" applyFont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horizontal="left" vertical="center"/>
    </xf>
    <xf numFmtId="0" fontId="19" fillId="0" borderId="11" xfId="0" applyFont="1" applyBorder="1" applyAlignment="1" applyProtection="1">
      <alignment vertical="center"/>
      <protection locked="0"/>
    </xf>
    <xf numFmtId="41" fontId="11" fillId="4" borderId="11" xfId="0" applyNumberFormat="1" applyFont="1" applyFill="1" applyBorder="1" applyAlignment="1" applyProtection="1">
      <alignment vertical="center" shrinkToFit="1"/>
      <protection locked="0"/>
    </xf>
    <xf numFmtId="41" fontId="2" fillId="0" borderId="0" xfId="0" applyNumberFormat="1" applyFont="1" applyAlignment="1" applyProtection="1">
      <alignment vertical="center"/>
    </xf>
    <xf numFmtId="20" fontId="2" fillId="0" borderId="0" xfId="0" applyNumberFormat="1" applyFont="1" applyBorder="1" applyAlignment="1">
      <alignment vertical="center"/>
    </xf>
    <xf numFmtId="0" fontId="12" fillId="0" borderId="0" xfId="0" applyFont="1" applyBorder="1" applyAlignment="1" applyProtection="1">
      <alignment horizontal="center" vertical="center" wrapText="1"/>
    </xf>
    <xf numFmtId="0" fontId="12" fillId="4" borderId="0" xfId="0" applyFont="1" applyFill="1" applyBorder="1" applyAlignment="1" applyProtection="1">
      <alignment horizontal="center" vertical="center" wrapText="1"/>
    </xf>
    <xf numFmtId="176" fontId="2" fillId="0" borderId="0" xfId="0" applyNumberFormat="1" applyFont="1" applyBorder="1" applyAlignment="1" applyProtection="1">
      <alignment vertical="center"/>
    </xf>
    <xf numFmtId="0" fontId="0" fillId="0" borderId="0" xfId="0" applyBorder="1" applyAlignment="1">
      <alignment horizontal="center" vertical="center"/>
    </xf>
    <xf numFmtId="0" fontId="31" fillId="0" borderId="0" xfId="0" applyFont="1" applyAlignment="1" applyProtection="1">
      <alignment horizontal="justify" vertical="center"/>
    </xf>
    <xf numFmtId="182" fontId="30" fillId="0" borderId="3" xfId="0" applyNumberFormat="1" applyFont="1" applyFill="1" applyBorder="1" applyAlignment="1">
      <alignment horizontal="center" vertical="center"/>
    </xf>
    <xf numFmtId="41" fontId="30" fillId="0" borderId="3" xfId="0" applyNumberFormat="1" applyFont="1" applyFill="1" applyBorder="1" applyAlignment="1">
      <alignment horizontal="center" vertical="center"/>
    </xf>
    <xf numFmtId="0" fontId="1" fillId="0" borderId="0" xfId="5"/>
    <xf numFmtId="0" fontId="1" fillId="0" borderId="0" xfId="5" applyAlignment="1">
      <alignment vertical="center"/>
    </xf>
    <xf numFmtId="0" fontId="1" fillId="0" borderId="0" xfId="5" applyBorder="1" applyAlignment="1">
      <alignment shrinkToFit="1"/>
    </xf>
    <xf numFmtId="0" fontId="1" fillId="0" borderId="0" xfId="5" applyBorder="1" applyAlignment="1">
      <alignment horizontal="center" vertical="center" shrinkToFit="1"/>
    </xf>
    <xf numFmtId="0" fontId="30" fillId="0" borderId="0" xfId="5" applyFont="1" applyBorder="1" applyAlignment="1">
      <alignment horizontal="center" vertical="center" shrinkToFit="1"/>
    </xf>
    <xf numFmtId="0" fontId="32" fillId="0" borderId="3" xfId="5" applyFont="1" applyBorder="1" applyAlignment="1">
      <alignment horizontal="center" vertical="center" shrinkToFit="1"/>
    </xf>
    <xf numFmtId="0" fontId="32" fillId="0" borderId="0" xfId="5" applyFont="1" applyBorder="1" applyAlignment="1">
      <alignment horizontal="center" vertical="center" shrinkToFit="1"/>
    </xf>
    <xf numFmtId="0" fontId="30" fillId="0" borderId="0" xfId="5" applyFont="1" applyBorder="1" applyAlignment="1">
      <alignment vertical="center" shrinkToFit="1"/>
    </xf>
    <xf numFmtId="0" fontId="33" fillId="0" borderId="3" xfId="6" applyFont="1" applyBorder="1" applyAlignment="1">
      <alignment horizontal="left" vertical="center"/>
    </xf>
    <xf numFmtId="0" fontId="1" fillId="0" borderId="0" xfId="6">
      <alignment vertical="center"/>
    </xf>
    <xf numFmtId="0" fontId="1" fillId="0" borderId="0" xfId="6" applyAlignment="1">
      <alignment horizontal="center" vertical="center"/>
    </xf>
    <xf numFmtId="0" fontId="1" fillId="0" borderId="0" xfId="6" applyAlignment="1">
      <alignment horizontal="left" vertical="center"/>
    </xf>
    <xf numFmtId="0" fontId="30" fillId="0" borderId="0" xfId="6" applyFont="1" applyAlignment="1">
      <alignment horizontal="left" vertical="center"/>
    </xf>
    <xf numFmtId="0" fontId="34" fillId="0" borderId="0" xfId="6" applyFont="1" applyAlignment="1">
      <alignment horizontal="left" vertical="center"/>
    </xf>
    <xf numFmtId="0" fontId="30" fillId="0" borderId="0" xfId="6" applyFont="1" applyAlignment="1">
      <alignment horizontal="center" vertical="center"/>
    </xf>
    <xf numFmtId="0" fontId="34" fillId="0" borderId="0" xfId="6" applyFont="1" applyAlignment="1">
      <alignment vertical="center"/>
    </xf>
    <xf numFmtId="0" fontId="1" fillId="0" borderId="50" xfId="6" applyBorder="1" applyAlignment="1">
      <alignment horizontal="center" vertical="center"/>
    </xf>
    <xf numFmtId="0" fontId="1" fillId="0" borderId="51" xfId="6" applyBorder="1" applyAlignment="1">
      <alignment horizontal="center" vertical="center"/>
    </xf>
    <xf numFmtId="0" fontId="1" fillId="0" borderId="52" xfId="6" applyBorder="1" applyAlignment="1">
      <alignment horizontal="center" vertical="center"/>
    </xf>
    <xf numFmtId="0" fontId="1" fillId="0" borderId="54" xfId="6" applyBorder="1" applyAlignment="1">
      <alignment horizontal="center" vertical="center"/>
    </xf>
    <xf numFmtId="41" fontId="33" fillId="0" borderId="54" xfId="4" applyFont="1" applyBorder="1" applyAlignment="1">
      <alignment horizontal="center" vertical="center"/>
    </xf>
    <xf numFmtId="0" fontId="33" fillId="0" borderId="55" xfId="6" applyFont="1" applyBorder="1" applyAlignment="1">
      <alignment horizontal="center" vertical="center" wrapText="1"/>
    </xf>
    <xf numFmtId="0" fontId="33" fillId="0" borderId="55" xfId="6" applyFont="1" applyBorder="1" applyAlignment="1">
      <alignment horizontal="left" vertical="center" wrapText="1"/>
    </xf>
    <xf numFmtId="0" fontId="1" fillId="0" borderId="57" xfId="6" applyBorder="1" applyAlignment="1">
      <alignment horizontal="center" vertical="center"/>
    </xf>
    <xf numFmtId="0" fontId="1" fillId="0" borderId="58" xfId="6" applyBorder="1" applyAlignment="1">
      <alignment horizontal="center" vertical="center"/>
    </xf>
    <xf numFmtId="0" fontId="1" fillId="0" borderId="59" xfId="6" applyBorder="1" applyAlignment="1">
      <alignment horizontal="center" vertical="center"/>
    </xf>
    <xf numFmtId="0" fontId="0" fillId="0" borderId="60" xfId="6" applyFont="1" applyBorder="1" applyAlignment="1">
      <alignment horizontal="center" vertical="center"/>
    </xf>
    <xf numFmtId="0" fontId="1" fillId="0" borderId="61" xfId="6" applyBorder="1" applyAlignment="1">
      <alignment horizontal="center" vertical="center"/>
    </xf>
    <xf numFmtId="0" fontId="33" fillId="0" borderId="60" xfId="6" applyFont="1" applyBorder="1" applyAlignment="1">
      <alignment horizontal="center" vertical="center" wrapText="1"/>
    </xf>
    <xf numFmtId="0" fontId="33" fillId="0" borderId="58" xfId="6" applyFont="1" applyBorder="1" applyAlignment="1">
      <alignment horizontal="center" vertical="center" wrapText="1"/>
    </xf>
    <xf numFmtId="41" fontId="33" fillId="0" borderId="61" xfId="4" applyFont="1" applyBorder="1" applyAlignment="1">
      <alignment horizontal="center" vertical="center"/>
    </xf>
    <xf numFmtId="0" fontId="33" fillId="0" borderId="62" xfId="6" applyFont="1" applyBorder="1" applyAlignment="1">
      <alignment horizontal="center" vertical="center" wrapText="1"/>
    </xf>
    <xf numFmtId="0" fontId="33" fillId="0" borderId="62" xfId="6" applyFont="1" applyBorder="1" applyAlignment="1">
      <alignment horizontal="left" vertical="center" wrapText="1"/>
    </xf>
    <xf numFmtId="0" fontId="0" fillId="0" borderId="57" xfId="6" applyFont="1" applyBorder="1" applyAlignment="1">
      <alignment horizontal="center" vertical="center"/>
    </xf>
    <xf numFmtId="0" fontId="0" fillId="0" borderId="58" xfId="6" applyFont="1" applyBorder="1" applyAlignment="1">
      <alignment horizontal="center" vertical="center"/>
    </xf>
    <xf numFmtId="0" fontId="0" fillId="0" borderId="59" xfId="6" applyFont="1" applyBorder="1" applyAlignment="1">
      <alignment horizontal="center" vertical="center"/>
    </xf>
    <xf numFmtId="0" fontId="1" fillId="0" borderId="60" xfId="6" applyBorder="1" applyAlignment="1">
      <alignment horizontal="center" vertical="center"/>
    </xf>
    <xf numFmtId="0" fontId="0" fillId="0" borderId="61" xfId="6" applyFont="1" applyBorder="1" applyAlignment="1">
      <alignment horizontal="center" vertical="center"/>
    </xf>
    <xf numFmtId="0" fontId="33" fillId="0" borderId="62" xfId="6" applyFont="1" applyBorder="1" applyAlignment="1">
      <alignment horizontal="center" vertical="center"/>
    </xf>
    <xf numFmtId="185" fontId="33" fillId="0" borderId="58" xfId="6" applyNumberFormat="1" applyFont="1" applyBorder="1" applyAlignment="1">
      <alignment horizontal="center" vertical="center" wrapText="1"/>
    </xf>
    <xf numFmtId="0" fontId="33" fillId="0" borderId="60" xfId="6" applyFont="1" applyBorder="1" applyAlignment="1">
      <alignment horizontal="center" vertical="center"/>
    </xf>
    <xf numFmtId="0" fontId="33" fillId="0" borderId="58" xfId="6" applyFont="1" applyBorder="1" applyAlignment="1">
      <alignment horizontal="center" vertical="center"/>
    </xf>
    <xf numFmtId="0" fontId="33" fillId="0" borderId="62" xfId="6" applyFont="1" applyBorder="1" applyAlignment="1">
      <alignment horizontal="left" vertical="center"/>
    </xf>
    <xf numFmtId="0" fontId="0" fillId="0" borderId="1" xfId="6" applyFont="1" applyBorder="1" applyAlignment="1">
      <alignment vertical="center"/>
    </xf>
    <xf numFmtId="0" fontId="30" fillId="0" borderId="3" xfId="0" applyFont="1" applyFill="1" applyBorder="1" applyAlignment="1">
      <alignment horizontal="center" vertical="center"/>
    </xf>
    <xf numFmtId="41" fontId="30" fillId="0" borderId="3" xfId="4" applyFont="1" applyFill="1" applyBorder="1" applyAlignment="1">
      <alignment horizontal="center" vertical="center"/>
    </xf>
    <xf numFmtId="41" fontId="30" fillId="0" borderId="3" xfId="4" applyFont="1" applyFill="1" applyBorder="1" applyAlignment="1">
      <alignment horizontal="center" vertical="center" shrinkToFit="1"/>
    </xf>
    <xf numFmtId="0" fontId="24" fillId="4" borderId="0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shrinkToFit="1"/>
      <protection hidden="1"/>
    </xf>
    <xf numFmtId="0" fontId="2" fillId="0" borderId="27" xfId="0" applyNumberFormat="1" applyFont="1" applyFill="1" applyBorder="1" applyAlignment="1" applyProtection="1">
      <alignment horizontal="center" vertical="center" shrinkToFit="1"/>
      <protection hidden="1"/>
    </xf>
    <xf numFmtId="0" fontId="24" fillId="4" borderId="0" xfId="0" applyFont="1" applyFill="1" applyBorder="1" applyAlignment="1">
      <alignment horizontal="center" vertical="center"/>
    </xf>
    <xf numFmtId="181" fontId="0" fillId="4" borderId="0" xfId="0" applyNumberFormat="1" applyFill="1" applyBorder="1" applyAlignment="1">
      <alignment horizontal="center" vertical="center"/>
    </xf>
    <xf numFmtId="0" fontId="2" fillId="0" borderId="45" xfId="0" applyFont="1" applyBorder="1" applyAlignment="1">
      <alignment vertical="center"/>
    </xf>
    <xf numFmtId="41" fontId="2" fillId="0" borderId="3" xfId="2" applyFont="1" applyFill="1" applyBorder="1" applyAlignment="1" applyProtection="1">
      <alignment horizontal="center" vertical="center"/>
      <protection hidden="1"/>
    </xf>
    <xf numFmtId="41" fontId="2" fillId="0" borderId="3" xfId="2" applyFont="1" applyFill="1" applyBorder="1" applyAlignment="1" applyProtection="1">
      <alignment vertical="center"/>
      <protection locked="0"/>
    </xf>
    <xf numFmtId="41" fontId="2" fillId="0" borderId="3" xfId="3" applyFont="1" applyFill="1" applyBorder="1" applyAlignment="1" applyProtection="1">
      <alignment horizontal="center" vertical="center"/>
      <protection hidden="1"/>
    </xf>
    <xf numFmtId="9" fontId="2" fillId="0" borderId="3" xfId="1" applyNumberFormat="1" applyFont="1" applyFill="1" applyBorder="1" applyAlignment="1" applyProtection="1">
      <alignment horizontal="center" vertical="center"/>
      <protection hidden="1"/>
    </xf>
    <xf numFmtId="0" fontId="24" fillId="4" borderId="0" xfId="0" applyFont="1" applyFill="1" applyBorder="1" applyAlignment="1">
      <alignment horizontal="center" vertical="center"/>
    </xf>
    <xf numFmtId="181" fontId="0" fillId="4" borderId="0" xfId="0" applyNumberFormat="1" applyFill="1" applyBorder="1" applyAlignment="1">
      <alignment horizontal="center" vertical="center"/>
    </xf>
    <xf numFmtId="0" fontId="29" fillId="8" borderId="13" xfId="2" applyNumberFormat="1" applyFont="1" applyFill="1" applyBorder="1" applyAlignment="1" applyProtection="1">
      <alignment horizontal="center" vertical="center" wrapText="1" shrinkToFit="1"/>
    </xf>
    <xf numFmtId="0" fontId="2" fillId="0" borderId="0" xfId="0" applyFont="1" applyAlignment="1" applyProtection="1">
      <alignment vertical="center"/>
      <protection locked="0"/>
    </xf>
    <xf numFmtId="178" fontId="2" fillId="7" borderId="3" xfId="1" applyNumberFormat="1" applyFont="1" applyFill="1" applyBorder="1" applyAlignment="1" applyProtection="1">
      <alignment horizontal="center" vertical="center"/>
      <protection locked="0" hidden="1"/>
    </xf>
    <xf numFmtId="0" fontId="36" fillId="0" borderId="34" xfId="0" applyFont="1" applyBorder="1" applyAlignment="1">
      <alignment vertical="center"/>
    </xf>
    <xf numFmtId="10" fontId="2" fillId="0" borderId="5" xfId="0" applyNumberFormat="1" applyFont="1" applyFill="1" applyBorder="1" applyAlignment="1" applyProtection="1">
      <alignment horizontal="left" vertical="center" wrapText="1"/>
      <protection hidden="1"/>
    </xf>
    <xf numFmtId="186" fontId="2" fillId="0" borderId="5" xfId="0" applyNumberFormat="1" applyFont="1" applyFill="1" applyBorder="1" applyAlignment="1" applyProtection="1">
      <alignment horizontal="left" vertical="center" wrapText="1"/>
      <protection hidden="1"/>
    </xf>
    <xf numFmtId="0" fontId="34" fillId="0" borderId="0" xfId="6" applyFont="1" applyAlignment="1">
      <alignment horizontal="center" vertical="center"/>
    </xf>
    <xf numFmtId="1" fontId="1" fillId="0" borderId="0" xfId="5" applyNumberFormat="1"/>
    <xf numFmtId="0" fontId="1" fillId="0" borderId="71" xfId="6" applyBorder="1" applyAlignment="1">
      <alignment horizontal="center" vertical="center"/>
    </xf>
    <xf numFmtId="0" fontId="0" fillId="0" borderId="73" xfId="6" applyFont="1" applyBorder="1" applyAlignment="1">
      <alignment horizontal="center" vertical="center"/>
    </xf>
    <xf numFmtId="0" fontId="1" fillId="0" borderId="0" xfId="6" applyBorder="1">
      <alignment vertical="center"/>
    </xf>
    <xf numFmtId="0" fontId="1" fillId="0" borderId="0" xfId="5" applyBorder="1"/>
    <xf numFmtId="0" fontId="1" fillId="0" borderId="73" xfId="6" applyBorder="1" applyAlignment="1">
      <alignment horizontal="center" vertical="center"/>
    </xf>
    <xf numFmtId="41" fontId="30" fillId="0" borderId="0" xfId="4" applyFont="1" applyFill="1" applyBorder="1" applyAlignment="1">
      <alignment horizontal="center" vertical="center"/>
    </xf>
    <xf numFmtId="182" fontId="30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1" fillId="0" borderId="3" xfId="5" applyFont="1" applyBorder="1" applyAlignment="1">
      <alignment horizontal="center" vertical="center" shrinkToFit="1"/>
    </xf>
    <xf numFmtId="0" fontId="30" fillId="0" borderId="3" xfId="5" applyFont="1" applyBorder="1" applyAlignment="1">
      <alignment vertical="center" shrinkToFit="1"/>
    </xf>
    <xf numFmtId="0" fontId="1" fillId="0" borderId="0" xfId="5" applyFont="1" applyBorder="1" applyAlignment="1">
      <alignment shrinkToFit="1"/>
    </xf>
    <xf numFmtId="0" fontId="0" fillId="0" borderId="87" xfId="6" applyFont="1" applyBorder="1" applyAlignment="1">
      <alignment horizontal="center" vertical="center"/>
    </xf>
    <xf numFmtId="185" fontId="33" fillId="0" borderId="53" xfId="6" applyNumberFormat="1" applyFont="1" applyBorder="1" applyAlignment="1">
      <alignment horizontal="center" vertical="center" wrapText="1"/>
    </xf>
    <xf numFmtId="185" fontId="33" fillId="0" borderId="51" xfId="6" applyNumberFormat="1" applyFont="1" applyBorder="1" applyAlignment="1">
      <alignment horizontal="center" vertical="center" wrapText="1"/>
    </xf>
    <xf numFmtId="185" fontId="33" fillId="0" borderId="60" xfId="6" applyNumberFormat="1" applyFont="1" applyBorder="1" applyAlignment="1">
      <alignment horizontal="center" vertical="center" wrapText="1"/>
    </xf>
    <xf numFmtId="182" fontId="33" fillId="0" borderId="61" xfId="4" applyNumberFormat="1" applyFont="1" applyBorder="1" applyAlignment="1">
      <alignment horizontal="center" vertical="center"/>
    </xf>
    <xf numFmtId="0" fontId="0" fillId="0" borderId="0" xfId="5" applyFont="1"/>
    <xf numFmtId="0" fontId="0" fillId="0" borderId="0" xfId="6" applyFont="1" applyAlignment="1">
      <alignment horizontal="left" vertical="center"/>
    </xf>
    <xf numFmtId="0" fontId="24" fillId="0" borderId="0" xfId="5" applyFont="1" applyBorder="1" applyAlignment="1">
      <alignment vertical="center"/>
    </xf>
    <xf numFmtId="0" fontId="33" fillId="0" borderId="4" xfId="6" applyFont="1" applyBorder="1" applyAlignment="1">
      <alignment vertical="center"/>
    </xf>
    <xf numFmtId="0" fontId="1" fillId="0" borderId="35" xfId="5" applyBorder="1"/>
    <xf numFmtId="0" fontId="0" fillId="0" borderId="0" xfId="6" applyFont="1" applyAlignment="1" applyProtection="1">
      <alignment horizontal="left" vertical="center"/>
    </xf>
    <xf numFmtId="0" fontId="1" fillId="0" borderId="0" xfId="6" applyAlignment="1" applyProtection="1">
      <alignment horizontal="left" vertical="center"/>
    </xf>
    <xf numFmtId="0" fontId="1" fillId="0" borderId="0" xfId="6" applyAlignment="1" applyProtection="1">
      <alignment horizontal="center" vertical="center"/>
    </xf>
    <xf numFmtId="0" fontId="34" fillId="0" borderId="0" xfId="6" applyFont="1" applyAlignment="1" applyProtection="1">
      <alignment horizontal="center" vertical="center"/>
    </xf>
    <xf numFmtId="185" fontId="33" fillId="0" borderId="0" xfId="6" applyNumberFormat="1" applyFont="1" applyAlignment="1" applyProtection="1">
      <alignment horizontal="center" vertical="center"/>
    </xf>
    <xf numFmtId="0" fontId="33" fillId="0" borderId="0" xfId="6" applyFont="1" applyAlignment="1" applyProtection="1">
      <alignment horizontal="center" vertical="center"/>
    </xf>
    <xf numFmtId="0" fontId="1" fillId="0" borderId="0" xfId="6" applyProtection="1">
      <alignment vertical="center"/>
    </xf>
    <xf numFmtId="0" fontId="1" fillId="0" borderId="0" xfId="5" applyProtection="1"/>
    <xf numFmtId="0" fontId="34" fillId="0" borderId="0" xfId="6" applyFont="1" applyAlignment="1" applyProtection="1">
      <alignment horizontal="left" vertical="center"/>
    </xf>
    <xf numFmtId="0" fontId="30" fillId="0" borderId="0" xfId="6" applyFont="1" applyAlignment="1" applyProtection="1">
      <alignment horizontal="left" vertical="center"/>
    </xf>
    <xf numFmtId="0" fontId="30" fillId="0" borderId="0" xfId="6" applyFont="1" applyAlignment="1" applyProtection="1">
      <alignment horizontal="center" vertical="center"/>
    </xf>
    <xf numFmtId="0" fontId="33" fillId="0" borderId="62" xfId="6" applyFont="1" applyBorder="1" applyAlignment="1" applyProtection="1">
      <alignment horizontal="left" vertical="center"/>
    </xf>
    <xf numFmtId="0" fontId="33" fillId="0" borderId="62" xfId="6" applyFont="1" applyBorder="1" applyAlignment="1" applyProtection="1">
      <alignment horizontal="center" vertical="center"/>
    </xf>
    <xf numFmtId="0" fontId="33" fillId="0" borderId="82" xfId="6" applyFont="1" applyBorder="1" applyAlignment="1" applyProtection="1">
      <alignment horizontal="center" vertical="center"/>
    </xf>
    <xf numFmtId="41" fontId="33" fillId="0" borderId="61" xfId="4" applyFont="1" applyBorder="1" applyAlignment="1" applyProtection="1">
      <alignment horizontal="center" vertical="center" shrinkToFit="1"/>
    </xf>
    <xf numFmtId="182" fontId="33" fillId="0" borderId="59" xfId="4" applyNumberFormat="1" applyFont="1" applyBorder="1" applyAlignment="1" applyProtection="1">
      <alignment horizontal="center" vertical="center" shrinkToFit="1"/>
    </xf>
    <xf numFmtId="0" fontId="33" fillId="0" borderId="58" xfId="6" applyFont="1" applyBorder="1" applyAlignment="1" applyProtection="1">
      <alignment horizontal="center" vertical="center" shrinkToFit="1"/>
    </xf>
    <xf numFmtId="0" fontId="33" fillId="0" borderId="73" xfId="6" applyFont="1" applyBorder="1" applyAlignment="1" applyProtection="1">
      <alignment horizontal="center" vertical="center" shrinkToFit="1"/>
    </xf>
    <xf numFmtId="0" fontId="33" fillId="0" borderId="62" xfId="6" applyFont="1" applyBorder="1" applyAlignment="1" applyProtection="1">
      <alignment horizontal="left" vertical="center" wrapText="1"/>
    </xf>
    <xf numFmtId="185" fontId="33" fillId="0" borderId="58" xfId="6" applyNumberFormat="1" applyFont="1" applyBorder="1" applyAlignment="1" applyProtection="1">
      <alignment horizontal="center" vertical="center" shrinkToFit="1"/>
    </xf>
    <xf numFmtId="185" fontId="33" fillId="0" borderId="73" xfId="6" applyNumberFormat="1" applyFont="1" applyBorder="1" applyAlignment="1" applyProtection="1">
      <alignment horizontal="center" vertical="center" shrinkToFit="1"/>
    </xf>
    <xf numFmtId="0" fontId="33" fillId="0" borderId="62" xfId="6" applyFont="1" applyBorder="1" applyAlignment="1" applyProtection="1">
      <alignment horizontal="center" vertical="center" wrapText="1"/>
    </xf>
    <xf numFmtId="0" fontId="33" fillId="0" borderId="82" xfId="6" applyFont="1" applyBorder="1" applyAlignment="1" applyProtection="1">
      <alignment horizontal="center" vertical="center" wrapText="1"/>
    </xf>
    <xf numFmtId="182" fontId="33" fillId="0" borderId="61" xfId="4" applyNumberFormat="1" applyFont="1" applyBorder="1" applyAlignment="1" applyProtection="1">
      <alignment horizontal="center" vertical="center" shrinkToFit="1"/>
    </xf>
    <xf numFmtId="0" fontId="1" fillId="0" borderId="0" xfId="6" applyBorder="1" applyProtection="1">
      <alignment vertical="center"/>
    </xf>
    <xf numFmtId="0" fontId="33" fillId="0" borderId="55" xfId="6" applyFont="1" applyBorder="1" applyAlignment="1" applyProtection="1">
      <alignment horizontal="left" vertical="center" wrapText="1"/>
    </xf>
    <xf numFmtId="0" fontId="33" fillId="0" borderId="55" xfId="6" applyFont="1" applyBorder="1" applyAlignment="1" applyProtection="1">
      <alignment horizontal="center" vertical="center" wrapText="1"/>
    </xf>
    <xf numFmtId="0" fontId="33" fillId="0" borderId="92" xfId="6" applyFont="1" applyBorder="1" applyAlignment="1" applyProtection="1">
      <alignment horizontal="center" vertical="center" wrapText="1"/>
    </xf>
    <xf numFmtId="41" fontId="33" fillId="0" borderId="54" xfId="4" applyFont="1" applyBorder="1" applyAlignment="1" applyProtection="1">
      <alignment horizontal="center" vertical="center" shrinkToFit="1"/>
    </xf>
    <xf numFmtId="182" fontId="33" fillId="0" borderId="52" xfId="4" applyNumberFormat="1" applyFont="1" applyBorder="1" applyAlignment="1" applyProtection="1">
      <alignment horizontal="center" vertical="center" shrinkToFit="1"/>
    </xf>
    <xf numFmtId="185" fontId="33" fillId="0" borderId="51" xfId="6" applyNumberFormat="1" applyFont="1" applyBorder="1" applyAlignment="1" applyProtection="1">
      <alignment horizontal="center" vertical="center" shrinkToFit="1"/>
    </xf>
    <xf numFmtId="185" fontId="33" fillId="0" borderId="71" xfId="6" applyNumberFormat="1" applyFont="1" applyBorder="1" applyAlignment="1" applyProtection="1">
      <alignment horizontal="center" vertical="center" shrinkToFit="1"/>
    </xf>
    <xf numFmtId="0" fontId="1" fillId="0" borderId="45" xfId="6" applyBorder="1" applyAlignment="1" applyProtection="1">
      <alignment horizontal="center" vertical="center"/>
    </xf>
    <xf numFmtId="0" fontId="1" fillId="0" borderId="45" xfId="6" applyBorder="1" applyAlignment="1" applyProtection="1">
      <alignment horizontal="center" vertical="center" shrinkToFit="1"/>
    </xf>
    <xf numFmtId="182" fontId="1" fillId="10" borderId="45" xfId="6" applyNumberFormat="1" applyFill="1" applyBorder="1" applyAlignment="1" applyProtection="1">
      <alignment horizontal="center" vertical="center" shrinkToFit="1"/>
    </xf>
    <xf numFmtId="0" fontId="1" fillId="0" borderId="0" xfId="5" applyBorder="1" applyAlignment="1" applyProtection="1">
      <alignment shrinkToFit="1"/>
    </xf>
    <xf numFmtId="0" fontId="30" fillId="0" borderId="0" xfId="5" applyFont="1" applyBorder="1" applyAlignment="1" applyProtection="1">
      <alignment horizontal="center" vertical="center" shrinkToFit="1"/>
    </xf>
    <xf numFmtId="0" fontId="1" fillId="0" borderId="0" xfId="5" applyBorder="1" applyAlignment="1" applyProtection="1">
      <alignment horizontal="center" vertical="center" shrinkToFit="1"/>
    </xf>
    <xf numFmtId="0" fontId="32" fillId="0" borderId="0" xfId="5" applyFont="1" applyBorder="1" applyAlignment="1" applyProtection="1">
      <alignment horizontal="center" vertical="center" shrinkToFit="1"/>
    </xf>
    <xf numFmtId="0" fontId="24" fillId="0" borderId="0" xfId="5" applyFont="1" applyBorder="1" applyAlignment="1" applyProtection="1">
      <alignment vertical="center"/>
    </xf>
    <xf numFmtId="0" fontId="1" fillId="0" borderId="3" xfId="5" applyFont="1" applyBorder="1" applyAlignment="1" applyProtection="1">
      <alignment horizontal="center" vertical="center" shrinkToFit="1"/>
    </xf>
    <xf numFmtId="0" fontId="30" fillId="0" borderId="0" xfId="5" applyFont="1" applyBorder="1" applyAlignment="1" applyProtection="1">
      <alignment shrinkToFit="1"/>
    </xf>
    <xf numFmtId="0" fontId="30" fillId="0" borderId="3" xfId="5" applyFont="1" applyBorder="1" applyAlignment="1" applyProtection="1">
      <alignment horizontal="center" vertical="center" shrinkToFit="1"/>
    </xf>
    <xf numFmtId="187" fontId="1" fillId="0" borderId="0" xfId="5" applyNumberFormat="1" applyBorder="1" applyAlignment="1" applyProtection="1">
      <alignment shrinkToFit="1"/>
    </xf>
    <xf numFmtId="0" fontId="30" fillId="0" borderId="0" xfId="5" applyFont="1" applyAlignment="1" applyProtection="1">
      <alignment shrinkToFit="1"/>
    </xf>
    <xf numFmtId="187" fontId="30" fillId="0" borderId="0" xfId="5" applyNumberFormat="1" applyFont="1" applyBorder="1" applyAlignment="1" applyProtection="1">
      <alignment shrinkToFit="1"/>
    </xf>
    <xf numFmtId="0" fontId="1" fillId="0" borderId="0" xfId="5" applyAlignment="1" applyProtection="1">
      <alignment vertical="center" shrinkToFit="1"/>
    </xf>
    <xf numFmtId="0" fontId="1" fillId="0" borderId="0" xfId="5" applyAlignment="1" applyProtection="1">
      <alignment shrinkToFit="1"/>
    </xf>
    <xf numFmtId="0" fontId="0" fillId="0" borderId="0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center" vertical="center"/>
    </xf>
    <xf numFmtId="0" fontId="30" fillId="0" borderId="0" xfId="0" applyFont="1" applyFill="1" applyBorder="1" applyAlignment="1" applyProtection="1">
      <alignment horizontal="center" vertical="center"/>
    </xf>
    <xf numFmtId="41" fontId="30" fillId="0" borderId="0" xfId="4" applyFont="1" applyFill="1" applyBorder="1" applyAlignment="1" applyProtection="1">
      <alignment horizontal="center" vertical="center"/>
    </xf>
    <xf numFmtId="182" fontId="30" fillId="0" borderId="0" xfId="0" applyNumberFormat="1" applyFont="1" applyFill="1" applyBorder="1" applyAlignment="1" applyProtection="1">
      <alignment horizontal="center" vertical="center"/>
    </xf>
    <xf numFmtId="0" fontId="30" fillId="0" borderId="0" xfId="0" applyFont="1">
      <alignment vertical="center"/>
    </xf>
    <xf numFmtId="187" fontId="30" fillId="0" borderId="3" xfId="0" applyNumberFormat="1" applyFont="1" applyBorder="1">
      <alignment vertical="center"/>
    </xf>
    <xf numFmtId="0" fontId="30" fillId="0" borderId="3" xfId="0" applyFont="1" applyBorder="1">
      <alignment vertical="center"/>
    </xf>
    <xf numFmtId="0" fontId="30" fillId="0" borderId="3" xfId="0" applyFont="1" applyBorder="1" applyAlignment="1">
      <alignment horizontal="center" vertical="center"/>
    </xf>
    <xf numFmtId="187" fontId="30" fillId="0" borderId="3" xfId="0" applyNumberFormat="1" applyFont="1" applyBorder="1" applyAlignment="1">
      <alignment horizontal="center" vertical="center"/>
    </xf>
    <xf numFmtId="0" fontId="30" fillId="0" borderId="3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9" xfId="5" applyFont="1" applyBorder="1" applyAlignment="1">
      <alignment horizontal="center" vertical="center"/>
    </xf>
    <xf numFmtId="0" fontId="30" fillId="0" borderId="3" xfId="5" applyFont="1" applyBorder="1" applyAlignment="1">
      <alignment vertical="center"/>
    </xf>
    <xf numFmtId="0" fontId="30" fillId="0" borderId="3" xfId="5" applyFont="1" applyBorder="1" applyAlignment="1">
      <alignment horizontal="center" vertical="center"/>
    </xf>
    <xf numFmtId="0" fontId="30" fillId="0" borderId="45" xfId="5" applyFont="1" applyBorder="1" applyAlignment="1">
      <alignment horizontal="center" vertical="center"/>
    </xf>
    <xf numFmtId="185" fontId="30" fillId="0" borderId="3" xfId="5" applyNumberFormat="1" applyFont="1" applyBorder="1" applyAlignment="1">
      <alignment horizontal="center" vertical="center"/>
    </xf>
    <xf numFmtId="2" fontId="30" fillId="0" borderId="3" xfId="5" applyNumberFormat="1" applyFont="1" applyBorder="1" applyAlignment="1">
      <alignment horizontal="center" vertical="center"/>
    </xf>
    <xf numFmtId="0" fontId="30" fillId="0" borderId="27" xfId="5" applyFont="1" applyBorder="1" applyAlignment="1">
      <alignment vertical="center"/>
    </xf>
    <xf numFmtId="2" fontId="30" fillId="0" borderId="27" xfId="5" applyNumberFormat="1" applyFont="1" applyBorder="1" applyAlignment="1">
      <alignment horizontal="center" vertical="center"/>
    </xf>
    <xf numFmtId="0" fontId="30" fillId="0" borderId="0" xfId="5" applyFont="1" applyAlignment="1">
      <alignment vertical="center"/>
    </xf>
    <xf numFmtId="0" fontId="30" fillId="0" borderId="23" xfId="5" applyFont="1" applyBorder="1" applyAlignment="1">
      <alignment horizontal="left" vertical="center"/>
    </xf>
    <xf numFmtId="0" fontId="30" fillId="0" borderId="3" xfId="5" applyFont="1" applyBorder="1" applyAlignment="1">
      <alignment horizontal="left" vertical="center"/>
    </xf>
    <xf numFmtId="0" fontId="30" fillId="0" borderId="89" xfId="5" applyFont="1" applyBorder="1" applyAlignment="1">
      <alignment vertical="center"/>
    </xf>
    <xf numFmtId="2" fontId="30" fillId="0" borderId="4" xfId="5" applyNumberFormat="1" applyFont="1" applyBorder="1" applyAlignment="1">
      <alignment horizontal="center" vertical="center"/>
    </xf>
    <xf numFmtId="0" fontId="30" fillId="0" borderId="3" xfId="5" applyFont="1" applyFill="1" applyBorder="1" applyAlignment="1">
      <alignment horizontal="left" vertical="center"/>
    </xf>
    <xf numFmtId="2" fontId="43" fillId="0" borderId="4" xfId="5" applyNumberFormat="1" applyFont="1" applyFill="1" applyBorder="1" applyAlignment="1">
      <alignment horizontal="center" vertical="center"/>
    </xf>
    <xf numFmtId="0" fontId="30" fillId="0" borderId="88" xfId="5" applyFont="1" applyBorder="1" applyAlignment="1">
      <alignment vertical="center"/>
    </xf>
    <xf numFmtId="0" fontId="30" fillId="0" borderId="46" xfId="5" applyFont="1" applyBorder="1" applyAlignment="1">
      <alignment vertical="center"/>
    </xf>
    <xf numFmtId="0" fontId="30" fillId="0" borderId="26" xfId="5" applyFont="1" applyBorder="1" applyAlignment="1">
      <alignment vertical="center"/>
    </xf>
    <xf numFmtId="2" fontId="43" fillId="0" borderId="27" xfId="5" applyNumberFormat="1" applyFont="1" applyBorder="1" applyAlignment="1">
      <alignment horizontal="center" vertical="center"/>
    </xf>
    <xf numFmtId="0" fontId="30" fillId="0" borderId="30" xfId="5" applyFont="1" applyBorder="1" applyAlignment="1">
      <alignment vertical="center"/>
    </xf>
    <xf numFmtId="0" fontId="30" fillId="0" borderId="0" xfId="5" applyFont="1" applyBorder="1" applyAlignment="1">
      <alignment vertical="center"/>
    </xf>
    <xf numFmtId="2" fontId="30" fillId="0" borderId="0" xfId="5" applyNumberFormat="1" applyFont="1" applyBorder="1" applyAlignment="1">
      <alignment vertical="center"/>
    </xf>
    <xf numFmtId="0" fontId="43" fillId="0" borderId="0" xfId="0" applyFont="1">
      <alignment vertical="center"/>
    </xf>
    <xf numFmtId="0" fontId="44" fillId="11" borderId="3" xfId="0" applyFont="1" applyFill="1" applyBorder="1" applyAlignment="1">
      <alignment horizontal="center" vertical="center"/>
    </xf>
    <xf numFmtId="0" fontId="44" fillId="11" borderId="3" xfId="0" applyFont="1" applyFill="1" applyBorder="1" applyAlignment="1">
      <alignment horizontal="center" vertical="center" wrapText="1"/>
    </xf>
    <xf numFmtId="0" fontId="30" fillId="11" borderId="3" xfId="0" applyFont="1" applyFill="1" applyBorder="1" applyAlignment="1">
      <alignment horizontal="center" vertical="center"/>
    </xf>
    <xf numFmtId="0" fontId="30" fillId="11" borderId="3" xfId="0" applyFont="1" applyFill="1" applyBorder="1" applyAlignment="1">
      <alignment horizontal="center" vertical="center" wrapText="1"/>
    </xf>
    <xf numFmtId="0" fontId="33" fillId="11" borderId="61" xfId="6" applyFont="1" applyFill="1" applyBorder="1" applyAlignment="1">
      <alignment horizontal="center" vertical="center" wrapText="1"/>
    </xf>
    <xf numFmtId="0" fontId="33" fillId="11" borderId="58" xfId="6" applyFont="1" applyFill="1" applyBorder="1" applyAlignment="1">
      <alignment horizontal="center" vertical="center" wrapText="1"/>
    </xf>
    <xf numFmtId="0" fontId="33" fillId="11" borderId="60" xfId="6" applyFont="1" applyFill="1" applyBorder="1" applyAlignment="1">
      <alignment horizontal="center" vertical="center" wrapText="1"/>
    </xf>
    <xf numFmtId="0" fontId="0" fillId="11" borderId="61" xfId="6" applyFont="1" applyFill="1" applyBorder="1" applyAlignment="1">
      <alignment horizontal="center" vertical="center"/>
    </xf>
    <xf numFmtId="0" fontId="0" fillId="11" borderId="60" xfId="6" applyFont="1" applyFill="1" applyBorder="1" applyAlignment="1">
      <alignment horizontal="center" vertical="center"/>
    </xf>
    <xf numFmtId="0" fontId="0" fillId="11" borderId="59" xfId="6" applyFont="1" applyFill="1" applyBorder="1" applyAlignment="1">
      <alignment horizontal="center" vertical="center" wrapText="1"/>
    </xf>
    <xf numFmtId="0" fontId="0" fillId="11" borderId="58" xfId="6" applyFont="1" applyFill="1" applyBorder="1" applyAlignment="1">
      <alignment horizontal="center" vertical="center" wrapText="1"/>
    </xf>
    <xf numFmtId="0" fontId="0" fillId="11" borderId="57" xfId="6" applyFont="1" applyFill="1" applyBorder="1" applyAlignment="1">
      <alignment horizontal="center" vertical="center" wrapText="1"/>
    </xf>
    <xf numFmtId="0" fontId="30" fillId="11" borderId="18" xfId="5" applyFont="1" applyFill="1" applyBorder="1" applyAlignment="1">
      <alignment horizontal="center" vertical="center"/>
    </xf>
    <xf numFmtId="0" fontId="30" fillId="11" borderId="48" xfId="5" applyFont="1" applyFill="1" applyBorder="1" applyAlignment="1">
      <alignment horizontal="center" vertical="center"/>
    </xf>
    <xf numFmtId="0" fontId="30" fillId="11" borderId="22" xfId="5" applyFont="1" applyFill="1" applyBorder="1" applyAlignment="1">
      <alignment horizontal="center" vertical="center"/>
    </xf>
    <xf numFmtId="0" fontId="30" fillId="11" borderId="23" xfId="5" applyFont="1" applyFill="1" applyBorder="1" applyAlignment="1">
      <alignment horizontal="center" vertical="center"/>
    </xf>
    <xf numFmtId="0" fontId="30" fillId="11" borderId="3" xfId="5" applyFont="1" applyFill="1" applyBorder="1" applyAlignment="1">
      <alignment horizontal="center" vertical="center"/>
    </xf>
    <xf numFmtId="0" fontId="33" fillId="11" borderId="61" xfId="6" applyFont="1" applyFill="1" applyBorder="1" applyAlignment="1" applyProtection="1">
      <alignment horizontal="center" vertical="center" wrapText="1"/>
    </xf>
    <xf numFmtId="0" fontId="33" fillId="11" borderId="59" xfId="6" applyFont="1" applyFill="1" applyBorder="1" applyAlignment="1" applyProtection="1">
      <alignment horizontal="center" vertical="center" wrapText="1"/>
    </xf>
    <xf numFmtId="0" fontId="33" fillId="11" borderId="60" xfId="6" applyFont="1" applyFill="1" applyBorder="1" applyAlignment="1" applyProtection="1">
      <alignment horizontal="center" vertical="center" wrapText="1"/>
    </xf>
    <xf numFmtId="0" fontId="0" fillId="11" borderId="61" xfId="6" applyFont="1" applyFill="1" applyBorder="1" applyAlignment="1" applyProtection="1">
      <alignment horizontal="center" vertical="center"/>
    </xf>
    <xf numFmtId="0" fontId="0" fillId="11" borderId="60" xfId="6" applyFont="1" applyFill="1" applyBorder="1" applyAlignment="1" applyProtection="1">
      <alignment horizontal="center" vertical="center"/>
    </xf>
    <xf numFmtId="0" fontId="0" fillId="11" borderId="59" xfId="6" applyFont="1" applyFill="1" applyBorder="1" applyAlignment="1" applyProtection="1">
      <alignment horizontal="center" vertical="center" wrapText="1"/>
    </xf>
    <xf numFmtId="0" fontId="0" fillId="11" borderId="58" xfId="6" applyFont="1" applyFill="1" applyBorder="1" applyAlignment="1" applyProtection="1">
      <alignment horizontal="center" vertical="center" wrapText="1"/>
    </xf>
    <xf numFmtId="0" fontId="0" fillId="11" borderId="57" xfId="6" applyFont="1" applyFill="1" applyBorder="1" applyAlignment="1" applyProtection="1">
      <alignment horizontal="center" vertical="center" wrapText="1"/>
    </xf>
    <xf numFmtId="0" fontId="1" fillId="11" borderId="3" xfId="5" applyFont="1" applyFill="1" applyBorder="1" applyAlignment="1" applyProtection="1">
      <alignment horizontal="center" vertical="center" shrinkToFit="1"/>
    </xf>
    <xf numFmtId="0" fontId="30" fillId="11" borderId="3" xfId="5" applyFont="1" applyFill="1" applyBorder="1" applyAlignment="1" applyProtection="1">
      <alignment horizontal="center" vertical="center" shrinkToFit="1"/>
    </xf>
    <xf numFmtId="0" fontId="30" fillId="11" borderId="3" xfId="0" applyFont="1" applyFill="1" applyBorder="1" applyAlignment="1" applyProtection="1">
      <alignment horizontal="center" vertical="center"/>
    </xf>
    <xf numFmtId="0" fontId="24" fillId="11" borderId="3" xfId="6" applyFont="1" applyFill="1" applyBorder="1" applyAlignment="1">
      <alignment horizontal="left" vertical="center"/>
    </xf>
    <xf numFmtId="0" fontId="1" fillId="11" borderId="3" xfId="5" applyFill="1" applyBorder="1" applyAlignment="1">
      <alignment horizontal="left"/>
    </xf>
    <xf numFmtId="0" fontId="34" fillId="11" borderId="3" xfId="6" applyFont="1" applyFill="1" applyBorder="1" applyAlignment="1">
      <alignment horizontal="left" vertical="center"/>
    </xf>
    <xf numFmtId="41" fontId="2" fillId="0" borderId="3" xfId="2" applyNumberFormat="1" applyFont="1" applyFill="1" applyBorder="1" applyAlignment="1" applyProtection="1">
      <alignment horizontal="center" vertical="center"/>
      <protection hidden="1"/>
    </xf>
    <xf numFmtId="185" fontId="30" fillId="7" borderId="3" xfId="6" applyNumberFormat="1" applyFont="1" applyFill="1" applyBorder="1" applyAlignment="1" applyProtection="1">
      <alignment horizontal="center" vertical="center"/>
      <protection locked="0"/>
    </xf>
    <xf numFmtId="2" fontId="30" fillId="7" borderId="3" xfId="6" applyNumberFormat="1" applyFont="1" applyFill="1" applyBorder="1" applyAlignment="1" applyProtection="1">
      <alignment horizontal="center" vertical="center"/>
      <protection locked="0"/>
    </xf>
    <xf numFmtId="0" fontId="30" fillId="7" borderId="3" xfId="6" applyFont="1" applyFill="1" applyBorder="1" applyAlignment="1" applyProtection="1">
      <alignment horizontal="center" vertical="center"/>
      <protection locked="0"/>
    </xf>
    <xf numFmtId="0" fontId="34" fillId="11" borderId="3" xfId="6" applyFont="1" applyFill="1" applyBorder="1" applyAlignment="1">
      <alignment horizontal="center" vertical="center" shrinkToFit="1"/>
    </xf>
    <xf numFmtId="41" fontId="30" fillId="7" borderId="3" xfId="4" applyFont="1" applyFill="1" applyBorder="1" applyAlignment="1" applyProtection="1">
      <alignment vertical="center" shrinkToFit="1"/>
      <protection locked="0"/>
    </xf>
    <xf numFmtId="41" fontId="33" fillId="0" borderId="61" xfId="4" applyFont="1" applyBorder="1" applyAlignment="1" applyProtection="1">
      <alignment horizontal="center" vertical="center" shrinkToFit="1"/>
      <protection hidden="1"/>
    </xf>
    <xf numFmtId="182" fontId="33" fillId="0" borderId="59" xfId="4" applyNumberFormat="1" applyFont="1" applyBorder="1" applyAlignment="1" applyProtection="1">
      <alignment horizontal="center" vertical="center" shrinkToFit="1"/>
      <protection hidden="1"/>
    </xf>
    <xf numFmtId="0" fontId="33" fillId="0" borderId="58" xfId="6" applyFont="1" applyBorder="1" applyAlignment="1" applyProtection="1">
      <alignment horizontal="center" vertical="center" shrinkToFit="1"/>
      <protection hidden="1"/>
    </xf>
    <xf numFmtId="0" fontId="33" fillId="0" borderId="73" xfId="6" applyFont="1" applyBorder="1" applyAlignment="1" applyProtection="1">
      <alignment horizontal="center" vertical="center" shrinkToFit="1"/>
      <protection hidden="1"/>
    </xf>
    <xf numFmtId="0" fontId="33" fillId="0" borderId="74" xfId="6" applyFont="1" applyBorder="1" applyAlignment="1" applyProtection="1">
      <alignment horizontal="center" vertical="center" shrinkToFit="1"/>
      <protection hidden="1"/>
    </xf>
    <xf numFmtId="2" fontId="33" fillId="0" borderId="74" xfId="6" applyNumberFormat="1" applyFont="1" applyBorder="1" applyAlignment="1" applyProtection="1">
      <alignment horizontal="center" vertical="center" shrinkToFit="1"/>
      <protection hidden="1"/>
    </xf>
    <xf numFmtId="0" fontId="1" fillId="0" borderId="61" xfId="6" applyBorder="1" applyAlignment="1" applyProtection="1">
      <alignment horizontal="center" vertical="center"/>
      <protection hidden="1"/>
    </xf>
    <xf numFmtId="0" fontId="0" fillId="0" borderId="60" xfId="6" applyFont="1" applyBorder="1" applyAlignment="1" applyProtection="1">
      <alignment horizontal="center" vertical="center"/>
      <protection hidden="1"/>
    </xf>
    <xf numFmtId="0" fontId="1" fillId="0" borderId="59" xfId="6" applyBorder="1" applyAlignment="1" applyProtection="1">
      <alignment horizontal="center" vertical="center"/>
      <protection hidden="1"/>
    </xf>
    <xf numFmtId="0" fontId="0" fillId="0" borderId="58" xfId="6" applyFont="1" applyBorder="1" applyAlignment="1" applyProtection="1">
      <alignment horizontal="center" vertical="center"/>
      <protection hidden="1"/>
    </xf>
    <xf numFmtId="0" fontId="0" fillId="0" borderId="73" xfId="6" applyFont="1" applyBorder="1" applyAlignment="1" applyProtection="1">
      <alignment horizontal="center" vertical="center"/>
      <protection hidden="1"/>
    </xf>
    <xf numFmtId="0" fontId="1" fillId="0" borderId="57" xfId="6" applyBorder="1" applyAlignment="1" applyProtection="1">
      <alignment horizontal="center" vertical="center"/>
      <protection hidden="1"/>
    </xf>
    <xf numFmtId="185" fontId="33" fillId="0" borderId="58" xfId="6" applyNumberFormat="1" applyFont="1" applyBorder="1" applyAlignment="1" applyProtection="1">
      <alignment horizontal="center" vertical="center" shrinkToFit="1"/>
      <protection hidden="1"/>
    </xf>
    <xf numFmtId="185" fontId="33" fillId="0" borderId="73" xfId="6" applyNumberFormat="1" applyFont="1" applyBorder="1" applyAlignment="1" applyProtection="1">
      <alignment horizontal="center" vertical="center" shrinkToFit="1"/>
      <protection hidden="1"/>
    </xf>
    <xf numFmtId="0" fontId="0" fillId="0" borderId="59" xfId="6" applyFont="1" applyBorder="1" applyAlignment="1" applyProtection="1">
      <alignment horizontal="center" vertical="center"/>
      <protection hidden="1"/>
    </xf>
    <xf numFmtId="0" fontId="1" fillId="0" borderId="58" xfId="6" applyBorder="1" applyAlignment="1" applyProtection="1">
      <alignment horizontal="center" vertical="center"/>
      <protection hidden="1"/>
    </xf>
    <xf numFmtId="0" fontId="1" fillId="0" borderId="73" xfId="6" applyBorder="1" applyAlignment="1" applyProtection="1">
      <alignment horizontal="center" vertical="center"/>
      <protection hidden="1"/>
    </xf>
    <xf numFmtId="0" fontId="0" fillId="0" borderId="57" xfId="6" applyFont="1" applyBorder="1" applyAlignment="1" applyProtection="1">
      <alignment horizontal="center" vertical="center"/>
      <protection hidden="1"/>
    </xf>
    <xf numFmtId="0" fontId="0" fillId="0" borderId="61" xfId="6" applyFont="1" applyBorder="1" applyAlignment="1" applyProtection="1">
      <alignment horizontal="center" vertical="center"/>
      <protection hidden="1"/>
    </xf>
    <xf numFmtId="0" fontId="1" fillId="0" borderId="60" xfId="6" applyBorder="1" applyAlignment="1" applyProtection="1">
      <alignment horizontal="center" vertical="center"/>
      <protection hidden="1"/>
    </xf>
    <xf numFmtId="182" fontId="33" fillId="0" borderId="61" xfId="4" applyNumberFormat="1" applyFont="1" applyBorder="1" applyAlignment="1" applyProtection="1">
      <alignment horizontal="center" vertical="center" shrinkToFit="1"/>
      <protection hidden="1"/>
    </xf>
    <xf numFmtId="41" fontId="33" fillId="0" borderId="54" xfId="4" applyFont="1" applyBorder="1" applyAlignment="1" applyProtection="1">
      <alignment horizontal="center" vertical="center" shrinkToFit="1"/>
      <protection hidden="1"/>
    </xf>
    <xf numFmtId="182" fontId="33" fillId="0" borderId="52" xfId="4" applyNumberFormat="1" applyFont="1" applyBorder="1" applyAlignment="1" applyProtection="1">
      <alignment horizontal="center" vertical="center" shrinkToFit="1"/>
      <protection hidden="1"/>
    </xf>
    <xf numFmtId="185" fontId="33" fillId="0" borderId="51" xfId="6" applyNumberFormat="1" applyFont="1" applyBorder="1" applyAlignment="1" applyProtection="1">
      <alignment horizontal="center" vertical="center" shrinkToFit="1"/>
      <protection hidden="1"/>
    </xf>
    <xf numFmtId="185" fontId="33" fillId="0" borderId="71" xfId="6" applyNumberFormat="1" applyFont="1" applyBorder="1" applyAlignment="1" applyProtection="1">
      <alignment horizontal="center" vertical="center" shrinkToFit="1"/>
      <protection hidden="1"/>
    </xf>
    <xf numFmtId="0" fontId="33" fillId="0" borderId="72" xfId="6" applyFont="1" applyBorder="1" applyAlignment="1" applyProtection="1">
      <alignment horizontal="center" vertical="center" shrinkToFit="1"/>
      <protection hidden="1"/>
    </xf>
    <xf numFmtId="2" fontId="33" fillId="0" borderId="72" xfId="6" applyNumberFormat="1" applyFont="1" applyBorder="1" applyAlignment="1" applyProtection="1">
      <alignment horizontal="center" vertical="center" shrinkToFit="1"/>
      <protection hidden="1"/>
    </xf>
    <xf numFmtId="0" fontId="1" fillId="0" borderId="54" xfId="6" applyBorder="1" applyAlignment="1" applyProtection="1">
      <alignment horizontal="center" vertical="center"/>
      <protection hidden="1"/>
    </xf>
    <xf numFmtId="0" fontId="0" fillId="0" borderId="53" xfId="6" applyFont="1" applyBorder="1" applyAlignment="1" applyProtection="1">
      <alignment horizontal="center" vertical="center"/>
      <protection hidden="1"/>
    </xf>
    <xf numFmtId="0" fontId="1" fillId="0" borderId="52" xfId="6" applyBorder="1" applyAlignment="1" applyProtection="1">
      <alignment horizontal="center" vertical="center"/>
      <protection hidden="1"/>
    </xf>
    <xf numFmtId="0" fontId="1" fillId="0" borderId="51" xfId="6" applyBorder="1" applyAlignment="1" applyProtection="1">
      <alignment horizontal="center" vertical="center"/>
      <protection hidden="1"/>
    </xf>
    <xf numFmtId="0" fontId="1" fillId="0" borderId="71" xfId="6" applyBorder="1" applyAlignment="1" applyProtection="1">
      <alignment horizontal="center" vertical="center"/>
      <protection hidden="1"/>
    </xf>
    <xf numFmtId="0" fontId="1" fillId="0" borderId="50" xfId="6" applyBorder="1" applyAlignment="1" applyProtection="1">
      <alignment horizontal="center" vertical="center"/>
      <protection hidden="1"/>
    </xf>
    <xf numFmtId="0" fontId="1" fillId="0" borderId="45" xfId="6" applyBorder="1" applyAlignment="1" applyProtection="1">
      <alignment horizontal="center" vertical="center" shrinkToFit="1"/>
      <protection hidden="1"/>
    </xf>
    <xf numFmtId="182" fontId="1" fillId="10" borderId="45" xfId="6" applyNumberFormat="1" applyFill="1" applyBorder="1" applyAlignment="1" applyProtection="1">
      <alignment horizontal="center" vertical="center" shrinkToFit="1"/>
      <protection hidden="1"/>
    </xf>
    <xf numFmtId="0" fontId="1" fillId="0" borderId="0" xfId="6" applyBorder="1" applyAlignment="1" applyProtection="1">
      <alignment horizontal="center" vertical="center"/>
      <protection hidden="1"/>
    </xf>
    <xf numFmtId="41" fontId="33" fillId="0" borderId="3" xfId="6" applyNumberFormat="1" applyFont="1" applyBorder="1" applyAlignment="1" applyProtection="1">
      <alignment horizontal="left" vertical="center"/>
      <protection hidden="1"/>
    </xf>
    <xf numFmtId="184" fontId="33" fillId="0" borderId="3" xfId="6" applyNumberFormat="1" applyFont="1" applyBorder="1" applyAlignment="1" applyProtection="1">
      <alignment horizontal="right" vertical="center" shrinkToFit="1"/>
      <protection hidden="1"/>
    </xf>
    <xf numFmtId="189" fontId="1" fillId="0" borderId="3" xfId="5" applyNumberFormat="1" applyFont="1" applyBorder="1" applyAlignment="1" applyProtection="1">
      <alignment horizontal="center" vertical="center" shrinkToFit="1"/>
      <protection hidden="1"/>
    </xf>
    <xf numFmtId="0" fontId="1" fillId="0" borderId="0" xfId="5" applyFont="1" applyBorder="1" applyAlignment="1" applyProtection="1">
      <alignment horizontal="center" vertical="center" shrinkToFit="1"/>
      <protection hidden="1"/>
    </xf>
    <xf numFmtId="188" fontId="30" fillId="0" borderId="3" xfId="4" applyNumberFormat="1" applyFont="1" applyFill="1" applyBorder="1" applyAlignment="1" applyProtection="1">
      <alignment vertical="center" shrinkToFit="1"/>
      <protection hidden="1"/>
    </xf>
    <xf numFmtId="41" fontId="30" fillId="0" borderId="3" xfId="4" applyFont="1" applyFill="1" applyBorder="1" applyAlignment="1" applyProtection="1">
      <alignment horizontal="center" vertical="center" shrinkToFit="1"/>
      <protection hidden="1"/>
    </xf>
    <xf numFmtId="0" fontId="30" fillId="0" borderId="3" xfId="5" applyFont="1" applyBorder="1" applyAlignment="1" applyProtection="1">
      <alignment horizontal="center" vertical="center" shrinkToFit="1"/>
      <protection hidden="1"/>
    </xf>
    <xf numFmtId="190" fontId="2" fillId="0" borderId="3" xfId="2" applyNumberFormat="1" applyFont="1" applyFill="1" applyBorder="1" applyAlignment="1" applyProtection="1">
      <alignment horizontal="center" vertical="center"/>
      <protection hidden="1"/>
    </xf>
    <xf numFmtId="190" fontId="2" fillId="0" borderId="27" xfId="2" applyNumberFormat="1" applyFont="1" applyFill="1" applyBorder="1" applyAlignment="1" applyProtection="1">
      <alignment horizontal="center" vertical="center"/>
      <protection hidden="1"/>
    </xf>
    <xf numFmtId="0" fontId="0" fillId="0" borderId="11" xfId="0" applyBorder="1" applyAlignment="1">
      <alignment horizontal="center" vertical="center"/>
    </xf>
    <xf numFmtId="183" fontId="35" fillId="0" borderId="3" xfId="4" applyNumberFormat="1" applyFont="1" applyFill="1" applyBorder="1" applyAlignment="1">
      <alignment horizontal="center" vertical="center"/>
    </xf>
    <xf numFmtId="0" fontId="5" fillId="5" borderId="18" xfId="0" applyFont="1" applyFill="1" applyBorder="1" applyAlignment="1" applyProtection="1">
      <alignment horizontal="center" vertical="center"/>
    </xf>
    <xf numFmtId="0" fontId="5" fillId="5" borderId="23" xfId="0" applyFont="1" applyFill="1" applyBorder="1" applyAlignment="1" applyProtection="1">
      <alignment horizontal="center" vertical="center"/>
    </xf>
    <xf numFmtId="0" fontId="5" fillId="5" borderId="20" xfId="0" applyFont="1" applyFill="1" applyBorder="1" applyAlignment="1" applyProtection="1">
      <alignment horizontal="center" vertical="center"/>
    </xf>
    <xf numFmtId="0" fontId="5" fillId="5" borderId="21" xfId="0" applyFont="1" applyFill="1" applyBorder="1" applyAlignment="1" applyProtection="1">
      <alignment horizontal="center" vertical="center"/>
    </xf>
    <xf numFmtId="0" fontId="5" fillId="5" borderId="19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35" xfId="0" applyFont="1" applyBorder="1" applyAlignment="1" applyProtection="1">
      <alignment horizontal="center" vertical="center" wrapText="1"/>
    </xf>
    <xf numFmtId="0" fontId="20" fillId="0" borderId="6" xfId="0" applyFont="1" applyBorder="1" applyAlignment="1" applyProtection="1">
      <alignment horizontal="center" vertical="center"/>
    </xf>
    <xf numFmtId="0" fontId="20" fillId="0" borderId="7" xfId="0" applyFont="1" applyBorder="1" applyAlignment="1" applyProtection="1">
      <alignment horizontal="center" vertical="center"/>
    </xf>
    <xf numFmtId="0" fontId="20" fillId="0" borderId="8" xfId="0" applyFont="1" applyBorder="1" applyAlignment="1" applyProtection="1">
      <alignment horizontal="center" vertical="center"/>
    </xf>
    <xf numFmtId="0" fontId="5" fillId="5" borderId="19" xfId="0" applyFont="1" applyFill="1" applyBorder="1" applyAlignment="1" applyProtection="1">
      <alignment horizontal="center" vertical="center"/>
    </xf>
    <xf numFmtId="0" fontId="5" fillId="5" borderId="22" xfId="0" applyFont="1" applyFill="1" applyBorder="1" applyAlignment="1" applyProtection="1">
      <alignment horizontal="center" vertical="center"/>
    </xf>
    <xf numFmtId="0" fontId="5" fillId="5" borderId="25" xfId="0" applyFont="1" applyFill="1" applyBorder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25" xfId="0" applyFont="1" applyFill="1" applyBorder="1" applyAlignment="1" applyProtection="1">
      <alignment horizontal="center" vertical="center" wrapText="1"/>
    </xf>
    <xf numFmtId="43" fontId="6" fillId="3" borderId="4" xfId="0" applyNumberFormat="1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6" fillId="3" borderId="24" xfId="0" applyFont="1" applyFill="1" applyBorder="1" applyAlignment="1" applyProtection="1">
      <alignment horizontal="center" vertical="center" wrapText="1"/>
    </xf>
    <xf numFmtId="0" fontId="6" fillId="6" borderId="27" xfId="0" applyFont="1" applyFill="1" applyBorder="1" applyAlignment="1" applyProtection="1">
      <alignment horizontal="center" vertical="center"/>
    </xf>
    <xf numFmtId="0" fontId="6" fillId="6" borderId="30" xfId="0" applyFont="1" applyFill="1" applyBorder="1" applyAlignment="1" applyProtection="1">
      <alignment horizontal="center" vertical="center"/>
    </xf>
    <xf numFmtId="0" fontId="5" fillId="7" borderId="0" xfId="0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177" fontId="2" fillId="7" borderId="15" xfId="0" applyNumberFormat="1" applyFont="1" applyFill="1" applyBorder="1" applyAlignment="1" applyProtection="1">
      <alignment horizontal="center" vertical="center"/>
    </xf>
    <xf numFmtId="177" fontId="2" fillId="7" borderId="16" xfId="0" applyNumberFormat="1" applyFont="1" applyFill="1" applyBorder="1" applyAlignment="1" applyProtection="1">
      <alignment horizontal="center" vertical="center"/>
    </xf>
    <xf numFmtId="177" fontId="2" fillId="7" borderId="17" xfId="0" applyNumberFormat="1" applyFont="1" applyFill="1" applyBorder="1" applyAlignment="1" applyProtection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181" fontId="0" fillId="4" borderId="0" xfId="0" applyNumberFormat="1" applyFill="1" applyBorder="1" applyAlignment="1">
      <alignment horizontal="center" vertical="center"/>
    </xf>
    <xf numFmtId="0" fontId="5" fillId="4" borderId="36" xfId="0" applyFont="1" applyFill="1" applyBorder="1" applyAlignment="1" applyProtection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5" fillId="4" borderId="37" xfId="0" applyFont="1" applyFill="1" applyBorder="1" applyAlignment="1" applyProtection="1">
      <alignment horizontal="center" vertical="center" wrapText="1"/>
    </xf>
    <xf numFmtId="0" fontId="5" fillId="4" borderId="38" xfId="0" applyFont="1" applyFill="1" applyBorder="1" applyAlignment="1" applyProtection="1">
      <alignment horizontal="center" vertical="center" wrapText="1"/>
    </xf>
    <xf numFmtId="41" fontId="2" fillId="0" borderId="4" xfId="2" applyFont="1" applyFill="1" applyBorder="1" applyAlignment="1" applyProtection="1">
      <alignment horizontal="center" vertical="center"/>
      <protection hidden="1"/>
    </xf>
    <xf numFmtId="41" fontId="2" fillId="0" borderId="5" xfId="2" applyFont="1" applyFill="1" applyBorder="1" applyAlignment="1" applyProtection="1">
      <alignment horizontal="center" vertical="center"/>
      <protection hidden="1"/>
    </xf>
    <xf numFmtId="41" fontId="2" fillId="0" borderId="24" xfId="2" applyFont="1" applyFill="1" applyBorder="1" applyAlignment="1" applyProtection="1">
      <alignment horizontal="center" vertical="center"/>
      <protection hidden="1"/>
    </xf>
    <xf numFmtId="43" fontId="2" fillId="0" borderId="4" xfId="3" applyNumberFormat="1" applyFont="1" applyFill="1" applyBorder="1" applyAlignment="1" applyProtection="1">
      <alignment horizontal="center" vertical="center"/>
      <protection hidden="1"/>
    </xf>
    <xf numFmtId="41" fontId="2" fillId="0" borderId="5" xfId="3" applyFont="1" applyFill="1" applyBorder="1" applyAlignment="1" applyProtection="1">
      <alignment horizontal="center" vertical="center"/>
      <protection hidden="1"/>
    </xf>
    <xf numFmtId="41" fontId="2" fillId="0" borderId="24" xfId="3" applyFont="1" applyFill="1" applyBorder="1" applyAlignment="1" applyProtection="1">
      <alignment horizontal="center" vertical="center"/>
      <protection hidden="1"/>
    </xf>
    <xf numFmtId="41" fontId="2" fillId="0" borderId="28" xfId="2" applyFont="1" applyBorder="1" applyAlignment="1" applyProtection="1">
      <alignment horizontal="center" vertical="center"/>
      <protection hidden="1"/>
    </xf>
    <xf numFmtId="41" fontId="2" fillId="0" borderId="29" xfId="2" applyFont="1" applyBorder="1" applyAlignment="1" applyProtection="1">
      <alignment horizontal="center" vertical="center"/>
      <protection hidden="1"/>
    </xf>
    <xf numFmtId="41" fontId="2" fillId="0" borderId="33" xfId="2" applyFont="1" applyBorder="1" applyAlignment="1" applyProtection="1">
      <alignment horizontal="center" vertical="center"/>
      <protection hidden="1"/>
    </xf>
    <xf numFmtId="9" fontId="2" fillId="0" borderId="27" xfId="0" applyNumberFormat="1" applyFont="1" applyFill="1" applyBorder="1" applyAlignment="1" applyProtection="1">
      <alignment horizontal="center" vertical="center"/>
    </xf>
    <xf numFmtId="9" fontId="2" fillId="0" borderId="30" xfId="0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24" xfId="0" applyFont="1" applyFill="1" applyBorder="1" applyAlignment="1" applyProtection="1">
      <alignment horizontal="center" vertical="center"/>
    </xf>
    <xf numFmtId="0" fontId="5" fillId="5" borderId="31" xfId="0" applyFont="1" applyFill="1" applyBorder="1" applyAlignment="1" applyProtection="1">
      <alignment horizontal="center" vertical="center"/>
    </xf>
    <xf numFmtId="0" fontId="5" fillId="5" borderId="32" xfId="0" applyFont="1" applyFill="1" applyBorder="1" applyAlignment="1" applyProtection="1">
      <alignment horizontal="center" vertical="center"/>
    </xf>
    <xf numFmtId="41" fontId="2" fillId="0" borderId="4" xfId="2" applyFont="1" applyBorder="1" applyAlignment="1" applyProtection="1">
      <alignment horizontal="center" vertical="center"/>
      <protection hidden="1"/>
    </xf>
    <xf numFmtId="41" fontId="2" fillId="0" borderId="5" xfId="2" applyFont="1" applyBorder="1" applyAlignment="1" applyProtection="1">
      <alignment horizontal="center" vertical="center"/>
      <protection hidden="1"/>
    </xf>
    <xf numFmtId="41" fontId="2" fillId="0" borderId="24" xfId="2" applyFont="1" applyBorder="1" applyAlignment="1" applyProtection="1">
      <alignment horizontal="center" vertical="center"/>
      <protection hidden="1"/>
    </xf>
    <xf numFmtId="9" fontId="2" fillId="0" borderId="3" xfId="0" applyNumberFormat="1" applyFont="1" applyFill="1" applyBorder="1" applyAlignment="1" applyProtection="1">
      <alignment horizontal="center" vertical="center"/>
    </xf>
    <xf numFmtId="9" fontId="2" fillId="0" borderId="25" xfId="0" applyNumberFormat="1" applyFont="1" applyFill="1" applyBorder="1" applyAlignment="1" applyProtection="1">
      <alignment horizontal="center" vertical="center"/>
    </xf>
    <xf numFmtId="0" fontId="44" fillId="11" borderId="3" xfId="0" applyFont="1" applyFill="1" applyBorder="1" applyAlignment="1">
      <alignment horizontal="center" vertical="center"/>
    </xf>
    <xf numFmtId="0" fontId="44" fillId="11" borderId="4" xfId="0" applyFont="1" applyFill="1" applyBorder="1" applyAlignment="1">
      <alignment horizontal="center" vertical="center"/>
    </xf>
    <xf numFmtId="0" fontId="44" fillId="11" borderId="5" xfId="0" applyFont="1" applyFill="1" applyBorder="1" applyAlignment="1">
      <alignment horizontal="center" vertical="center"/>
    </xf>
    <xf numFmtId="0" fontId="44" fillId="11" borderId="35" xfId="0" applyFont="1" applyFill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/>
    </xf>
    <xf numFmtId="0" fontId="30" fillId="11" borderId="3" xfId="0" applyFont="1" applyFill="1" applyBorder="1" applyAlignment="1">
      <alignment horizontal="center" vertical="center" wrapText="1"/>
    </xf>
    <xf numFmtId="0" fontId="30" fillId="11" borderId="3" xfId="0" applyFont="1" applyFill="1" applyBorder="1" applyAlignment="1">
      <alignment horizontal="center" vertical="center"/>
    </xf>
    <xf numFmtId="0" fontId="30" fillId="11" borderId="4" xfId="0" applyFont="1" applyFill="1" applyBorder="1" applyAlignment="1">
      <alignment horizontal="center" vertical="center"/>
    </xf>
    <xf numFmtId="0" fontId="30" fillId="11" borderId="5" xfId="0" applyFont="1" applyFill="1" applyBorder="1" applyAlignment="1">
      <alignment horizontal="center" vertical="center"/>
    </xf>
    <xf numFmtId="0" fontId="30" fillId="11" borderId="35" xfId="0" applyFont="1" applyFill="1" applyBorder="1" applyAlignment="1">
      <alignment horizontal="center" vertical="center"/>
    </xf>
    <xf numFmtId="0" fontId="30" fillId="11" borderId="9" xfId="0" applyFont="1" applyFill="1" applyBorder="1" applyAlignment="1">
      <alignment horizontal="center" vertical="center" wrapText="1"/>
    </xf>
    <xf numFmtId="0" fontId="30" fillId="11" borderId="34" xfId="0" applyFont="1" applyFill="1" applyBorder="1" applyAlignment="1">
      <alignment horizontal="center" vertical="center" wrapText="1"/>
    </xf>
    <xf numFmtId="0" fontId="30" fillId="11" borderId="45" xfId="0" applyFont="1" applyFill="1" applyBorder="1" applyAlignment="1">
      <alignment horizontal="center" vertical="center" wrapText="1"/>
    </xf>
    <xf numFmtId="0" fontId="33" fillId="0" borderId="63" xfId="6" applyFont="1" applyBorder="1" applyAlignment="1">
      <alignment horizontal="center" vertical="center" wrapText="1"/>
    </xf>
    <xf numFmtId="0" fontId="33" fillId="0" borderId="56" xfId="6" applyFont="1" applyBorder="1" applyAlignment="1">
      <alignment horizontal="center" vertical="center" wrapText="1"/>
    </xf>
    <xf numFmtId="0" fontId="41" fillId="0" borderId="0" xfId="6" applyFont="1" applyAlignment="1">
      <alignment horizontal="center" vertical="center"/>
    </xf>
    <xf numFmtId="0" fontId="33" fillId="11" borderId="70" xfId="6" applyFont="1" applyFill="1" applyBorder="1" applyAlignment="1">
      <alignment horizontal="center" vertical="center" wrapText="1"/>
    </xf>
    <xf numFmtId="0" fontId="33" fillId="11" borderId="63" xfId="6" applyFont="1" applyFill="1" applyBorder="1" applyAlignment="1">
      <alignment horizontal="center" vertical="center" wrapText="1"/>
    </xf>
    <xf numFmtId="0" fontId="33" fillId="11" borderId="69" xfId="6" applyFont="1" applyFill="1" applyBorder="1" applyAlignment="1">
      <alignment horizontal="center" vertical="center" wrapText="1"/>
    </xf>
    <xf numFmtId="0" fontId="33" fillId="11" borderId="62" xfId="6" applyFont="1" applyFill="1" applyBorder="1" applyAlignment="1">
      <alignment horizontal="center" vertical="center" wrapText="1"/>
    </xf>
    <xf numFmtId="0" fontId="33" fillId="11" borderId="68" xfId="6" applyFont="1" applyFill="1" applyBorder="1" applyAlignment="1">
      <alignment horizontal="center" vertical="center" wrapText="1"/>
    </xf>
    <xf numFmtId="0" fontId="33" fillId="11" borderId="65" xfId="6" applyFont="1" applyFill="1" applyBorder="1" applyAlignment="1">
      <alignment horizontal="center" vertical="center" wrapText="1"/>
    </xf>
    <xf numFmtId="0" fontId="33" fillId="11" borderId="67" xfId="6" applyFont="1" applyFill="1" applyBorder="1" applyAlignment="1">
      <alignment horizontal="center" vertical="center" wrapText="1"/>
    </xf>
    <xf numFmtId="0" fontId="0" fillId="11" borderId="68" xfId="6" applyFont="1" applyFill="1" applyBorder="1" applyAlignment="1">
      <alignment horizontal="center" vertical="center" wrapText="1"/>
    </xf>
    <xf numFmtId="0" fontId="0" fillId="11" borderId="67" xfId="6" applyFont="1" applyFill="1" applyBorder="1" applyAlignment="1">
      <alignment horizontal="center" vertical="center" wrapText="1"/>
    </xf>
    <xf numFmtId="0" fontId="0" fillId="11" borderId="66" xfId="6" applyFont="1" applyFill="1" applyBorder="1" applyAlignment="1">
      <alignment horizontal="center" vertical="center"/>
    </xf>
    <xf numFmtId="0" fontId="0" fillId="11" borderId="65" xfId="6" applyFont="1" applyFill="1" applyBorder="1" applyAlignment="1">
      <alignment horizontal="center" vertical="center"/>
    </xf>
    <xf numFmtId="0" fontId="0" fillId="11" borderId="86" xfId="6" applyFont="1" applyFill="1" applyBorder="1" applyAlignment="1">
      <alignment horizontal="center" vertical="center"/>
    </xf>
    <xf numFmtId="0" fontId="0" fillId="11" borderId="64" xfId="6" applyFont="1" applyFill="1" applyBorder="1" applyAlignment="1">
      <alignment horizontal="center" vertical="center"/>
    </xf>
    <xf numFmtId="0" fontId="30" fillId="0" borderId="23" xfId="5" applyFont="1" applyBorder="1" applyAlignment="1">
      <alignment horizontal="left" vertical="center"/>
    </xf>
    <xf numFmtId="0" fontId="30" fillId="11" borderId="49" xfId="5" applyFont="1" applyFill="1" applyBorder="1" applyAlignment="1">
      <alignment horizontal="center" vertical="center"/>
    </xf>
    <xf numFmtId="0" fontId="30" fillId="11" borderId="31" xfId="5" applyFont="1" applyFill="1" applyBorder="1" applyAlignment="1">
      <alignment horizontal="center" vertical="center"/>
    </xf>
    <xf numFmtId="0" fontId="30" fillId="11" borderId="21" xfId="5" applyFont="1" applyFill="1" applyBorder="1" applyAlignment="1">
      <alignment horizontal="center" vertical="center"/>
    </xf>
    <xf numFmtId="0" fontId="30" fillId="11" borderId="48" xfId="5" applyFont="1" applyFill="1" applyBorder="1" applyAlignment="1">
      <alignment horizontal="center" vertical="center"/>
    </xf>
    <xf numFmtId="0" fontId="30" fillId="11" borderId="45" xfId="5" applyFont="1" applyFill="1" applyBorder="1" applyAlignment="1">
      <alignment horizontal="center" vertical="center"/>
    </xf>
    <xf numFmtId="0" fontId="30" fillId="11" borderId="90" xfId="5" applyFont="1" applyFill="1" applyBorder="1" applyAlignment="1">
      <alignment horizontal="center" vertical="center"/>
    </xf>
    <xf numFmtId="0" fontId="30" fillId="11" borderId="46" xfId="5" applyFont="1" applyFill="1" applyBorder="1" applyAlignment="1">
      <alignment horizontal="center" vertical="center"/>
    </xf>
    <xf numFmtId="0" fontId="30" fillId="0" borderId="44" xfId="5" applyFont="1" applyBorder="1" applyAlignment="1">
      <alignment horizontal="center" vertical="center"/>
    </xf>
    <xf numFmtId="0" fontId="30" fillId="0" borderId="4" xfId="5" applyFont="1" applyBorder="1" applyAlignment="1">
      <alignment horizontal="center" vertical="center"/>
    </xf>
    <xf numFmtId="0" fontId="30" fillId="0" borderId="40" xfId="5" applyFont="1" applyBorder="1" applyAlignment="1">
      <alignment horizontal="center" vertical="center"/>
    </xf>
    <xf numFmtId="0" fontId="30" fillId="0" borderId="23" xfId="5" applyFont="1" applyBorder="1" applyAlignment="1">
      <alignment horizontal="center" vertical="center"/>
    </xf>
    <xf numFmtId="0" fontId="30" fillId="0" borderId="25" xfId="5" applyFont="1" applyBorder="1" applyAlignment="1">
      <alignment horizontal="center" vertical="center" wrapText="1"/>
    </xf>
    <xf numFmtId="0" fontId="30" fillId="0" borderId="42" xfId="5" applyFont="1" applyBorder="1" applyAlignment="1">
      <alignment horizontal="center" vertical="center"/>
    </xf>
    <xf numFmtId="0" fontId="30" fillId="0" borderId="41" xfId="5" applyFont="1" applyBorder="1" applyAlignment="1">
      <alignment horizontal="center" vertical="center"/>
    </xf>
    <xf numFmtId="0" fontId="30" fillId="0" borderId="39" xfId="5" applyFont="1" applyBorder="1" applyAlignment="1">
      <alignment horizontal="center" vertical="center"/>
    </xf>
    <xf numFmtId="0" fontId="30" fillId="0" borderId="9" xfId="5" applyFont="1" applyBorder="1" applyAlignment="1">
      <alignment horizontal="center" vertical="center"/>
    </xf>
    <xf numFmtId="0" fontId="30" fillId="0" borderId="34" xfId="5" applyFont="1" applyBorder="1" applyAlignment="1">
      <alignment horizontal="center" vertical="center"/>
    </xf>
    <xf numFmtId="0" fontId="30" fillId="0" borderId="45" xfId="5" applyFont="1" applyBorder="1" applyAlignment="1">
      <alignment horizontal="center" vertical="center"/>
    </xf>
    <xf numFmtId="0" fontId="30" fillId="0" borderId="91" xfId="5" applyFont="1" applyBorder="1" applyAlignment="1">
      <alignment horizontal="center" vertical="center"/>
    </xf>
    <xf numFmtId="0" fontId="30" fillId="0" borderId="25" xfId="5" applyFont="1" applyBorder="1" applyAlignment="1">
      <alignment horizontal="center" vertical="center"/>
    </xf>
    <xf numFmtId="0" fontId="30" fillId="11" borderId="20" xfId="5" applyFont="1" applyFill="1" applyBorder="1" applyAlignment="1">
      <alignment horizontal="center" vertical="center"/>
    </xf>
    <xf numFmtId="0" fontId="30" fillId="0" borderId="42" xfId="5" applyFont="1" applyBorder="1" applyAlignment="1">
      <alignment horizontal="left" vertical="center"/>
    </xf>
    <xf numFmtId="0" fontId="30" fillId="0" borderId="41" xfId="5" applyFont="1" applyBorder="1" applyAlignment="1">
      <alignment horizontal="left" vertical="center"/>
    </xf>
    <xf numFmtId="0" fontId="30" fillId="0" borderId="43" xfId="5" applyFont="1" applyBorder="1" applyAlignment="1">
      <alignment horizontal="left" vertical="center"/>
    </xf>
    <xf numFmtId="0" fontId="30" fillId="0" borderId="9" xfId="5" applyFont="1" applyBorder="1" applyAlignment="1">
      <alignment vertical="center"/>
    </xf>
    <xf numFmtId="0" fontId="30" fillId="0" borderId="45" xfId="5" applyFont="1" applyBorder="1" applyAlignment="1">
      <alignment vertical="center"/>
    </xf>
    <xf numFmtId="0" fontId="30" fillId="0" borderId="30" xfId="5" applyFont="1" applyBorder="1" applyAlignment="1">
      <alignment horizontal="center" vertical="center"/>
    </xf>
    <xf numFmtId="0" fontId="43" fillId="0" borderId="4" xfId="5" applyFont="1" applyFill="1" applyBorder="1" applyAlignment="1">
      <alignment horizontal="center" vertical="center"/>
    </xf>
    <xf numFmtId="0" fontId="30" fillId="0" borderId="3" xfId="5" applyFont="1" applyFill="1" applyBorder="1" applyAlignment="1">
      <alignment horizontal="left" vertical="center" wrapText="1"/>
    </xf>
    <xf numFmtId="0" fontId="30" fillId="0" borderId="3" xfId="5" applyFont="1" applyFill="1" applyBorder="1" applyAlignment="1">
      <alignment horizontal="left" vertical="center"/>
    </xf>
    <xf numFmtId="0" fontId="30" fillId="0" borderId="3" xfId="5" applyFont="1" applyBorder="1" applyAlignment="1">
      <alignment horizontal="left" vertical="center"/>
    </xf>
    <xf numFmtId="0" fontId="30" fillId="0" borderId="9" xfId="5" applyFont="1" applyBorder="1" applyAlignment="1">
      <alignment horizontal="left" vertical="center"/>
    </xf>
    <xf numFmtId="0" fontId="30" fillId="0" borderId="34" xfId="5" applyFont="1" applyBorder="1" applyAlignment="1">
      <alignment horizontal="left" vertical="center"/>
    </xf>
    <xf numFmtId="0" fontId="30" fillId="0" borderId="45" xfId="5" applyFont="1" applyBorder="1" applyAlignment="1">
      <alignment horizontal="left" vertical="center"/>
    </xf>
    <xf numFmtId="2" fontId="43" fillId="0" borderId="4" xfId="5" applyNumberFormat="1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33" fillId="0" borderId="63" xfId="6" applyFont="1" applyBorder="1" applyAlignment="1" applyProtection="1">
      <alignment horizontal="center" vertical="center" wrapText="1"/>
    </xf>
    <xf numFmtId="0" fontId="33" fillId="0" borderId="56" xfId="6" applyFont="1" applyBorder="1" applyAlignment="1" applyProtection="1">
      <alignment horizontal="center" vertical="center" wrapText="1"/>
    </xf>
    <xf numFmtId="0" fontId="0" fillId="0" borderId="45" xfId="6" applyFont="1" applyBorder="1" applyAlignment="1" applyProtection="1">
      <alignment horizontal="center" vertical="center"/>
    </xf>
    <xf numFmtId="0" fontId="1" fillId="0" borderId="45" xfId="6" applyBorder="1" applyAlignment="1" applyProtection="1">
      <alignment horizontal="center" vertical="center"/>
    </xf>
    <xf numFmtId="0" fontId="1" fillId="0" borderId="3" xfId="5" applyFont="1" applyBorder="1" applyAlignment="1">
      <alignment horizontal="center" vertical="center" shrinkToFit="1"/>
    </xf>
    <xf numFmtId="0" fontId="30" fillId="0" borderId="3" xfId="5" applyFont="1" applyBorder="1" applyAlignment="1">
      <alignment horizontal="center" vertical="center" textRotation="255" shrinkToFit="1"/>
    </xf>
    <xf numFmtId="0" fontId="30" fillId="0" borderId="4" xfId="5" applyFont="1" applyBorder="1" applyAlignment="1" applyProtection="1">
      <alignment horizontal="center" vertical="center"/>
    </xf>
    <xf numFmtId="0" fontId="30" fillId="0" borderId="35" xfId="5" applyFont="1" applyBorder="1" applyAlignment="1" applyProtection="1">
      <alignment horizontal="center" vertical="center"/>
    </xf>
    <xf numFmtId="0" fontId="30" fillId="0" borderId="4" xfId="5" applyFont="1" applyBorder="1" applyAlignment="1">
      <alignment horizontal="center" vertical="center" shrinkToFit="1"/>
    </xf>
    <xf numFmtId="0" fontId="30" fillId="0" borderId="5" xfId="5" applyFont="1" applyBorder="1" applyAlignment="1">
      <alignment horizontal="center" vertical="center" shrinkToFit="1"/>
    </xf>
    <xf numFmtId="0" fontId="30" fillId="0" borderId="35" xfId="5" applyFont="1" applyBorder="1" applyAlignment="1">
      <alignment horizontal="center" vertical="center" shrinkToFit="1"/>
    </xf>
    <xf numFmtId="41" fontId="24" fillId="10" borderId="4" xfId="5" applyNumberFormat="1" applyFont="1" applyFill="1" applyBorder="1" applyAlignment="1" applyProtection="1">
      <alignment horizontal="center" vertical="center" shrinkToFit="1"/>
      <protection hidden="1"/>
    </xf>
    <xf numFmtId="41" fontId="24" fillId="10" borderId="35" xfId="5" applyNumberFormat="1" applyFont="1" applyFill="1" applyBorder="1" applyAlignment="1" applyProtection="1">
      <alignment horizontal="center" vertical="center" shrinkToFit="1"/>
      <protection hidden="1"/>
    </xf>
    <xf numFmtId="0" fontId="33" fillId="11" borderId="73" xfId="6" applyFont="1" applyFill="1" applyBorder="1" applyAlignment="1" applyProtection="1">
      <alignment horizontal="center" vertical="center" wrapText="1"/>
    </xf>
    <xf numFmtId="0" fontId="33" fillId="11" borderId="59" xfId="6" applyFont="1" applyFill="1" applyBorder="1" applyAlignment="1" applyProtection="1">
      <alignment horizontal="center" vertical="center" wrapText="1"/>
    </xf>
    <xf numFmtId="0" fontId="33" fillId="11" borderId="81" xfId="6" applyFont="1" applyFill="1" applyBorder="1" applyAlignment="1" applyProtection="1">
      <alignment horizontal="center" vertical="center" wrapText="1"/>
    </xf>
    <xf numFmtId="0" fontId="1" fillId="11" borderId="3" xfId="5" applyFont="1" applyFill="1" applyBorder="1" applyAlignment="1">
      <alignment horizontal="center" vertical="center" shrinkToFit="1"/>
    </xf>
    <xf numFmtId="0" fontId="33" fillId="11" borderId="48" xfId="6" applyFont="1" applyFill="1" applyBorder="1" applyAlignment="1" applyProtection="1">
      <alignment horizontal="center" vertical="center" wrapText="1"/>
    </xf>
    <xf numFmtId="0" fontId="33" fillId="11" borderId="34" xfId="6" applyFont="1" applyFill="1" applyBorder="1" applyAlignment="1" applyProtection="1">
      <alignment horizontal="center" vertical="center" wrapText="1"/>
    </xf>
    <xf numFmtId="0" fontId="33" fillId="11" borderId="76" xfId="6" applyFont="1" applyFill="1" applyBorder="1" applyAlignment="1" applyProtection="1">
      <alignment horizontal="center" vertical="center" wrapText="1"/>
    </xf>
    <xf numFmtId="0" fontId="41" fillId="0" borderId="0" xfId="6" applyFont="1" applyAlignment="1" applyProtection="1">
      <alignment horizontal="center" vertical="center"/>
    </xf>
    <xf numFmtId="0" fontId="33" fillId="11" borderId="70" xfId="6" applyFont="1" applyFill="1" applyBorder="1" applyAlignment="1" applyProtection="1">
      <alignment horizontal="center" vertical="center" wrapText="1"/>
    </xf>
    <xf numFmtId="0" fontId="33" fillId="11" borderId="83" xfId="6" applyFont="1" applyFill="1" applyBorder="1" applyAlignment="1" applyProtection="1">
      <alignment horizontal="center" vertical="center" wrapText="1"/>
    </xf>
    <xf numFmtId="0" fontId="33" fillId="11" borderId="63" xfId="6" applyFont="1" applyFill="1" applyBorder="1" applyAlignment="1" applyProtection="1">
      <alignment horizontal="center" vertical="center" wrapText="1"/>
    </xf>
    <xf numFmtId="0" fontId="33" fillId="11" borderId="69" xfId="6" applyFont="1" applyFill="1" applyBorder="1" applyAlignment="1" applyProtection="1">
      <alignment horizontal="center" vertical="center" wrapText="1"/>
    </xf>
    <xf numFmtId="0" fontId="33" fillId="11" borderId="62" xfId="6" applyFont="1" applyFill="1" applyBorder="1" applyAlignment="1" applyProtection="1">
      <alignment horizontal="center" vertical="center" wrapText="1"/>
    </xf>
    <xf numFmtId="0" fontId="33" fillId="11" borderId="68" xfId="6" applyFont="1" applyFill="1" applyBorder="1" applyAlignment="1" applyProtection="1">
      <alignment horizontal="center" vertical="center" wrapText="1"/>
    </xf>
    <xf numFmtId="0" fontId="33" fillId="11" borderId="66" xfId="6" applyFont="1" applyFill="1" applyBorder="1" applyAlignment="1" applyProtection="1">
      <alignment horizontal="center" vertical="center" wrapText="1"/>
    </xf>
    <xf numFmtId="0" fontId="33" fillId="11" borderId="65" xfId="6" applyFont="1" applyFill="1" applyBorder="1" applyAlignment="1" applyProtection="1">
      <alignment horizontal="center" vertical="center" wrapText="1"/>
    </xf>
    <xf numFmtId="0" fontId="33" fillId="11" borderId="86" xfId="6" applyFont="1" applyFill="1" applyBorder="1" applyAlignment="1" applyProtection="1">
      <alignment horizontal="center" vertical="center" wrapText="1"/>
    </xf>
    <xf numFmtId="0" fontId="33" fillId="11" borderId="67" xfId="6" applyFont="1" applyFill="1" applyBorder="1" applyAlignment="1" applyProtection="1">
      <alignment horizontal="center" vertical="center" wrapText="1"/>
    </xf>
    <xf numFmtId="0" fontId="33" fillId="11" borderId="85" xfId="6" applyFont="1" applyFill="1" applyBorder="1" applyAlignment="1" applyProtection="1">
      <alignment horizontal="center" vertical="center" wrapText="1"/>
    </xf>
    <xf numFmtId="0" fontId="33" fillId="11" borderId="80" xfId="6" applyFont="1" applyFill="1" applyBorder="1" applyAlignment="1" applyProtection="1">
      <alignment horizontal="center" vertical="center" wrapText="1"/>
    </xf>
    <xf numFmtId="0" fontId="33" fillId="11" borderId="75" xfId="6" applyFont="1" applyFill="1" applyBorder="1" applyAlignment="1" applyProtection="1">
      <alignment horizontal="center" vertical="center" wrapText="1"/>
    </xf>
    <xf numFmtId="0" fontId="0" fillId="11" borderId="84" xfId="6" applyFont="1" applyFill="1" applyBorder="1" applyAlignment="1" applyProtection="1">
      <alignment horizontal="center" vertical="center" wrapText="1"/>
    </xf>
    <xf numFmtId="0" fontId="0" fillId="11" borderId="85" xfId="6" applyFont="1" applyFill="1" applyBorder="1" applyAlignment="1" applyProtection="1">
      <alignment horizontal="center" vertical="center" wrapText="1"/>
    </xf>
    <xf numFmtId="0" fontId="0" fillId="11" borderId="79" xfId="6" applyFont="1" applyFill="1" applyBorder="1" applyAlignment="1" applyProtection="1">
      <alignment horizontal="center" vertical="center" wrapText="1"/>
    </xf>
    <xf numFmtId="0" fontId="0" fillId="11" borderId="75" xfId="6" applyFont="1" applyFill="1" applyBorder="1" applyAlignment="1" applyProtection="1">
      <alignment horizontal="center" vertical="center" wrapText="1"/>
    </xf>
    <xf numFmtId="0" fontId="0" fillId="11" borderId="7" xfId="6" applyFont="1" applyFill="1" applyBorder="1" applyAlignment="1" applyProtection="1">
      <alignment horizontal="center" vertical="center" wrapText="1"/>
    </xf>
    <xf numFmtId="0" fontId="0" fillId="11" borderId="8" xfId="6" applyFont="1" applyFill="1" applyBorder="1" applyAlignment="1" applyProtection="1">
      <alignment horizontal="center" vertical="center" wrapText="1"/>
    </xf>
    <xf numFmtId="0" fontId="0" fillId="11" borderId="78" xfId="6" applyFont="1" applyFill="1" applyBorder="1" applyAlignment="1" applyProtection="1">
      <alignment horizontal="center" vertical="center" wrapText="1"/>
    </xf>
    <xf numFmtId="0" fontId="0" fillId="11" borderId="77" xfId="6" applyFont="1" applyFill="1" applyBorder="1" applyAlignment="1" applyProtection="1">
      <alignment horizontal="center" vertical="center" wrapText="1"/>
    </xf>
    <xf numFmtId="0" fontId="33" fillId="11" borderId="82" xfId="6" applyFont="1" applyFill="1" applyBorder="1" applyAlignment="1" applyProtection="1">
      <alignment horizontal="center" vertical="center" wrapText="1"/>
    </xf>
    <xf numFmtId="0" fontId="40" fillId="0" borderId="47" xfId="6" applyFont="1" applyBorder="1" applyAlignment="1" applyProtection="1">
      <alignment horizontal="center" vertical="center"/>
    </xf>
    <xf numFmtId="0" fontId="40" fillId="0" borderId="93" xfId="6" applyFont="1" applyBorder="1" applyAlignment="1" applyProtection="1">
      <alignment horizontal="center" vertical="center"/>
    </xf>
    <xf numFmtId="0" fontId="40" fillId="0" borderId="94" xfId="6" applyFont="1" applyBorder="1" applyAlignment="1" applyProtection="1">
      <alignment horizontal="center" vertical="center"/>
    </xf>
    <xf numFmtId="0" fontId="30" fillId="0" borderId="47" xfId="6" applyFont="1" applyBorder="1" applyAlignment="1" applyProtection="1">
      <alignment horizontal="center" vertical="center"/>
    </xf>
    <xf numFmtId="0" fontId="30" fillId="0" borderId="93" xfId="6" applyFont="1" applyBorder="1" applyAlignment="1" applyProtection="1">
      <alignment horizontal="center" vertical="center"/>
    </xf>
    <xf numFmtId="0" fontId="30" fillId="0" borderId="94" xfId="6" applyFont="1" applyBorder="1" applyAlignment="1" applyProtection="1">
      <alignment horizontal="center" vertical="center"/>
    </xf>
    <xf numFmtId="0" fontId="0" fillId="0" borderId="47" xfId="6" applyFont="1" applyBorder="1" applyAlignment="1" applyProtection="1">
      <alignment horizontal="center" vertical="center"/>
    </xf>
    <xf numFmtId="0" fontId="1" fillId="0" borderId="93" xfId="6" applyBorder="1" applyAlignment="1" applyProtection="1">
      <alignment horizontal="center" vertical="center"/>
    </xf>
    <xf numFmtId="0" fontId="1" fillId="0" borderId="94" xfId="6" applyBorder="1" applyAlignment="1" applyProtection="1">
      <alignment horizontal="center" vertical="center"/>
    </xf>
  </cellXfs>
  <cellStyles count="7">
    <cellStyle name="백분율" xfId="1" builtinId="5"/>
    <cellStyle name="쉼표 [0]" xfId="2" builtinId="6"/>
    <cellStyle name="쉼표 [0] 2" xfId="3" xr:uid="{00000000-0005-0000-0000-000002000000}"/>
    <cellStyle name="쉼표 [0] 3" xfId="4" xr:uid="{00000000-0005-0000-0000-000003000000}"/>
    <cellStyle name="표준" xfId="0" builtinId="0"/>
    <cellStyle name="표준 2" xfId="5" xr:uid="{00000000-0005-0000-0000-000005000000}"/>
    <cellStyle name="표준 6" xfId="6" xr:uid="{00000000-0005-0000-0000-000006000000}"/>
  </cellStyles>
  <dxfs count="0"/>
  <tableStyles count="0" defaultTableStyle="TableStyleMedium9" defaultPivotStyle="PivotStyleLight16"/>
  <colors>
    <mruColors>
      <color rgb="FFFFFF99"/>
      <color rgb="FFFFFF66"/>
      <color rgb="FFFFFFCC"/>
      <color rgb="FFCCFF99"/>
      <color rgb="FFDDDDDD"/>
      <color rgb="FFC0C0C0"/>
      <color rgb="FFB2B2B2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66675</xdr:colOff>
          <xdr:row>6</xdr:row>
          <xdr:rowOff>161925</xdr:rowOff>
        </xdr:from>
        <xdr:to>
          <xdr:col>37</xdr:col>
          <xdr:colOff>523875</xdr:colOff>
          <xdr:row>7</xdr:row>
          <xdr:rowOff>257175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ko-KR" altLang="en-US" sz="1800" b="1" i="0" u="none" strike="noStrike" baseline="0">
                  <a:solidFill>
                    <a:srgbClr val="FF0000"/>
                  </a:solidFill>
                  <a:latin typeface="맑은 고딕"/>
                  <a:ea typeface="맑은 고딕"/>
                </a:rPr>
                <a:t>실행</a:t>
              </a:r>
              <a:r>
                <a:rPr lang="ko-KR" altLang="en-US" sz="1800" b="1" i="0" u="none" strike="noStrike" baseline="0">
                  <a:solidFill>
                    <a:srgbClr val="FF0000"/>
                  </a:solidFill>
                  <a:latin typeface="HY동녘B"/>
                  <a:ea typeface="맑은 고딕"/>
                </a:rPr>
                <a:t>(Run)</a:t>
              </a:r>
              <a:endParaRPr lang="ko-KR" altLang="en-US" sz="1800" b="1" i="0" u="none" strike="noStrike" baseline="0">
                <a:solidFill>
                  <a:srgbClr val="FF0000"/>
                </a:solidFill>
                <a:latin typeface="HY동녘B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66675</xdr:colOff>
          <xdr:row>4</xdr:row>
          <xdr:rowOff>161925</xdr:rowOff>
        </xdr:from>
        <xdr:to>
          <xdr:col>37</xdr:col>
          <xdr:colOff>514350</xdr:colOff>
          <xdr:row>6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ko-KR" altLang="en-US" sz="1800" b="1" i="0" u="none" strike="noStrike" baseline="0">
                  <a:solidFill>
                    <a:srgbClr val="0000FF"/>
                  </a:solidFill>
                  <a:latin typeface="맑은 고딕"/>
                  <a:ea typeface="맑은 고딕"/>
                </a:rPr>
                <a:t>초기화</a:t>
              </a:r>
            </a:p>
          </xdr:txBody>
        </xdr:sp>
        <xdr:clientData fPrintsWithSheet="0"/>
      </xdr:twoCellAnchor>
    </mc:Choice>
    <mc:Fallback/>
  </mc:AlternateContent>
  <xdr:oneCellAnchor>
    <xdr:from>
      <xdr:col>38</xdr:col>
      <xdr:colOff>2751566</xdr:colOff>
      <xdr:row>15</xdr:row>
      <xdr:rowOff>72296</xdr:rowOff>
    </xdr:from>
    <xdr:ext cx="1291657" cy="392048"/>
    <xdr:sp macro="" textlink="">
      <xdr:nvSpPr>
        <xdr:cNvPr id="7" name="모서리가 둥근 직사각형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3139419" y="2672061"/>
          <a:ext cx="1291657" cy="392048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ko-KR" altLang="en-US" sz="1200" b="1" i="0" baseline="0">
              <a:solidFill>
                <a:schemeClr val="tx1"/>
              </a:solidFill>
              <a:ea typeface="HY중고딕" pitchFamily="18" charset="-127"/>
            </a:rPr>
            <a:t>사 용 설 명 서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1088;\C\My%20Documents\&#45824;&#49888;&#51089;&#50629;\TOTAL\2000&#45380;\&#48373;&#55141;&#51473;%20&#51613;&#52629;&#44277;&#49324;(&#49436;&#51652;)-ch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4277;&#46041;&#54260;&#45908;\&#49444;&#44228;&#49436;\E\E172&#49884;&#47549;&#48120;&#49696;&#44288;\&#51089;&#50629;&#54028;&#51068;\3&#52264;&#51089;&#5062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AD-LIBR\&#49436;&#51652;&#44148;&#52629;\&#48513;&#55141;&#52488;%20&#50976;&#52824;&#50896;&#48142;&#44553;&#49885;&#49892;\&#45236;&#50669;&#49436;\&#48120;&#51648;&#44148;&#52629;\BuG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221;&#51021;&#45432;&#51064;&#48373;&#51648;\&#48320;&#44221;\&#51204;&#44592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AD-LIBR\&#45824;&#44592;&#44148;&#52629;\&#48177;&#50868;&#52488;&#46321;\&#45236;&#50669;&#49436;\&#48120;&#51648;&#44148;&#52629;\BuG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109;&#49437;&#51116;\&#51109;&#49437;&#51116;\7_&#49444;&#44228;&#50857;&#50669;\3_&#44053;&#45224;\0_&#50756;&#47308;\&#44221;&#44592;&#44256;&#50808;%202&#44368;(&#52397;&#45812;&#51473;,&#50517;&#44396;&#51221;&#52488;)&#45257;&#45212;&#48169;&#44060;&#49440;%20&#49444;&#44228;&#50857;&#50669;\1_&#48156;&#51452;\(&#52628;&#44221;)&#49444;&#44228;&#50857;&#50669;&#48708;%20&#49328;&#52636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원가계산(1차)"/>
      <sheetName val="내역서 "/>
      <sheetName val="내역서(1차)"/>
      <sheetName val="재료산출"/>
      <sheetName val="재료산출(1차)"/>
      <sheetName val="전선관"/>
      <sheetName val="전선관(1차)"/>
      <sheetName val="전선"/>
      <sheetName val="벽 관통 구멍파기"/>
      <sheetName val="텍스철거및신설"/>
      <sheetName val="단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3차작업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(심야) (2차)"/>
      <sheetName val="공량(심야) (2차)"/>
      <sheetName val="내역(심야) (2차)"/>
      <sheetName val="원가 (2차)"/>
      <sheetName val="내역집계"/>
      <sheetName val="원가 합"/>
      <sheetName val="관급한전 (2차)"/>
      <sheetName val="청웅초수량"/>
      <sheetName val="청웅초공량"/>
      <sheetName val="청웅초내역"/>
      <sheetName val="청웅초원가 "/>
      <sheetName val="통합원가계산"/>
      <sheetName val="청웅초일위"/>
      <sheetName val="0"/>
      <sheetName val="1"/>
      <sheetName val="2"/>
      <sheetName val="3"/>
      <sheetName val="4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Macro1"/>
      <sheetName val="PNL"/>
      <sheetName val="덕치초수량"/>
      <sheetName val="덕치초공량"/>
      <sheetName val="덕치초내역"/>
      <sheetName val="덕치초원가 "/>
      <sheetName val="덕치초일위"/>
      <sheetName val="기림초수량"/>
      <sheetName val="기림초공량"/>
      <sheetName val="기림초내역"/>
      <sheetName val="기림초원가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"/>
      <sheetName val="공종별집계표"/>
      <sheetName val="설계내역"/>
      <sheetName val="일위대가"/>
      <sheetName val="산출집계"/>
      <sheetName val="산출근거"/>
      <sheetName val="관급자재비"/>
      <sheetName val="각종수수료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발송견적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부하계산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웅초수량"/>
      <sheetName val="청웅초공량"/>
      <sheetName val="청웅초내역"/>
      <sheetName val="청웅초원가 "/>
      <sheetName val="내역집계"/>
      <sheetName val="통합원가계산"/>
      <sheetName val="청웅초일위"/>
      <sheetName val="PNL"/>
      <sheetName val="0"/>
      <sheetName val="1"/>
      <sheetName val="2"/>
      <sheetName val="3"/>
      <sheetName val="4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Macro1"/>
      <sheetName val="덕치초수량"/>
      <sheetName val="덕치초공량"/>
      <sheetName val="덕치초내역"/>
      <sheetName val="덕치초원가 "/>
      <sheetName val="덕치초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용역비"/>
      <sheetName val="설계용역비 (2)"/>
      <sheetName val="설계용역비 (3)"/>
      <sheetName val="설계용역비 (4)"/>
      <sheetName val="설계용역비(5)"/>
      <sheetName val="Sheet3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압구정초</v>
          </cell>
          <cell r="B2">
            <v>52</v>
          </cell>
          <cell r="C2">
            <v>2004</v>
          </cell>
          <cell r="D2" t="str">
            <v>EHP</v>
          </cell>
          <cell r="E2" t="str">
            <v>EHP</v>
          </cell>
          <cell r="F2">
            <v>5720</v>
          </cell>
          <cell r="G2">
            <v>297440</v>
          </cell>
          <cell r="H2">
            <v>297440000</v>
          </cell>
          <cell r="I2" t="str">
            <v>본관 EHP개선</v>
          </cell>
        </row>
        <row r="3">
          <cell r="A3" t="str">
            <v>청담중</v>
          </cell>
          <cell r="B3">
            <v>18</v>
          </cell>
          <cell r="C3">
            <v>2002</v>
          </cell>
          <cell r="D3" t="str">
            <v>GHP</v>
          </cell>
          <cell r="E3" t="str">
            <v>GHP</v>
          </cell>
          <cell r="F3">
            <v>7780</v>
          </cell>
          <cell r="G3">
            <v>140040</v>
          </cell>
          <cell r="H3">
            <v>140040000</v>
          </cell>
          <cell r="I3" t="str">
            <v>교사동 GHP개선</v>
          </cell>
        </row>
        <row r="4">
          <cell r="A4" t="str">
            <v>경기고</v>
          </cell>
          <cell r="B4">
            <v>15</v>
          </cell>
          <cell r="C4">
            <v>2001</v>
          </cell>
          <cell r="D4" t="str">
            <v>개별</v>
          </cell>
          <cell r="E4" t="str">
            <v>GHP</v>
          </cell>
          <cell r="F4">
            <v>7780</v>
          </cell>
          <cell r="G4">
            <v>116700</v>
          </cell>
          <cell r="H4">
            <v>116700000</v>
          </cell>
          <cell r="I4" t="str">
            <v>본관 EHP개선</v>
          </cell>
        </row>
        <row r="5">
          <cell r="A5" t="str">
            <v>학동초</v>
          </cell>
          <cell r="B5">
            <v>20</v>
          </cell>
          <cell r="C5">
            <v>2001</v>
          </cell>
          <cell r="D5" t="str">
            <v>개별</v>
          </cell>
          <cell r="E5" t="str">
            <v>EHP</v>
          </cell>
          <cell r="F5">
            <v>5720</v>
          </cell>
          <cell r="G5">
            <v>114400</v>
          </cell>
          <cell r="H5">
            <v>114400000</v>
          </cell>
          <cell r="I5" t="str">
            <v>화동관 GHP개선</v>
          </cell>
        </row>
        <row r="7">
          <cell r="A7" t="str">
            <v>반포중</v>
          </cell>
          <cell r="B7">
            <v>12</v>
          </cell>
          <cell r="C7">
            <v>2002</v>
          </cell>
          <cell r="D7" t="str">
            <v>GHP</v>
          </cell>
          <cell r="E7" t="str">
            <v>GHP</v>
          </cell>
          <cell r="F7">
            <v>7780</v>
          </cell>
          <cell r="G7">
            <v>93360</v>
          </cell>
          <cell r="H7">
            <v>93360000</v>
          </cell>
          <cell r="I7" t="str">
            <v>정보센터 GHP개선</v>
          </cell>
        </row>
        <row r="8">
          <cell r="A8" t="str">
            <v>서울전자고</v>
          </cell>
          <cell r="B8">
            <v>77</v>
          </cell>
          <cell r="G8">
            <v>498880</v>
          </cell>
          <cell r="H8">
            <v>498880000</v>
          </cell>
          <cell r="I8" t="str">
            <v>본관 GHP, 지성관 EHP개선</v>
          </cell>
        </row>
        <row r="10">
          <cell r="A10" t="str">
            <v>구룡중</v>
          </cell>
          <cell r="B10">
            <v>24</v>
          </cell>
          <cell r="C10">
            <v>2004</v>
          </cell>
          <cell r="D10" t="str">
            <v>EHP</v>
          </cell>
          <cell r="E10" t="str">
            <v>EHP</v>
          </cell>
          <cell r="F10">
            <v>5720</v>
          </cell>
          <cell r="G10">
            <v>137280</v>
          </cell>
          <cell r="H10">
            <v>137280000</v>
          </cell>
          <cell r="I10" t="str">
            <v>본관 EHP개선</v>
          </cell>
        </row>
        <row r="11">
          <cell r="A11" t="str">
            <v>대치초</v>
          </cell>
          <cell r="B11">
            <v>18</v>
          </cell>
          <cell r="C11">
            <v>2003</v>
          </cell>
          <cell r="D11" t="str">
            <v>개별</v>
          </cell>
          <cell r="E11" t="str">
            <v>EHP</v>
          </cell>
          <cell r="F11">
            <v>5720</v>
          </cell>
          <cell r="G11">
            <v>102960</v>
          </cell>
          <cell r="H11">
            <v>102960000</v>
          </cell>
          <cell r="I11" t="str">
            <v>본관신관 EHP개선</v>
          </cell>
        </row>
        <row r="12">
          <cell r="A12" t="str">
            <v>대왕중</v>
          </cell>
          <cell r="B12">
            <v>48</v>
          </cell>
          <cell r="C12">
            <v>1994</v>
          </cell>
          <cell r="D12" t="str">
            <v>중앙집중식</v>
          </cell>
          <cell r="E12" t="str">
            <v>EHP</v>
          </cell>
          <cell r="F12">
            <v>5720</v>
          </cell>
          <cell r="G12">
            <v>274560</v>
          </cell>
          <cell r="H12">
            <v>274560000</v>
          </cell>
          <cell r="I12" t="str">
            <v>본관 EHP개선</v>
          </cell>
        </row>
        <row r="13">
          <cell r="A13" t="str">
            <v>역삼초</v>
          </cell>
          <cell r="B13">
            <v>15</v>
          </cell>
          <cell r="C13">
            <v>2002</v>
          </cell>
          <cell r="D13" t="str">
            <v>개별</v>
          </cell>
          <cell r="E13" t="str">
            <v>EHP</v>
          </cell>
          <cell r="F13">
            <v>5720</v>
          </cell>
          <cell r="G13">
            <v>85800</v>
          </cell>
          <cell r="H13">
            <v>85800000</v>
          </cell>
          <cell r="I13" t="str">
            <v>별관 정보관 EHP개선</v>
          </cell>
        </row>
        <row r="15">
          <cell r="A15" t="str">
            <v>서초문화예술정보학교</v>
          </cell>
          <cell r="B15">
            <v>25</v>
          </cell>
          <cell r="C15">
            <v>2002</v>
          </cell>
          <cell r="D15" t="str">
            <v>GHP</v>
          </cell>
          <cell r="E15" t="str">
            <v>GHP</v>
          </cell>
          <cell r="F15">
            <v>7430</v>
          </cell>
          <cell r="G15">
            <v>185750</v>
          </cell>
          <cell r="H15">
            <v>185750000</v>
          </cell>
          <cell r="I15" t="str">
            <v>본관 GHP개선</v>
          </cell>
        </row>
        <row r="16">
          <cell r="A16" t="str">
            <v>서초고</v>
          </cell>
          <cell r="B16">
            <v>31</v>
          </cell>
          <cell r="C16">
            <v>2002</v>
          </cell>
          <cell r="D16" t="str">
            <v>GHP</v>
          </cell>
          <cell r="E16" t="str">
            <v>GHP</v>
          </cell>
          <cell r="F16">
            <v>7780</v>
          </cell>
          <cell r="G16">
            <v>241180</v>
          </cell>
          <cell r="H16">
            <v>241180000</v>
          </cell>
          <cell r="I16" t="str">
            <v>정보센터 GHP개선</v>
          </cell>
        </row>
        <row r="17">
          <cell r="A17" t="str">
            <v>원명초</v>
          </cell>
          <cell r="B17">
            <v>28</v>
          </cell>
          <cell r="C17">
            <v>2004</v>
          </cell>
          <cell r="D17" t="str">
            <v>GHP</v>
          </cell>
          <cell r="E17" t="str">
            <v>GHP</v>
          </cell>
          <cell r="F17">
            <v>7430</v>
          </cell>
          <cell r="G17">
            <v>208040</v>
          </cell>
          <cell r="H17">
            <v>208040000</v>
          </cell>
          <cell r="I17" t="str">
            <v>복합정보관 GHP개선</v>
          </cell>
        </row>
        <row r="18">
          <cell r="A18" t="str">
            <v>신동중</v>
          </cell>
          <cell r="B18">
            <v>38</v>
          </cell>
          <cell r="C18">
            <v>2006</v>
          </cell>
          <cell r="D18" t="str">
            <v>GHP</v>
          </cell>
          <cell r="E18" t="str">
            <v>EHP</v>
          </cell>
          <cell r="F18">
            <v>5370</v>
          </cell>
          <cell r="G18">
            <v>200000</v>
          </cell>
          <cell r="H18">
            <v>200000000</v>
          </cell>
          <cell r="I18" t="str">
            <v>교육문화관 EHP로 개선</v>
          </cell>
        </row>
        <row r="19">
          <cell r="A19" t="str">
            <v>서울로봇고</v>
          </cell>
          <cell r="B19">
            <v>25</v>
          </cell>
          <cell r="C19">
            <v>1994</v>
          </cell>
          <cell r="D19" t="str">
            <v>개별</v>
          </cell>
          <cell r="E19" t="str">
            <v>EHP</v>
          </cell>
          <cell r="F19">
            <v>5370</v>
          </cell>
          <cell r="G19">
            <v>134250</v>
          </cell>
          <cell r="H19">
            <v>134250000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R73"/>
  <sheetViews>
    <sheetView showGridLines="0" showZeros="0" tabSelected="1" zoomScale="85" zoomScaleNormal="85" zoomScaleSheetLayoutView="70" workbookViewId="0">
      <selection activeCell="G9" sqref="G9"/>
    </sheetView>
  </sheetViews>
  <sheetFormatPr defaultColWidth="8.77734375" defaultRowHeight="20.100000000000001" customHeight="1"/>
  <cols>
    <col min="1" max="1" width="4.33203125" style="1" customWidth="1"/>
    <col min="2" max="2" width="2.6640625" style="1" customWidth="1"/>
    <col min="3" max="3" width="20.6640625" style="1" customWidth="1"/>
    <col min="4" max="4" width="17.33203125" style="1" customWidth="1"/>
    <col min="5" max="5" width="17" style="1" customWidth="1"/>
    <col min="6" max="6" width="18.77734375" style="1" customWidth="1"/>
    <col min="7" max="7" width="13.21875" style="1" customWidth="1"/>
    <col min="8" max="8" width="3.21875" style="1" customWidth="1"/>
    <col min="9" max="9" width="3.33203125" style="1" customWidth="1"/>
    <col min="10" max="10" width="4.88671875" style="1" customWidth="1"/>
    <col min="11" max="11" width="5.77734375" style="1" hidden="1" customWidth="1"/>
    <col min="12" max="12" width="17.44140625" style="1" hidden="1" customWidth="1"/>
    <col min="13" max="13" width="17.21875" style="61" hidden="1" customWidth="1"/>
    <col min="14" max="14" width="15.44140625" style="1" hidden="1" customWidth="1"/>
    <col min="15" max="15" width="12.33203125" style="1" hidden="1" customWidth="1"/>
    <col min="16" max="16" width="5.109375" style="1" hidden="1" customWidth="1"/>
    <col min="17" max="17" width="14.33203125" style="1" hidden="1" customWidth="1"/>
    <col min="18" max="18" width="17.33203125" style="61" hidden="1" customWidth="1"/>
    <col min="19" max="19" width="11.109375" style="1" hidden="1" customWidth="1"/>
    <col min="20" max="20" width="6.6640625" style="1" hidden="1" customWidth="1"/>
    <col min="21" max="21" width="5.109375" style="1" hidden="1" customWidth="1"/>
    <col min="22" max="22" width="16.44140625" style="3" hidden="1" customWidth="1"/>
    <col min="23" max="23" width="19.33203125" style="3" hidden="1" customWidth="1"/>
    <col min="24" max="24" width="12.88671875" style="3" hidden="1" customWidth="1"/>
    <col min="25" max="25" width="9.88671875" style="3" hidden="1" customWidth="1"/>
    <col min="26" max="26" width="8.21875" style="1" hidden="1" customWidth="1"/>
    <col min="27" max="27" width="10.33203125" style="61" hidden="1" customWidth="1"/>
    <col min="28" max="28" width="15.88671875" style="61" hidden="1" customWidth="1"/>
    <col min="29" max="29" width="10.21875" style="61" hidden="1" customWidth="1"/>
    <col min="30" max="32" width="8.88671875" style="61" hidden="1" customWidth="1"/>
    <col min="33" max="35" width="10" style="1" hidden="1" customWidth="1"/>
    <col min="36" max="36" width="15.6640625" style="1" hidden="1" customWidth="1"/>
    <col min="37" max="37" width="8.77734375" style="1" customWidth="1"/>
    <col min="38" max="38" width="6.88671875" style="1" customWidth="1"/>
    <col min="39" max="39" width="77.109375" style="1" customWidth="1"/>
    <col min="40" max="16384" width="8.77734375" style="1"/>
  </cols>
  <sheetData>
    <row r="1" spans="1:44" ht="20.100000000000001" customHeight="1" thickBot="1">
      <c r="K1" s="1">
        <v>1</v>
      </c>
      <c r="M1" s="2"/>
      <c r="R1" s="2"/>
      <c r="W1" s="4"/>
      <c r="AA1" s="2"/>
      <c r="AB1" s="2"/>
      <c r="AC1" s="2"/>
      <c r="AD1" s="2"/>
      <c r="AE1" s="2"/>
      <c r="AF1" s="2"/>
    </row>
    <row r="2" spans="1:44" ht="42" customHeight="1">
      <c r="A2" s="399" t="s">
        <v>0</v>
      </c>
      <c r="B2" s="400"/>
      <c r="C2" s="400"/>
      <c r="D2" s="400"/>
      <c r="E2" s="400"/>
      <c r="F2" s="400"/>
      <c r="G2" s="400"/>
      <c r="H2" s="400"/>
      <c r="I2" s="400"/>
      <c r="J2" s="401"/>
      <c r="M2" s="2"/>
      <c r="R2" s="2"/>
      <c r="W2" s="4"/>
      <c r="AA2" s="2"/>
      <c r="AB2" s="2"/>
      <c r="AC2" s="2"/>
      <c r="AD2" s="2"/>
      <c r="AE2" s="2"/>
      <c r="AF2" s="2"/>
    </row>
    <row r="3" spans="1:44" ht="20.100000000000001" customHeight="1" thickBot="1">
      <c r="A3" s="5"/>
      <c r="B3" s="6"/>
      <c r="C3" s="6"/>
      <c r="D3" s="6"/>
      <c r="E3" s="6"/>
      <c r="F3" s="6"/>
      <c r="G3" s="6"/>
      <c r="H3" s="6"/>
      <c r="I3" s="6"/>
      <c r="J3" s="7"/>
      <c r="M3" s="8" t="s">
        <v>41</v>
      </c>
      <c r="R3" s="8" t="s">
        <v>66</v>
      </c>
      <c r="V3" s="8" t="s">
        <v>100</v>
      </c>
      <c r="W3" s="8"/>
      <c r="AA3" s="2"/>
      <c r="AB3" s="8" t="s">
        <v>91</v>
      </c>
      <c r="AC3" s="8"/>
      <c r="AD3" s="2"/>
      <c r="AE3" s="2"/>
      <c r="AF3" s="2"/>
      <c r="AG3" s="387" t="s">
        <v>122</v>
      </c>
      <c r="AH3" s="387"/>
      <c r="AI3" s="387"/>
      <c r="AJ3" s="387"/>
    </row>
    <row r="4" spans="1:44" ht="20.100000000000001" customHeight="1">
      <c r="A4" s="9" t="s">
        <v>113</v>
      </c>
      <c r="B4" s="10"/>
      <c r="C4" s="10"/>
      <c r="D4" s="412" t="s">
        <v>368</v>
      </c>
      <c r="E4" s="413"/>
      <c r="F4" s="413"/>
      <c r="G4" s="413"/>
      <c r="H4" s="413"/>
      <c r="I4" s="413"/>
      <c r="J4" s="40"/>
      <c r="L4" s="395" t="s">
        <v>2</v>
      </c>
      <c r="M4" s="11" t="s">
        <v>15</v>
      </c>
      <c r="N4" s="11" t="s">
        <v>31</v>
      </c>
      <c r="O4" s="12"/>
      <c r="Q4" s="395" t="s">
        <v>42</v>
      </c>
      <c r="R4" s="11" t="s">
        <v>43</v>
      </c>
      <c r="S4" s="11" t="s">
        <v>44</v>
      </c>
      <c r="T4" s="12"/>
      <c r="V4" s="395" t="s">
        <v>42</v>
      </c>
      <c r="W4" s="11" t="s">
        <v>43</v>
      </c>
      <c r="X4" s="11" t="s">
        <v>44</v>
      </c>
      <c r="Y4" s="12"/>
      <c r="AA4" s="13" t="s">
        <v>68</v>
      </c>
      <c r="AB4" s="13" t="s">
        <v>69</v>
      </c>
      <c r="AC4" s="396" t="s">
        <v>70</v>
      </c>
      <c r="AD4" s="397"/>
      <c r="AE4" s="398"/>
      <c r="AF4" s="127"/>
      <c r="AG4" s="130"/>
      <c r="AH4" s="130"/>
      <c r="AI4" s="130"/>
      <c r="AJ4" s="130"/>
    </row>
    <row r="5" spans="1:44" ht="20.100000000000001" customHeight="1">
      <c r="A5" s="14"/>
      <c r="B5" s="15"/>
      <c r="C5" s="15"/>
      <c r="D5" s="15"/>
      <c r="E5" s="15"/>
      <c r="F5" s="15"/>
      <c r="G5" s="15"/>
      <c r="H5" s="15"/>
      <c r="I5" s="15"/>
      <c r="J5" s="7"/>
      <c r="K5" s="1">
        <v>1.0001</v>
      </c>
      <c r="L5" s="395"/>
      <c r="M5" s="16"/>
      <c r="N5" s="17" t="s">
        <v>36</v>
      </c>
      <c r="O5" s="17" t="s">
        <v>37</v>
      </c>
      <c r="Q5" s="395"/>
      <c r="R5" s="16"/>
      <c r="S5" s="17" t="s">
        <v>45</v>
      </c>
      <c r="T5" s="12"/>
      <c r="V5" s="395"/>
      <c r="W5" s="16"/>
      <c r="X5" s="17" t="s">
        <v>98</v>
      </c>
      <c r="Y5" s="17" t="s">
        <v>99</v>
      </c>
      <c r="Z5" s="18"/>
      <c r="AA5" s="19"/>
      <c r="AB5" s="19"/>
      <c r="AC5" s="115" t="s">
        <v>114</v>
      </c>
      <c r="AD5" s="20" t="s">
        <v>71</v>
      </c>
      <c r="AE5" s="20" t="s">
        <v>72</v>
      </c>
      <c r="AF5" s="128"/>
      <c r="AG5" s="178" t="s">
        <v>42</v>
      </c>
      <c r="AH5" s="178" t="s">
        <v>123</v>
      </c>
      <c r="AI5" s="178" t="s">
        <v>121</v>
      </c>
      <c r="AJ5" s="178" t="s">
        <v>124</v>
      </c>
      <c r="AM5" s="88"/>
    </row>
    <row r="6" spans="1:44" ht="20.100000000000001" customHeight="1">
      <c r="A6" s="9" t="s">
        <v>92</v>
      </c>
      <c r="B6" s="10"/>
      <c r="C6" s="10"/>
      <c r="D6" s="10"/>
      <c r="E6" s="10"/>
      <c r="F6" s="10"/>
      <c r="G6" s="10"/>
      <c r="H6" s="10"/>
      <c r="I6" s="10"/>
      <c r="J6" s="7"/>
      <c r="L6" s="21" t="s">
        <v>67</v>
      </c>
      <c r="M6" s="22">
        <v>0</v>
      </c>
      <c r="N6" s="17">
        <v>6.16</v>
      </c>
      <c r="O6" s="17">
        <f>TRUNC(N6*0.9,2)</f>
        <v>5.54</v>
      </c>
      <c r="Q6" s="21" t="s">
        <v>46</v>
      </c>
      <c r="R6" s="22">
        <v>0</v>
      </c>
      <c r="S6" s="17">
        <v>11.38</v>
      </c>
      <c r="T6" s="23">
        <f>TRUNC(S6*0.9,2)</f>
        <v>10.24</v>
      </c>
      <c r="V6" s="21" t="s">
        <v>67</v>
      </c>
      <c r="W6" s="22">
        <v>0</v>
      </c>
      <c r="X6" s="17">
        <v>12.46</v>
      </c>
      <c r="Y6" s="23">
        <f>TRUNC(X6*0.9,2)</f>
        <v>11.21</v>
      </c>
      <c r="Z6" s="24"/>
      <c r="AA6" s="25" t="s">
        <v>73</v>
      </c>
      <c r="AB6" s="26">
        <v>0</v>
      </c>
      <c r="AC6" s="114">
        <v>11.41</v>
      </c>
      <c r="AD6" s="27">
        <v>9.51</v>
      </c>
      <c r="AE6" s="27">
        <v>7.61</v>
      </c>
      <c r="AF6" s="129"/>
      <c r="AG6" s="178" t="s">
        <v>125</v>
      </c>
      <c r="AH6" s="179">
        <f>'서울교육청 기준 산출서'!AT29</f>
        <v>474467</v>
      </c>
      <c r="AI6" s="132">
        <f>'서울교육청 기준 산출서'!AU29</f>
        <v>0</v>
      </c>
      <c r="AJ6" s="179">
        <f>AH6*AI6</f>
        <v>0</v>
      </c>
      <c r="AM6" s="88"/>
    </row>
    <row r="7" spans="1:44" ht="21.6" customHeight="1" thickBot="1">
      <c r="A7" s="14"/>
      <c r="B7" s="15"/>
      <c r="C7" s="15"/>
      <c r="D7" s="15"/>
      <c r="E7" s="15"/>
      <c r="F7" s="15"/>
      <c r="G7" s="28"/>
      <c r="H7" s="28"/>
      <c r="I7" s="28"/>
      <c r="J7" s="7"/>
      <c r="L7" s="21" t="s">
        <v>16</v>
      </c>
      <c r="M7" s="22">
        <v>50000000</v>
      </c>
      <c r="N7" s="17">
        <v>6.16</v>
      </c>
      <c r="O7" s="17">
        <f>TRUNC(N7*0.9,2)</f>
        <v>5.54</v>
      </c>
      <c r="Q7" s="21" t="s">
        <v>47</v>
      </c>
      <c r="R7" s="22">
        <v>20000000</v>
      </c>
      <c r="S7" s="17">
        <v>11.38</v>
      </c>
      <c r="T7" s="23">
        <f>TRUNC(S7*0.9,2)</f>
        <v>10.24</v>
      </c>
      <c r="V7" s="21" t="s">
        <v>49</v>
      </c>
      <c r="W7" s="22">
        <v>50000000</v>
      </c>
      <c r="X7" s="17">
        <v>12.46</v>
      </c>
      <c r="Y7" s="23">
        <f>TRUNC(X7*0.9,2)</f>
        <v>11.21</v>
      </c>
      <c r="Z7" s="24"/>
      <c r="AA7" s="25" t="s">
        <v>74</v>
      </c>
      <c r="AB7" s="26">
        <v>50000000</v>
      </c>
      <c r="AC7" s="114">
        <v>11.41</v>
      </c>
      <c r="AD7" s="27">
        <v>9.51</v>
      </c>
      <c r="AE7" s="27">
        <v>7.61</v>
      </c>
      <c r="AF7" s="129"/>
      <c r="AG7" s="178" t="s">
        <v>126</v>
      </c>
      <c r="AH7" s="179">
        <f>'서울교육청 기준 산출서'!AT30</f>
        <v>401407</v>
      </c>
      <c r="AI7" s="132">
        <f>'서울교육청 기준 산출서'!AU30</f>
        <v>3.1445346000000005</v>
      </c>
      <c r="AJ7" s="179">
        <f>AH7*AI7</f>
        <v>1262238.2001822002</v>
      </c>
      <c r="AM7" s="88"/>
    </row>
    <row r="8" spans="1:44" ht="25.15" customHeight="1" thickBot="1">
      <c r="A8" s="14"/>
      <c r="B8" s="15" t="s">
        <v>1</v>
      </c>
      <c r="C8" s="77" t="s">
        <v>93</v>
      </c>
      <c r="D8" s="92" t="s">
        <v>367</v>
      </c>
      <c r="E8" s="78"/>
      <c r="F8" s="77" t="s">
        <v>102</v>
      </c>
      <c r="G8" s="414">
        <v>403086600</v>
      </c>
      <c r="H8" s="415"/>
      <c r="I8" s="416"/>
      <c r="J8" s="7"/>
      <c r="L8" s="21" t="s">
        <v>17</v>
      </c>
      <c r="M8" s="22">
        <v>100000000</v>
      </c>
      <c r="N8" s="17">
        <v>6.16</v>
      </c>
      <c r="O8" s="17">
        <f t="shared" ref="O8:O12" si="0">TRUNC(N8*0.9,2)</f>
        <v>5.54</v>
      </c>
      <c r="Q8" s="21" t="s">
        <v>48</v>
      </c>
      <c r="R8" s="22">
        <v>30000000</v>
      </c>
      <c r="S8" s="17">
        <v>9.19</v>
      </c>
      <c r="T8" s="23">
        <f t="shared" ref="T8:T12" si="1">TRUNC(S8*0.9,2)</f>
        <v>8.27</v>
      </c>
      <c r="V8" s="21" t="s">
        <v>50</v>
      </c>
      <c r="W8" s="22">
        <v>100000000</v>
      </c>
      <c r="X8" s="17">
        <v>11.72</v>
      </c>
      <c r="Y8" s="23">
        <f t="shared" ref="Y8:Y12" si="2">TRUNC(X8*0.9,2)</f>
        <v>10.54</v>
      </c>
      <c r="Z8" s="24"/>
      <c r="AA8" s="30" t="s">
        <v>75</v>
      </c>
      <c r="AB8" s="26">
        <v>100000000</v>
      </c>
      <c r="AC8" s="114">
        <v>10.43</v>
      </c>
      <c r="AD8" s="27">
        <v>8.69</v>
      </c>
      <c r="AE8" s="27">
        <v>6.95</v>
      </c>
      <c r="AF8" s="129"/>
      <c r="AG8" s="178" t="s">
        <v>127</v>
      </c>
      <c r="AH8" s="179">
        <f>'서울교육청 기준 산출서'!AT31</f>
        <v>335379</v>
      </c>
      <c r="AI8" s="132">
        <f>'서울교육청 기준 산출서'!AU31</f>
        <v>3.0162116000000005</v>
      </c>
      <c r="AJ8" s="179">
        <f>AH8*AI8</f>
        <v>1011574.0301964001</v>
      </c>
      <c r="AM8" s="88"/>
    </row>
    <row r="9" spans="1:44" ht="20.100000000000001" customHeight="1">
      <c r="A9" s="14"/>
      <c r="B9" s="15"/>
      <c r="C9" s="31"/>
      <c r="D9" s="32"/>
      <c r="E9" s="33"/>
      <c r="F9" s="33"/>
      <c r="G9" s="33"/>
      <c r="H9" s="34"/>
      <c r="I9" s="34"/>
      <c r="J9" s="7"/>
      <c r="L9" s="21" t="s">
        <v>18</v>
      </c>
      <c r="M9" s="22">
        <v>200000000</v>
      </c>
      <c r="N9" s="17">
        <v>6.16</v>
      </c>
      <c r="O9" s="17">
        <f t="shared" si="0"/>
        <v>5.54</v>
      </c>
      <c r="Q9" s="21" t="s">
        <v>49</v>
      </c>
      <c r="R9" s="22">
        <v>50000000</v>
      </c>
      <c r="S9" s="17">
        <v>6.42</v>
      </c>
      <c r="T9" s="23">
        <f t="shared" si="1"/>
        <v>5.77</v>
      </c>
      <c r="V9" s="21" t="s">
        <v>51</v>
      </c>
      <c r="W9" s="22">
        <v>200000000</v>
      </c>
      <c r="X9" s="17">
        <v>9.31</v>
      </c>
      <c r="Y9" s="23">
        <f t="shared" si="2"/>
        <v>8.3699999999999992</v>
      </c>
      <c r="Z9" s="24"/>
      <c r="AA9" s="30" t="s">
        <v>76</v>
      </c>
      <c r="AB9" s="26">
        <v>200000000</v>
      </c>
      <c r="AC9" s="114">
        <v>9.08</v>
      </c>
      <c r="AD9" s="27">
        <v>7.57</v>
      </c>
      <c r="AE9" s="27">
        <v>6.05</v>
      </c>
      <c r="AF9" s="129"/>
      <c r="AG9" s="178" t="s">
        <v>128</v>
      </c>
      <c r="AH9" s="179">
        <f>'서울교육청 기준 산출서'!AT32</f>
        <v>300463</v>
      </c>
      <c r="AI9" s="132">
        <f>'서울교육청 기준 산출서'!AU32</f>
        <v>8.3116865999999998</v>
      </c>
      <c r="AJ9" s="179">
        <f>AH9*AI9</f>
        <v>2497354.2908958001</v>
      </c>
      <c r="AM9" s="88"/>
    </row>
    <row r="10" spans="1:44" ht="25.35" hidden="1" customHeight="1" thickBot="1">
      <c r="A10" s="14"/>
      <c r="B10" s="15"/>
      <c r="C10" s="419" t="s">
        <v>191</v>
      </c>
      <c r="D10" s="116" t="s">
        <v>193</v>
      </c>
      <c r="E10" s="117" t="s">
        <v>204</v>
      </c>
      <c r="F10" s="417"/>
      <c r="G10" s="417"/>
      <c r="H10" s="417"/>
      <c r="I10" s="417"/>
      <c r="J10" s="7"/>
      <c r="L10" s="21" t="s">
        <v>19</v>
      </c>
      <c r="M10" s="22">
        <v>300000000</v>
      </c>
      <c r="N10" s="17">
        <v>6.16</v>
      </c>
      <c r="O10" s="17">
        <f t="shared" si="0"/>
        <v>5.54</v>
      </c>
      <c r="Q10" s="21" t="s">
        <v>50</v>
      </c>
      <c r="R10" s="22">
        <v>100000000</v>
      </c>
      <c r="S10" s="17">
        <v>6.01</v>
      </c>
      <c r="T10" s="23">
        <f t="shared" si="1"/>
        <v>5.4</v>
      </c>
      <c r="V10" s="21" t="s">
        <v>52</v>
      </c>
      <c r="W10" s="22">
        <v>300000000</v>
      </c>
      <c r="X10" s="17">
        <v>8.5</v>
      </c>
      <c r="Y10" s="23">
        <f t="shared" si="2"/>
        <v>7.65</v>
      </c>
      <c r="Z10" s="24"/>
      <c r="AA10" s="30" t="s">
        <v>77</v>
      </c>
      <c r="AB10" s="26">
        <v>300000000</v>
      </c>
      <c r="AC10" s="114">
        <v>7.88</v>
      </c>
      <c r="AD10" s="27">
        <v>6.57</v>
      </c>
      <c r="AE10" s="27">
        <v>5.26</v>
      </c>
      <c r="AF10" s="129"/>
      <c r="AG10" s="178" t="s">
        <v>129</v>
      </c>
      <c r="AH10" s="179">
        <f>'서울교육청 기준 산출서'!AT33</f>
        <v>263602</v>
      </c>
      <c r="AI10" s="132">
        <f>'서울교육청 기준 산출서'!AU33</f>
        <v>8.9799765999999988</v>
      </c>
      <c r="AJ10" s="180">
        <f>AH10*AI10</f>
        <v>2367139.7917131996</v>
      </c>
      <c r="AM10" s="88"/>
    </row>
    <row r="11" spans="1:44" ht="25.35" hidden="1" customHeight="1" thickBot="1">
      <c r="A11" s="14"/>
      <c r="B11" s="15"/>
      <c r="C11" s="421"/>
      <c r="D11" s="116" t="s">
        <v>194</v>
      </c>
      <c r="E11" s="117" t="s">
        <v>204</v>
      </c>
      <c r="F11" s="181"/>
      <c r="G11" s="418"/>
      <c r="H11" s="418"/>
      <c r="I11" s="418"/>
      <c r="J11" s="7"/>
      <c r="L11" s="21" t="s">
        <v>20</v>
      </c>
      <c r="M11" s="22">
        <v>500000000</v>
      </c>
      <c r="N11" s="17">
        <v>6.16</v>
      </c>
      <c r="O11" s="17">
        <f t="shared" si="0"/>
        <v>5.54</v>
      </c>
      <c r="Q11" s="21" t="s">
        <v>51</v>
      </c>
      <c r="R11" s="22">
        <v>200000000</v>
      </c>
      <c r="S11" s="17">
        <v>4.8</v>
      </c>
      <c r="T11" s="23">
        <f t="shared" si="1"/>
        <v>4.32</v>
      </c>
      <c r="V11" s="21" t="s">
        <v>53</v>
      </c>
      <c r="W11" s="22">
        <v>500000000</v>
      </c>
      <c r="X11" s="17">
        <v>7.7</v>
      </c>
      <c r="Y11" s="23">
        <f t="shared" si="2"/>
        <v>6.93</v>
      </c>
      <c r="Z11" s="24"/>
      <c r="AA11" s="30" t="s">
        <v>78</v>
      </c>
      <c r="AB11" s="26">
        <v>500000000</v>
      </c>
      <c r="AC11" s="114">
        <v>7.18</v>
      </c>
      <c r="AD11" s="27">
        <v>5.98</v>
      </c>
      <c r="AE11" s="27">
        <v>4.79</v>
      </c>
      <c r="AF11" s="129"/>
      <c r="AG11" s="388" t="s">
        <v>130</v>
      </c>
      <c r="AH11" s="388"/>
      <c r="AI11" s="132">
        <f>SUM(AI6:AI10)</f>
        <v>23.452409400000001</v>
      </c>
      <c r="AJ11" s="133">
        <f>SUM(AJ6:AJ10)</f>
        <v>7138306.3129876005</v>
      </c>
      <c r="AM11" s="88"/>
    </row>
    <row r="12" spans="1:44" ht="24.75" hidden="1" customHeight="1" thickBot="1">
      <c r="A12" s="14"/>
      <c r="B12" s="15"/>
      <c r="C12" s="421"/>
      <c r="D12" s="116" t="s">
        <v>195</v>
      </c>
      <c r="E12" s="117" t="s">
        <v>72</v>
      </c>
      <c r="F12" s="181"/>
      <c r="G12" s="418"/>
      <c r="H12" s="418"/>
      <c r="I12" s="418"/>
      <c r="J12" s="7"/>
      <c r="L12" s="21" t="s">
        <v>21</v>
      </c>
      <c r="M12" s="22">
        <v>1000000000</v>
      </c>
      <c r="N12" s="17">
        <v>6.16</v>
      </c>
      <c r="O12" s="17">
        <f t="shared" si="0"/>
        <v>5.54</v>
      </c>
      <c r="Q12" s="21" t="s">
        <v>52</v>
      </c>
      <c r="R12" s="22">
        <v>300000000</v>
      </c>
      <c r="S12" s="17">
        <v>4.38</v>
      </c>
      <c r="T12" s="23">
        <f t="shared" si="1"/>
        <v>3.94</v>
      </c>
      <c r="V12" s="21" t="s">
        <v>54</v>
      </c>
      <c r="W12" s="22">
        <v>1000000000</v>
      </c>
      <c r="X12" s="17">
        <v>6.81</v>
      </c>
      <c r="Y12" s="23">
        <f t="shared" si="2"/>
        <v>6.12</v>
      </c>
      <c r="Z12" s="24"/>
      <c r="AA12" s="30" t="s">
        <v>79</v>
      </c>
      <c r="AB12" s="26">
        <v>1000000000</v>
      </c>
      <c r="AC12" s="114">
        <v>6.39</v>
      </c>
      <c r="AD12" s="27">
        <v>5.32</v>
      </c>
      <c r="AE12" s="27">
        <v>4.26</v>
      </c>
      <c r="AF12" s="129"/>
      <c r="AM12" s="88"/>
    </row>
    <row r="13" spans="1:44" ht="27" hidden="1" customHeight="1" thickBot="1">
      <c r="A13" s="14"/>
      <c r="B13" s="15"/>
      <c r="C13" s="422"/>
      <c r="D13" s="193" t="s">
        <v>203</v>
      </c>
      <c r="E13" s="117" t="s">
        <v>239</v>
      </c>
      <c r="F13" s="191"/>
      <c r="G13" s="192"/>
      <c r="H13" s="192"/>
      <c r="I13" s="192"/>
      <c r="J13" s="7"/>
      <c r="L13" s="21" t="s">
        <v>22</v>
      </c>
      <c r="M13" s="22">
        <v>2000000000</v>
      </c>
      <c r="N13" s="17">
        <v>5.47</v>
      </c>
      <c r="O13" s="17">
        <f t="shared" ref="O13:O23" si="3">TRUNC(N13*0.9,2)</f>
        <v>4.92</v>
      </c>
      <c r="Q13" s="21" t="s">
        <v>53</v>
      </c>
      <c r="R13" s="22">
        <v>500000000</v>
      </c>
      <c r="S13" s="17">
        <v>3.97</v>
      </c>
      <c r="T13" s="23">
        <f t="shared" ref="T13:T24" si="4">TRUNC(S13*0.9,2)</f>
        <v>3.57</v>
      </c>
      <c r="V13" s="21" t="s">
        <v>55</v>
      </c>
      <c r="W13" s="22">
        <v>2000000000</v>
      </c>
      <c r="X13" s="17">
        <v>6.25</v>
      </c>
      <c r="Y13" s="23">
        <f t="shared" ref="Y13:Y23" si="5">TRUNC(X13*0.9,2)</f>
        <v>5.62</v>
      </c>
      <c r="Z13" s="24"/>
      <c r="AA13" s="30" t="s">
        <v>80</v>
      </c>
      <c r="AB13" s="26">
        <v>2000000000</v>
      </c>
      <c r="AC13" s="114">
        <v>5.66</v>
      </c>
      <c r="AD13" s="27">
        <v>4.72</v>
      </c>
      <c r="AE13" s="27">
        <v>3.77</v>
      </c>
      <c r="AF13" s="129"/>
      <c r="AM13" s="88"/>
    </row>
    <row r="14" spans="1:44" ht="25.35" hidden="1" customHeight="1" thickBot="1">
      <c r="A14" s="14"/>
      <c r="B14" s="15"/>
      <c r="C14" s="419" t="s">
        <v>192</v>
      </c>
      <c r="D14" s="116" t="s">
        <v>196</v>
      </c>
      <c r="E14" s="117">
        <v>136</v>
      </c>
      <c r="F14" s="184"/>
      <c r="G14" s="185"/>
      <c r="H14" s="185"/>
      <c r="I14" s="185"/>
      <c r="J14" s="7"/>
      <c r="L14" s="21" t="s">
        <v>38</v>
      </c>
      <c r="M14" s="22">
        <v>3000000000</v>
      </c>
      <c r="N14" s="17">
        <v>5.0999999999999996</v>
      </c>
      <c r="O14" s="17">
        <f t="shared" si="3"/>
        <v>4.59</v>
      </c>
      <c r="Q14" s="21" t="s">
        <v>54</v>
      </c>
      <c r="R14" s="22">
        <v>1000000000</v>
      </c>
      <c r="S14" s="17">
        <v>3.51</v>
      </c>
      <c r="T14" s="23">
        <f t="shared" si="4"/>
        <v>3.15</v>
      </c>
      <c r="V14" s="21" t="s">
        <v>56</v>
      </c>
      <c r="W14" s="22">
        <v>3000000000</v>
      </c>
      <c r="X14" s="17">
        <v>6.04</v>
      </c>
      <c r="Y14" s="23">
        <f t="shared" si="5"/>
        <v>5.43</v>
      </c>
      <c r="Z14" s="24"/>
      <c r="AA14" s="30" t="s">
        <v>81</v>
      </c>
      <c r="AB14" s="26">
        <v>3000000000</v>
      </c>
      <c r="AC14" s="114">
        <v>5.38</v>
      </c>
      <c r="AD14" s="27">
        <v>4.4800000000000004</v>
      </c>
      <c r="AE14" s="27">
        <v>3.58</v>
      </c>
      <c r="AF14" s="129"/>
      <c r="AM14" s="88"/>
    </row>
    <row r="15" spans="1:44" ht="25.35" hidden="1" customHeight="1" thickBot="1">
      <c r="A15" s="14"/>
      <c r="B15" s="15"/>
      <c r="C15" s="420"/>
      <c r="D15" s="116" t="s">
        <v>197</v>
      </c>
      <c r="E15" s="117"/>
      <c r="F15" s="184"/>
      <c r="G15" s="185"/>
      <c r="H15" s="185"/>
      <c r="I15" s="185"/>
      <c r="J15" s="7"/>
      <c r="L15" s="21" t="s">
        <v>39</v>
      </c>
      <c r="M15" s="22">
        <v>5000000000</v>
      </c>
      <c r="N15" s="17">
        <v>4.67</v>
      </c>
      <c r="O15" s="17">
        <f t="shared" si="3"/>
        <v>4.2</v>
      </c>
      <c r="P15" s="35"/>
      <c r="Q15" s="21" t="s">
        <v>55</v>
      </c>
      <c r="R15" s="22">
        <v>2000000000</v>
      </c>
      <c r="S15" s="17">
        <v>3.22</v>
      </c>
      <c r="T15" s="23">
        <f t="shared" si="4"/>
        <v>2.89</v>
      </c>
      <c r="U15" s="35"/>
      <c r="V15" s="21" t="s">
        <v>57</v>
      </c>
      <c r="W15" s="22">
        <v>5000000000</v>
      </c>
      <c r="X15" s="17">
        <v>5.93</v>
      </c>
      <c r="Y15" s="23">
        <f t="shared" si="5"/>
        <v>5.33</v>
      </c>
      <c r="Z15" s="24"/>
      <c r="AA15" s="43" t="s">
        <v>82</v>
      </c>
      <c r="AB15" s="26">
        <v>5000000000</v>
      </c>
      <c r="AC15" s="114">
        <v>5.2</v>
      </c>
      <c r="AD15" s="27">
        <v>4.33</v>
      </c>
      <c r="AE15" s="27">
        <v>3.46</v>
      </c>
      <c r="AF15" s="129"/>
      <c r="AM15" s="88"/>
    </row>
    <row r="16" spans="1:44" ht="20.100000000000001" customHeight="1">
      <c r="A16" s="14"/>
      <c r="B16" s="15"/>
      <c r="C16" s="31"/>
      <c r="D16" s="32"/>
      <c r="E16" s="33"/>
      <c r="F16" s="79"/>
      <c r="G16" s="79"/>
      <c r="H16" s="34"/>
      <c r="I16" s="34"/>
      <c r="J16" s="7"/>
      <c r="L16" s="21" t="s">
        <v>23</v>
      </c>
      <c r="M16" s="22">
        <v>10000000000</v>
      </c>
      <c r="N16" s="17">
        <v>4.1500000000000004</v>
      </c>
      <c r="O16" s="17">
        <f t="shared" si="3"/>
        <v>3.73</v>
      </c>
      <c r="Q16" s="21" t="s">
        <v>56</v>
      </c>
      <c r="R16" s="22">
        <v>3000000000</v>
      </c>
      <c r="S16" s="17">
        <v>3.11</v>
      </c>
      <c r="T16" s="23">
        <f t="shared" si="4"/>
        <v>2.79</v>
      </c>
      <c r="V16" s="21" t="s">
        <v>58</v>
      </c>
      <c r="W16" s="22">
        <v>10000000000</v>
      </c>
      <c r="X16" s="17">
        <v>5.78</v>
      </c>
      <c r="Y16" s="23">
        <f t="shared" si="5"/>
        <v>5.2</v>
      </c>
      <c r="Z16" s="24"/>
      <c r="AA16" s="43" t="s">
        <v>83</v>
      </c>
      <c r="AB16" s="26">
        <v>10000000000</v>
      </c>
      <c r="AC16" s="114">
        <v>5.07</v>
      </c>
      <c r="AD16" s="27">
        <v>4.22</v>
      </c>
      <c r="AE16" s="27">
        <v>3.38</v>
      </c>
      <c r="AF16" s="129"/>
      <c r="AM16" s="85"/>
      <c r="AR16" s="194"/>
    </row>
    <row r="17" spans="1:39" s="35" customFormat="1" ht="20.100000000000001" customHeight="1" thickBot="1">
      <c r="A17" s="9" t="s">
        <v>94</v>
      </c>
      <c r="C17" s="36"/>
      <c r="D17" s="37"/>
      <c r="E17" s="38"/>
      <c r="F17" s="38"/>
      <c r="G17" s="38"/>
      <c r="H17" s="39"/>
      <c r="I17" s="39"/>
      <c r="J17" s="40"/>
      <c r="K17" s="41"/>
      <c r="L17" s="21" t="s">
        <v>24</v>
      </c>
      <c r="M17" s="22">
        <v>20000000000</v>
      </c>
      <c r="N17" s="17">
        <v>3.68</v>
      </c>
      <c r="O17" s="17">
        <f t="shared" si="3"/>
        <v>3.31</v>
      </c>
      <c r="P17" s="1"/>
      <c r="Q17" s="21" t="s">
        <v>57</v>
      </c>
      <c r="R17" s="22">
        <v>5000000000</v>
      </c>
      <c r="S17" s="17">
        <v>3.06</v>
      </c>
      <c r="T17" s="23">
        <f t="shared" si="4"/>
        <v>2.75</v>
      </c>
      <c r="U17" s="1"/>
      <c r="V17" s="21" t="s">
        <v>59</v>
      </c>
      <c r="W17" s="22">
        <v>20000000000</v>
      </c>
      <c r="X17" s="17">
        <v>5.61</v>
      </c>
      <c r="Y17" s="23">
        <f t="shared" si="5"/>
        <v>5.04</v>
      </c>
      <c r="Z17" s="24"/>
      <c r="AA17" s="43" t="s">
        <v>84</v>
      </c>
      <c r="AB17" s="26">
        <v>20000000000</v>
      </c>
      <c r="AC17" s="114">
        <v>4.92</v>
      </c>
      <c r="AD17" s="27">
        <v>4.0999999999999996</v>
      </c>
      <c r="AE17" s="27">
        <v>3.28</v>
      </c>
      <c r="AF17" s="129"/>
      <c r="AK17" s="42"/>
      <c r="AM17" s="86"/>
    </row>
    <row r="18" spans="1:39" ht="20.100000000000001" customHeight="1">
      <c r="A18" s="14"/>
      <c r="B18" s="15" t="s">
        <v>1</v>
      </c>
      <c r="C18" s="80" t="s">
        <v>10</v>
      </c>
      <c r="D18" s="81" t="s">
        <v>3</v>
      </c>
      <c r="E18" s="391" t="s">
        <v>14</v>
      </c>
      <c r="F18" s="392"/>
      <c r="G18" s="402" t="s">
        <v>4</v>
      </c>
      <c r="H18" s="402"/>
      <c r="I18" s="403"/>
      <c r="J18" s="7"/>
      <c r="L18" s="21" t="s">
        <v>25</v>
      </c>
      <c r="M18" s="22">
        <v>30000000000</v>
      </c>
      <c r="N18" s="44">
        <v>3.43</v>
      </c>
      <c r="O18" s="17">
        <f t="shared" si="3"/>
        <v>3.08</v>
      </c>
      <c r="Q18" s="21" t="s">
        <v>58</v>
      </c>
      <c r="R18" s="22">
        <v>10000000000</v>
      </c>
      <c r="S18" s="17">
        <v>2.98</v>
      </c>
      <c r="T18" s="23">
        <f t="shared" si="4"/>
        <v>2.68</v>
      </c>
      <c r="V18" s="21" t="s">
        <v>60</v>
      </c>
      <c r="W18" s="22">
        <v>30000000000</v>
      </c>
      <c r="X18" s="44">
        <v>5.57</v>
      </c>
      <c r="Y18" s="23">
        <f t="shared" si="5"/>
        <v>5.01</v>
      </c>
      <c r="Z18" s="24"/>
      <c r="AA18" s="43" t="s">
        <v>85</v>
      </c>
      <c r="AB18" s="26">
        <v>30000000000</v>
      </c>
      <c r="AC18" s="114">
        <v>4.84</v>
      </c>
      <c r="AD18" s="27">
        <v>4.03</v>
      </c>
      <c r="AE18" s="27">
        <v>3.23</v>
      </c>
      <c r="AF18" s="129"/>
      <c r="AM18" s="86" t="s">
        <v>105</v>
      </c>
    </row>
    <row r="19" spans="1:39" ht="20.100000000000001" customHeight="1">
      <c r="A19" s="14"/>
      <c r="B19" s="15"/>
      <c r="C19" s="83" t="s">
        <v>117</v>
      </c>
      <c r="D19" s="101">
        <f>G8*F19</f>
        <v>21363589.800000198</v>
      </c>
      <c r="E19" s="93" t="s">
        <v>32</v>
      </c>
      <c r="F19" s="197">
        <v>5.3000000000000491E-2</v>
      </c>
      <c r="G19" s="407"/>
      <c r="H19" s="408"/>
      <c r="I19" s="409"/>
      <c r="J19" s="7"/>
      <c r="L19" s="21" t="s">
        <v>26</v>
      </c>
      <c r="M19" s="22">
        <v>50000000000</v>
      </c>
      <c r="N19" s="17">
        <v>3.15</v>
      </c>
      <c r="O19" s="17">
        <f t="shared" si="3"/>
        <v>2.83</v>
      </c>
      <c r="Q19" s="21" t="s">
        <v>59</v>
      </c>
      <c r="R19" s="22">
        <v>20000000000</v>
      </c>
      <c r="S19" s="17">
        <v>2.89</v>
      </c>
      <c r="T19" s="23">
        <f t="shared" si="4"/>
        <v>2.6</v>
      </c>
      <c r="V19" s="21" t="s">
        <v>61</v>
      </c>
      <c r="W19" s="22">
        <v>50000000000</v>
      </c>
      <c r="X19" s="17">
        <v>5.45</v>
      </c>
      <c r="Y19" s="23">
        <f t="shared" si="5"/>
        <v>4.9000000000000004</v>
      </c>
      <c r="Z19" s="24"/>
      <c r="AA19" s="43" t="s">
        <v>86</v>
      </c>
      <c r="AB19" s="26">
        <v>50000000000</v>
      </c>
      <c r="AC19" s="114">
        <v>4.7699999999999996</v>
      </c>
      <c r="AD19" s="27">
        <v>3.98</v>
      </c>
      <c r="AE19" s="27">
        <v>3.18</v>
      </c>
      <c r="AF19" s="129"/>
      <c r="AM19" s="86" t="s">
        <v>106</v>
      </c>
    </row>
    <row r="20" spans="1:39" ht="20.100000000000001" customHeight="1">
      <c r="A20" s="14"/>
      <c r="B20" s="15"/>
      <c r="C20" s="83" t="s">
        <v>118</v>
      </c>
      <c r="D20" s="101">
        <f>TRUNC(G8*F20,0)</f>
        <v>381723010</v>
      </c>
      <c r="E20" s="93" t="s">
        <v>32</v>
      </c>
      <c r="F20" s="198">
        <f>1-F21-F19</f>
        <v>0.94699999999999951</v>
      </c>
      <c r="G20" s="405"/>
      <c r="H20" s="405"/>
      <c r="I20" s="406"/>
      <c r="J20" s="7"/>
      <c r="L20" s="21" t="s">
        <v>27</v>
      </c>
      <c r="M20" s="22">
        <v>100000000000</v>
      </c>
      <c r="N20" s="17">
        <v>2.79</v>
      </c>
      <c r="O20" s="17">
        <f t="shared" si="3"/>
        <v>2.5099999999999998</v>
      </c>
      <c r="Q20" s="21" t="s">
        <v>60</v>
      </c>
      <c r="R20" s="22">
        <v>30000000000</v>
      </c>
      <c r="S20" s="44">
        <v>2.87</v>
      </c>
      <c r="T20" s="23">
        <f t="shared" si="4"/>
        <v>2.58</v>
      </c>
      <c r="V20" s="21" t="s">
        <v>62</v>
      </c>
      <c r="W20" s="22">
        <v>100000000000</v>
      </c>
      <c r="X20" s="17">
        <v>5.38</v>
      </c>
      <c r="Y20" s="23">
        <f t="shared" si="5"/>
        <v>4.84</v>
      </c>
      <c r="Z20" s="24"/>
      <c r="AA20" s="43" t="s">
        <v>87</v>
      </c>
      <c r="AB20" s="26">
        <v>100000000000</v>
      </c>
      <c r="AC20" s="114">
        <v>4.68</v>
      </c>
      <c r="AD20" s="27">
        <v>3.9</v>
      </c>
      <c r="AE20" s="27">
        <v>3.12</v>
      </c>
      <c r="AF20" s="129"/>
      <c r="AM20" s="86" t="s">
        <v>107</v>
      </c>
    </row>
    <row r="21" spans="1:39" ht="20.100000000000001" customHeight="1">
      <c r="A21" s="14"/>
      <c r="B21" s="15"/>
      <c r="C21" s="83" t="s">
        <v>119</v>
      </c>
      <c r="D21" s="188"/>
      <c r="E21" s="93" t="s">
        <v>32</v>
      </c>
      <c r="F21" s="103">
        <f>D21/G8</f>
        <v>0</v>
      </c>
      <c r="G21" s="405"/>
      <c r="H21" s="405"/>
      <c r="I21" s="406"/>
      <c r="J21" s="7"/>
      <c r="L21" s="21" t="s">
        <v>28</v>
      </c>
      <c r="M21" s="22">
        <v>200000000000</v>
      </c>
      <c r="N21" s="17">
        <v>2.48</v>
      </c>
      <c r="O21" s="17">
        <f t="shared" si="3"/>
        <v>2.23</v>
      </c>
      <c r="Q21" s="21" t="s">
        <v>61</v>
      </c>
      <c r="R21" s="22">
        <v>50000000000</v>
      </c>
      <c r="S21" s="17">
        <v>2.81</v>
      </c>
      <c r="T21" s="23">
        <f t="shared" si="4"/>
        <v>2.52</v>
      </c>
      <c r="V21" s="21" t="s">
        <v>63</v>
      </c>
      <c r="W21" s="22">
        <v>200000000000</v>
      </c>
      <c r="X21" s="17">
        <v>5.27</v>
      </c>
      <c r="Y21" s="23">
        <f t="shared" si="5"/>
        <v>4.74</v>
      </c>
      <c r="Z21" s="24"/>
      <c r="AA21" s="43" t="s">
        <v>88</v>
      </c>
      <c r="AB21" s="26">
        <v>200000000000</v>
      </c>
      <c r="AC21" s="114">
        <v>4.5999999999999996</v>
      </c>
      <c r="AD21" s="27">
        <v>3.84</v>
      </c>
      <c r="AE21" s="27">
        <v>3.07</v>
      </c>
      <c r="AF21" s="129"/>
      <c r="AM21" s="86" t="s">
        <v>115</v>
      </c>
    </row>
    <row r="22" spans="1:39" ht="20.100000000000001" customHeight="1" thickBot="1">
      <c r="A22" s="14"/>
      <c r="B22" s="15"/>
      <c r="C22" s="94" t="s">
        <v>34</v>
      </c>
      <c r="D22" s="102">
        <f>TRUNC(D20/1.1,-3)</f>
        <v>347020000</v>
      </c>
      <c r="E22" s="95" t="s">
        <v>33</v>
      </c>
      <c r="F22" s="96"/>
      <c r="G22" s="410"/>
      <c r="H22" s="410"/>
      <c r="I22" s="411"/>
      <c r="J22" s="7"/>
      <c r="L22" s="21" t="s">
        <v>29</v>
      </c>
      <c r="M22" s="22">
        <v>300000000000</v>
      </c>
      <c r="N22" s="17">
        <v>2.31</v>
      </c>
      <c r="O22" s="17">
        <f t="shared" si="3"/>
        <v>2.0699999999999998</v>
      </c>
      <c r="Q22" s="21" t="s">
        <v>62</v>
      </c>
      <c r="R22" s="22">
        <v>100000000000</v>
      </c>
      <c r="S22" s="17">
        <v>2.77</v>
      </c>
      <c r="T22" s="23">
        <f t="shared" si="4"/>
        <v>2.4900000000000002</v>
      </c>
      <c r="V22" s="21" t="s">
        <v>64</v>
      </c>
      <c r="W22" s="22">
        <v>300000000000</v>
      </c>
      <c r="X22" s="17">
        <v>5.18</v>
      </c>
      <c r="Y22" s="23">
        <f t="shared" si="5"/>
        <v>4.66</v>
      </c>
      <c r="Z22" s="24"/>
      <c r="AA22" s="43" t="s">
        <v>89</v>
      </c>
      <c r="AB22" s="26">
        <v>300000000000</v>
      </c>
      <c r="AC22" s="114">
        <v>4.55</v>
      </c>
      <c r="AD22" s="27">
        <v>3.79</v>
      </c>
      <c r="AE22" s="27">
        <v>3.03</v>
      </c>
      <c r="AF22" s="129"/>
      <c r="AM22" s="86" t="s">
        <v>205</v>
      </c>
    </row>
    <row r="23" spans="1:39" ht="19.5" customHeight="1">
      <c r="A23" s="14"/>
      <c r="B23" s="15"/>
      <c r="C23" s="45"/>
      <c r="D23" s="32"/>
      <c r="E23" s="46"/>
      <c r="F23" s="46"/>
      <c r="G23" s="45"/>
      <c r="H23" s="45"/>
      <c r="I23" s="45"/>
      <c r="J23" s="7"/>
      <c r="L23" s="21" t="s">
        <v>30</v>
      </c>
      <c r="M23" s="22">
        <v>500000000000</v>
      </c>
      <c r="N23" s="44">
        <v>2.12</v>
      </c>
      <c r="O23" s="17">
        <f t="shared" si="3"/>
        <v>1.9</v>
      </c>
      <c r="Q23" s="21" t="s">
        <v>63</v>
      </c>
      <c r="R23" s="22">
        <v>200000000000</v>
      </c>
      <c r="S23" s="17">
        <v>2.72</v>
      </c>
      <c r="T23" s="23">
        <f t="shared" si="4"/>
        <v>2.44</v>
      </c>
      <c r="V23" s="21" t="s">
        <v>65</v>
      </c>
      <c r="W23" s="22">
        <v>500000000000</v>
      </c>
      <c r="X23" s="44">
        <v>5.12</v>
      </c>
      <c r="Y23" s="23">
        <f t="shared" si="5"/>
        <v>4.5999999999999996</v>
      </c>
      <c r="Z23" s="24"/>
      <c r="AA23" s="43" t="s">
        <v>90</v>
      </c>
      <c r="AB23" s="26">
        <v>500000000000</v>
      </c>
      <c r="AC23" s="114">
        <v>4.4800000000000004</v>
      </c>
      <c r="AD23" s="27">
        <v>3.73</v>
      </c>
      <c r="AE23" s="27">
        <v>2.99</v>
      </c>
      <c r="AF23" s="129"/>
      <c r="AM23" s="86" t="s">
        <v>360</v>
      </c>
    </row>
    <row r="24" spans="1:39" ht="20.100000000000001" customHeight="1">
      <c r="A24" s="9" t="s">
        <v>95</v>
      </c>
      <c r="B24" s="10"/>
      <c r="C24" s="10"/>
      <c r="D24" s="10"/>
      <c r="E24" s="10"/>
      <c r="F24" s="10"/>
      <c r="G24" s="10"/>
      <c r="H24" s="10"/>
      <c r="I24" s="10"/>
      <c r="J24" s="7"/>
      <c r="L24" s="21"/>
      <c r="M24" s="22"/>
      <c r="N24" s="17"/>
      <c r="O24" s="17"/>
      <c r="Q24" s="21" t="s">
        <v>64</v>
      </c>
      <c r="R24" s="22">
        <v>300000000000</v>
      </c>
      <c r="S24" s="17">
        <v>2.67</v>
      </c>
      <c r="T24" s="23">
        <f t="shared" si="4"/>
        <v>2.4</v>
      </c>
      <c r="V24" s="21"/>
      <c r="W24" s="22"/>
      <c r="X24" s="17"/>
      <c r="Y24" s="23"/>
      <c r="Z24" s="24"/>
      <c r="AA24" s="30"/>
      <c r="AB24" s="26"/>
      <c r="AC24" s="114"/>
      <c r="AD24" s="27"/>
      <c r="AE24" s="27"/>
      <c r="AF24" s="129"/>
      <c r="AM24" s="86" t="s">
        <v>240</v>
      </c>
    </row>
    <row r="25" spans="1:39" ht="20.100000000000001" customHeight="1">
      <c r="A25" s="14"/>
      <c r="B25" s="15" t="s">
        <v>5</v>
      </c>
      <c r="C25" s="15"/>
      <c r="D25" s="15"/>
      <c r="E25" s="15"/>
      <c r="F25" s="15"/>
      <c r="G25" s="15"/>
      <c r="H25" s="15"/>
      <c r="I25" s="15"/>
      <c r="J25" s="7"/>
      <c r="L25" s="47"/>
      <c r="M25" s="48"/>
      <c r="N25" s="49"/>
      <c r="Q25" s="21" t="s">
        <v>65</v>
      </c>
      <c r="R25" s="22">
        <v>500000000000</v>
      </c>
      <c r="S25" s="44">
        <v>2.64</v>
      </c>
      <c r="T25" s="23">
        <f t="shared" ref="T25" si="6">TRUNC(S25*0.9,2)</f>
        <v>2.37</v>
      </c>
      <c r="V25" s="50"/>
      <c r="W25" s="51"/>
      <c r="X25" s="52"/>
      <c r="AA25" s="53"/>
      <c r="AB25" s="53"/>
      <c r="AC25" s="53"/>
      <c r="AD25" s="54"/>
      <c r="AE25" s="54"/>
      <c r="AF25" s="129"/>
      <c r="AM25" s="87" t="s">
        <v>108</v>
      </c>
    </row>
    <row r="26" spans="1:39" ht="20.100000000000001" customHeight="1">
      <c r="A26" s="14"/>
      <c r="B26" s="15"/>
      <c r="C26" s="88" t="s">
        <v>362</v>
      </c>
      <c r="D26" s="15"/>
      <c r="E26" s="15"/>
      <c r="F26" s="15"/>
      <c r="G26" s="15"/>
      <c r="H26" s="15"/>
      <c r="I26" s="15"/>
      <c r="J26" s="7"/>
      <c r="L26" s="47"/>
      <c r="M26" s="48"/>
      <c r="N26" s="49"/>
      <c r="Q26" s="21"/>
      <c r="R26" s="22"/>
      <c r="S26" s="17"/>
      <c r="T26" s="23"/>
      <c r="V26" s="50"/>
      <c r="W26" s="51"/>
      <c r="X26" s="52"/>
      <c r="AA26" s="53"/>
      <c r="AB26" s="53"/>
      <c r="AC26" s="53"/>
      <c r="AD26" s="54"/>
      <c r="AE26" s="54"/>
      <c r="AF26" s="129"/>
      <c r="AH26" s="131"/>
      <c r="AM26" s="86" t="s">
        <v>109</v>
      </c>
    </row>
    <row r="27" spans="1:39" ht="20.100000000000001" customHeight="1">
      <c r="A27" s="14"/>
      <c r="B27" s="15"/>
      <c r="C27" s="126" t="s">
        <v>120</v>
      </c>
      <c r="D27" s="10"/>
      <c r="E27" s="10"/>
      <c r="F27" s="10"/>
      <c r="G27" s="10"/>
      <c r="H27" s="10"/>
      <c r="I27" s="10"/>
      <c r="J27" s="89"/>
      <c r="L27" s="47"/>
      <c r="M27" s="48"/>
      <c r="N27" s="49"/>
      <c r="Q27" s="21"/>
      <c r="R27" s="22"/>
      <c r="S27" s="17"/>
      <c r="T27" s="23"/>
      <c r="V27" s="50"/>
      <c r="W27" s="51"/>
      <c r="X27" s="52"/>
      <c r="AA27" s="53"/>
      <c r="AB27" s="53"/>
      <c r="AC27" s="53"/>
      <c r="AD27" s="54"/>
      <c r="AE27" s="54"/>
      <c r="AF27" s="54"/>
      <c r="AM27" s="86" t="s">
        <v>110</v>
      </c>
    </row>
    <row r="28" spans="1:39" ht="20.100000000000001" customHeight="1">
      <c r="A28" s="14"/>
      <c r="B28" s="15"/>
      <c r="C28" s="15" t="s">
        <v>363</v>
      </c>
      <c r="D28" s="90"/>
      <c r="E28" s="90"/>
      <c r="F28" s="90"/>
      <c r="G28" s="90"/>
      <c r="H28" s="90"/>
      <c r="I28" s="90"/>
      <c r="J28" s="91"/>
      <c r="L28" s="47"/>
      <c r="M28" s="48"/>
      <c r="N28" s="49"/>
      <c r="Q28" s="55"/>
      <c r="R28" s="56"/>
      <c r="S28" s="57"/>
      <c r="T28" s="58"/>
      <c r="V28" s="50"/>
      <c r="W28" s="51"/>
      <c r="X28" s="52"/>
      <c r="AA28" s="53"/>
      <c r="AB28" s="53"/>
      <c r="AC28" s="53"/>
      <c r="AD28" s="54"/>
      <c r="AE28" s="54"/>
      <c r="AF28" s="54"/>
      <c r="AM28" s="86" t="s">
        <v>111</v>
      </c>
    </row>
    <row r="29" spans="1:39" ht="19.5" customHeight="1">
      <c r="A29" s="14"/>
      <c r="B29" s="15"/>
      <c r="C29" s="88" t="s">
        <v>198</v>
      </c>
      <c r="D29" s="15"/>
      <c r="E29" s="15"/>
      <c r="F29" s="15"/>
      <c r="G29" s="15"/>
      <c r="H29" s="15"/>
      <c r="I29" s="15"/>
      <c r="J29" s="7"/>
      <c r="L29" s="47"/>
      <c r="M29" s="48"/>
      <c r="N29" s="49"/>
      <c r="Q29" s="47"/>
      <c r="R29" s="48"/>
      <c r="S29" s="49"/>
      <c r="T29" s="59"/>
      <c r="V29" s="50"/>
      <c r="W29" s="51"/>
      <c r="X29" s="52"/>
      <c r="AA29" s="53"/>
      <c r="AB29" s="53"/>
      <c r="AC29" s="53"/>
      <c r="AD29" s="54"/>
      <c r="AE29" s="54"/>
      <c r="AF29" s="54"/>
      <c r="AM29" s="86" t="s">
        <v>190</v>
      </c>
    </row>
    <row r="30" spans="1:39" ht="20.100000000000001" customHeight="1">
      <c r="A30" s="14"/>
      <c r="B30" s="15"/>
      <c r="C30" s="88" t="s">
        <v>112</v>
      </c>
      <c r="D30" s="15"/>
      <c r="E30" s="15"/>
      <c r="F30" s="15"/>
      <c r="G30" s="15"/>
      <c r="H30" s="15"/>
      <c r="I30" s="15"/>
      <c r="J30" s="7"/>
      <c r="M30" s="1"/>
      <c r="Q30" s="47"/>
      <c r="R30" s="48"/>
      <c r="S30" s="60"/>
      <c r="T30" s="59"/>
      <c r="V30" s="50"/>
      <c r="W30" s="51"/>
      <c r="X30" s="52"/>
      <c r="AA30" s="53"/>
      <c r="AB30" s="53"/>
      <c r="AC30" s="53"/>
      <c r="AD30" s="54"/>
      <c r="AE30" s="54"/>
      <c r="AF30" s="54"/>
      <c r="AM30" s="196" t="s">
        <v>241</v>
      </c>
    </row>
    <row r="31" spans="1:39" ht="20.100000000000001" customHeight="1">
      <c r="A31" s="14"/>
      <c r="B31" s="15"/>
      <c r="C31" s="88" t="s">
        <v>199</v>
      </c>
      <c r="D31" s="15"/>
      <c r="E31" s="15"/>
      <c r="F31" s="15"/>
      <c r="G31" s="15"/>
      <c r="H31" s="15"/>
      <c r="I31" s="15"/>
      <c r="J31" s="7"/>
      <c r="AF31" s="54"/>
      <c r="AM31" s="186" t="s">
        <v>238</v>
      </c>
    </row>
    <row r="32" spans="1:39" ht="20.100000000000001" customHeight="1">
      <c r="A32" s="14"/>
      <c r="B32" s="15"/>
      <c r="C32" s="88" t="s">
        <v>200</v>
      </c>
      <c r="D32" s="15"/>
      <c r="E32" s="15"/>
      <c r="F32" s="15"/>
      <c r="G32" s="15"/>
      <c r="H32" s="15"/>
      <c r="I32" s="15"/>
      <c r="J32" s="7"/>
      <c r="AF32" s="54"/>
    </row>
    <row r="33" spans="1:39" ht="20.100000000000001" customHeight="1">
      <c r="A33" s="14"/>
      <c r="B33" s="15" t="s">
        <v>35</v>
      </c>
      <c r="C33" s="15"/>
      <c r="D33" s="97">
        <f>D22</f>
        <v>347020000</v>
      </c>
      <c r="E33" s="15" t="s">
        <v>6</v>
      </c>
      <c r="F33" s="15"/>
      <c r="G33" s="15"/>
      <c r="H33" s="15"/>
      <c r="I33" s="15"/>
      <c r="J33" s="7"/>
      <c r="M33" s="1"/>
      <c r="Q33" s="62"/>
      <c r="R33" s="63"/>
      <c r="S33" s="18"/>
      <c r="T33" s="24"/>
      <c r="AA33" s="2"/>
      <c r="AB33" s="2"/>
      <c r="AC33" s="2"/>
      <c r="AD33" s="2"/>
      <c r="AE33" s="2"/>
      <c r="AF33" s="54"/>
    </row>
    <row r="34" spans="1:39" ht="20.100000000000001" customHeight="1" thickBot="1">
      <c r="A34" s="14"/>
      <c r="B34" s="15" t="s">
        <v>7</v>
      </c>
      <c r="C34" s="15"/>
      <c r="D34" s="15"/>
      <c r="E34" s="15"/>
      <c r="F34" s="15"/>
      <c r="G34" s="15"/>
      <c r="H34" s="15"/>
      <c r="I34" s="15"/>
      <c r="J34" s="7"/>
      <c r="L34" s="62"/>
      <c r="M34" s="63"/>
      <c r="N34" s="65"/>
      <c r="Q34" s="62"/>
      <c r="R34" s="63"/>
      <c r="S34" s="18"/>
      <c r="T34" s="24"/>
      <c r="V34" s="50"/>
      <c r="W34" s="51"/>
      <c r="X34" s="66"/>
      <c r="AA34" s="2"/>
      <c r="AB34" s="2"/>
      <c r="AC34" s="2"/>
      <c r="AD34" s="2"/>
      <c r="AE34" s="2"/>
    </row>
    <row r="35" spans="1:39" ht="20.100000000000001" customHeight="1">
      <c r="A35" s="14"/>
      <c r="B35" s="15"/>
      <c r="C35" s="389" t="s">
        <v>116</v>
      </c>
      <c r="D35" s="391" t="s">
        <v>97</v>
      </c>
      <c r="E35" s="392"/>
      <c r="F35" s="393" t="str">
        <f>IF(D8="냉난방","기준","적용요율
(직선보간법)")</f>
        <v>적용요율
(직선보간법)</v>
      </c>
      <c r="G35" s="402" t="s">
        <v>8</v>
      </c>
      <c r="H35" s="402"/>
      <c r="I35" s="403"/>
      <c r="J35" s="7"/>
      <c r="M35" s="2"/>
      <c r="Q35" s="24"/>
      <c r="R35" s="24"/>
      <c r="S35" s="24"/>
      <c r="T35" s="24"/>
      <c r="W35" s="4"/>
      <c r="AA35" s="2"/>
      <c r="AB35" s="2"/>
      <c r="AC35" s="2"/>
      <c r="AD35" s="2"/>
      <c r="AE35" s="2"/>
      <c r="AF35" s="2"/>
    </row>
    <row r="36" spans="1:39" ht="20.100000000000001" customHeight="1">
      <c r="A36" s="14"/>
      <c r="B36" s="15"/>
      <c r="C36" s="390"/>
      <c r="D36" s="118" t="str">
        <f>IF(D8="냉난방","금액",IF(OR($D$8="토목",$D$8="설비"),INDEX($L$6:$L$22,MATCH(D33,$M$6:$M$22)),IF($D$8="전기",INDEX($Q$6:$Q$22,MATCH(D33,$R$6:R$22)),IF($D$8="통신",INDEX($V$6:$V$22,MATCH(D33,$W$6:$W$22)),IF($D$8="건축",INDEX($AA$6:$AA$22,MATCH(D33,$AB$6:$AB$22)))))))</f>
        <v>3억원 이하</v>
      </c>
      <c r="E36" s="118" t="str">
        <f>IF(D8="냉난방","적용",IF(OR($D$8="토목",$D$8="설비"),INDEX($L$6:$L$22,MATCH(D33,$M$6:$M$22)+1),IF($D$8="전기",INDEX($Q$6:$Q$22,MATCH(D33,$R$6:$R$22)+1),IF($D$8="통신",INDEX($V$6:$V$22,MATCH(D33,$W$6:$W$22)+1),IF(OR($D$8="건축"),INDEX($AA$6:$AA$22,MATCH(D33,$AB$6:$AB$22)+1))))))</f>
        <v>5억원 이하</v>
      </c>
      <c r="F36" s="394"/>
      <c r="G36" s="394"/>
      <c r="H36" s="394"/>
      <c r="I36" s="404"/>
      <c r="J36" s="7"/>
      <c r="L36" s="1">
        <f>IFERROR(TRUNC(((E38+((D38-E38)*(($E$37-$D$22)/($E$37-$D$37))))),2),0)</f>
        <v>0</v>
      </c>
      <c r="M36" s="2"/>
      <c r="N36" s="125"/>
      <c r="Q36" s="24"/>
      <c r="R36" s="24"/>
      <c r="S36" s="24"/>
      <c r="T36" s="24"/>
      <c r="W36" s="4"/>
      <c r="AA36" s="2"/>
      <c r="AB36" s="2"/>
      <c r="AC36" s="2"/>
      <c r="AD36" s="2"/>
      <c r="AE36" s="2"/>
      <c r="AF36" s="2"/>
    </row>
    <row r="37" spans="1:39" ht="20.100000000000001" hidden="1" customHeight="1">
      <c r="A37" s="14"/>
      <c r="B37" s="15"/>
      <c r="C37" s="82"/>
      <c r="D37" s="64">
        <f>IF(OR($D$8="토목",$D$8="설비"),VLOOKUP(D36,$L$6:$M$24,2,0),IF($D$8="전기",VLOOKUP(D36,$Q$6:$R$27,2,0),IF($D$8="통신",VLOOKUP(D36,$V$6:$W$24,2,0),IF(OR($D$8="건축"),VLOOKUP(D36,$AA$6:$AB$27,2,0)))))</f>
        <v>300000000</v>
      </c>
      <c r="E37" s="64">
        <f>IF(OR($D$8="토목",$D$8="설비"),VLOOKUP(E36,$L$6:$M$24,2,0),IF($D$8="전기",VLOOKUP(E36,$Q$6:$R$27,2,0),IF($D$8="통신",VLOOKUP(E36,$V$6:$W$24,2,0),IF(OR($D$8="건축"),VLOOKUP(E36,$AA$6:$AB$27,2,0)))))</f>
        <v>500000000</v>
      </c>
      <c r="F37" s="29"/>
      <c r="G37" s="434"/>
      <c r="H37" s="435"/>
      <c r="I37" s="436"/>
      <c r="J37" s="7"/>
      <c r="L37" s="1">
        <f>IFERROR(TRUNC(((E39+((D39-E39)*(($E$37-$D$22)/($E$37-$D$37))))),2),0)</f>
        <v>0</v>
      </c>
      <c r="M37" s="2"/>
      <c r="N37" s="125"/>
      <c r="Q37" s="24"/>
      <c r="R37" s="24"/>
      <c r="S37" s="24"/>
      <c r="T37" s="24"/>
      <c r="W37" s="4"/>
      <c r="AA37" s="2"/>
      <c r="AB37" s="2"/>
      <c r="AC37" s="2"/>
      <c r="AD37" s="2"/>
      <c r="AE37" s="2"/>
      <c r="AF37" s="2"/>
    </row>
    <row r="38" spans="1:39" ht="20.100000000000001" customHeight="1">
      <c r="A38" s="14"/>
      <c r="B38" s="15"/>
      <c r="C38" s="112" t="str">
        <f>IF(D8="냉난방","직접인건비","계획 설계")</f>
        <v>계획 설계</v>
      </c>
      <c r="D38" s="336" t="str">
        <f>IF(D8="냉난방",AJ11,IF(OR($D$8="토목",$D$8="설비",$D$8="전기",$D$8="통신",$E$10="미반영"),"-",IF(($D$8="건축")*AND($E$10="기본"),TRUNC(VLOOKUP(D36,$AA$6:$AE$24,5,0)*20%,2),IF(($D$8="건축")*AND($E$10="중급"),TRUNC(VLOOKUP(D36,$AA$6:$AE$24,4,0)*20%,2)))))</f>
        <v>-</v>
      </c>
      <c r="E38" s="104" t="str">
        <f>IF(D8="냉난방","",IF(OR($D$8="토목",$D$8="설비",$D$8="전기",$D$8="통신",$E$10="미반영"),"-",IF(($D$8="건축")*AND($E$10="기본"),TRUNC(VLOOKUP(E36,$AA$6:$AE$24,5,0)*20%,2),IF(($D$8="건축")*AND($E$10="중급"),TRUNC(VLOOKUP(E36,$AA$6:$AE$24,4,0)*20%,2)))))</f>
        <v>-</v>
      </c>
      <c r="F38" s="104">
        <f>IF(D8="냉난방","",IF(OR($D$8="토목",$D$8="설비",$D$8="전기",$D$8="통신",$E$10="미반영"),$M$36,IF(($D$8="건축"),$L$36,$M$36)))</f>
        <v>0</v>
      </c>
      <c r="G38" s="442"/>
      <c r="H38" s="442"/>
      <c r="I38" s="443"/>
      <c r="J38" s="7"/>
      <c r="M38" s="2"/>
      <c r="N38" s="125"/>
      <c r="Q38" s="24"/>
      <c r="R38" s="67"/>
      <c r="S38" s="24"/>
      <c r="T38" s="24"/>
      <c r="W38" s="4"/>
      <c r="AA38" s="2"/>
      <c r="AB38" s="2"/>
      <c r="AC38" s="2"/>
      <c r="AD38" s="2"/>
      <c r="AE38" s="2"/>
      <c r="AF38" s="2"/>
    </row>
    <row r="39" spans="1:39" ht="20.100000000000001" customHeight="1">
      <c r="A39" s="14"/>
      <c r="B39" s="15"/>
      <c r="C39" s="83" t="str">
        <f>IF(D8="냉난방","직접경비","중간 설계")</f>
        <v>중간 설계</v>
      </c>
      <c r="D39" s="385" t="str">
        <f>IF(D8="냉난방",D38*E39,IF(OR($D$8="토목",$D$8="설비",$D$8="전기",$D$8="통신",$E$11="미반영"),"-",IF(($D$8="건축")*AND($E$11="기본"),TRUNC(VLOOKUP(D36,$AA$6:$AE$24,5,0)*30%,2),IF(($D$8="건축")*AND($E$11="중급"),TRUNC(VLOOKUP(D36,$AA$6:$AE$24,4,0)*30%,2)))))</f>
        <v>-</v>
      </c>
      <c r="E39" s="104" t="str">
        <f>IF(D8="냉난방","10%",IF(OR($D$8="토목",$D$8="설비",$D$8="전기",$D$8="통신",$E$11="미반영"),"-",IF(($D$8="건축")*AND($E$11="기본"),TRUNC(VLOOKUP(E36,$AA$6:$AE$24,5,0)*30%,2),IF(($D$8="건축")*AND($E$11="중급"),TRUNC(VLOOKUP(E36,$AA$6:$AE$24,4,0)*30%,2)))))</f>
        <v>-</v>
      </c>
      <c r="F39" s="182">
        <f>IF(D8="냉난방","직접인건비의 10%",IF(($D$8="건축"),$L$37,$M$37))</f>
        <v>0</v>
      </c>
      <c r="G39" s="442"/>
      <c r="H39" s="442"/>
      <c r="I39" s="443"/>
      <c r="J39" s="7"/>
      <c r="M39" s="2"/>
      <c r="Q39" s="24"/>
      <c r="R39" s="67"/>
      <c r="S39" s="24"/>
      <c r="T39" s="24"/>
      <c r="W39" s="4"/>
      <c r="AA39" s="2"/>
      <c r="AB39" s="2"/>
      <c r="AC39" s="2"/>
      <c r="AD39" s="2"/>
      <c r="AE39" s="2"/>
      <c r="AF39" s="2"/>
    </row>
    <row r="40" spans="1:39" ht="20.100000000000001" customHeight="1">
      <c r="A40" s="14"/>
      <c r="B40" s="15"/>
      <c r="C40" s="83" t="str">
        <f>IF(D8="냉난방","제경비","실시 설계")</f>
        <v>실시 설계</v>
      </c>
      <c r="D40" s="385">
        <f>IF(D8="냉난방",D38*E40,IF(OR($D$8="토목",$D$8="설비"),TRUNC(VLOOKUP(D36,$L$6:$N$24,3,0)*90%,2),IF($D$8="전기",TRUNC(VLOOKUP(D36,$Q$6:$S$27,3,0)*90%*1.3,2),IF($D$8="통신",TRUNC(VLOOKUP(D36,$V$6:$X$24,3,0)*90%,2),IF(($D$8="건축")*AND($E$12="중급"),TRUNC(VLOOKUP(D36,$AA$6:$AE$24,4,0)*50%,2),IF(($D$8="건축")*AND($E$12="상급"),TRUNC(VLOOKUP(D36,$AA$6:$AE$24,3,0)*50%,2),IF(($D$8="건축")*AND($E$12="기본"),TRUNC(VLOOKUP(D36,$AA$6:$AE$24,5,0)*50%,2))))))))</f>
        <v>5.54</v>
      </c>
      <c r="E40" s="104">
        <f>IF(D8="냉난방","110%",IF(OR($D$8="토목",$D$8="설비"),TRUNC(VLOOKUP(E36,$L$6:$N$24,3,0)*90%,2),IF($D$8="전기",TRUNC(VLOOKUP(E36,$Q$6:$S$27,3,0)*90%*1.3,2),IF($D$8="통신",TRUNC(VLOOKUP(E36,$V$6:$X$24,3,0)*90%,2),IF(($D$8="건축")*AND($E$12="중급"),TRUNC(VLOOKUP(E36,$AA$6:$AE$24,4,0)*50%,2),IF(($D$8="건축")*AND($E$12="상급"),TRUNC(VLOOKUP(E36,$AA$6:$AE$24,3,0)*50%,2),IF(($D$8="건축")*AND($E$12="기본"),TRUNC(VLOOKUP(E36,$AA$6:$AE$24,5,0)*50%,2))))))))</f>
        <v>5.54</v>
      </c>
      <c r="F40" s="182">
        <f>IF(D8="냉난방","직접인건비의 110%~120%",TRUNC(((E40+((D40-E40)*(($E$37-$D$22)/($E$37-$D$37))))),2))</f>
        <v>5.54</v>
      </c>
      <c r="G40" s="442"/>
      <c r="H40" s="442"/>
      <c r="I40" s="443"/>
      <c r="J40" s="7"/>
      <c r="M40" s="2"/>
      <c r="Q40" s="24"/>
      <c r="R40" s="67"/>
      <c r="S40" s="24"/>
      <c r="T40" s="24"/>
      <c r="W40" s="4"/>
      <c r="AA40" s="2"/>
      <c r="AB40" s="2"/>
      <c r="AC40" s="2"/>
      <c r="AD40" s="2"/>
      <c r="AE40" s="2"/>
      <c r="AF40" s="2"/>
    </row>
    <row r="41" spans="1:39" ht="20.100000000000001" customHeight="1" thickBot="1">
      <c r="A41" s="14"/>
      <c r="B41" s="15"/>
      <c r="C41" s="84" t="str">
        <f>IF(D8="냉난방","기술료","계")</f>
        <v>계</v>
      </c>
      <c r="D41" s="386">
        <f>IF(D8="냉난방",(D38+D40)*E41,SUM(D38:D40))</f>
        <v>5.54</v>
      </c>
      <c r="E41" s="105">
        <f>IF(D8="냉난방","20%",SUM(E38:E40))</f>
        <v>5.54</v>
      </c>
      <c r="F41" s="183">
        <f>IF(D8="냉난방","(직접인건비+제경비)의 20%~40%",SUM(F38:F40))</f>
        <v>5.54</v>
      </c>
      <c r="G41" s="432"/>
      <c r="H41" s="432"/>
      <c r="I41" s="433"/>
      <c r="J41" s="7"/>
      <c r="M41" s="2"/>
      <c r="R41" s="2"/>
      <c r="W41" s="4"/>
      <c r="AA41" s="2"/>
      <c r="AB41" s="2"/>
      <c r="AC41" s="2"/>
      <c r="AD41" s="2"/>
      <c r="AE41" s="2"/>
      <c r="AF41" s="2"/>
    </row>
    <row r="42" spans="1:39" ht="20.100000000000001" customHeight="1" thickBot="1">
      <c r="A42" s="14"/>
      <c r="B42" s="15" t="s">
        <v>9</v>
      </c>
      <c r="C42" s="15"/>
      <c r="D42" s="15"/>
      <c r="E42" s="15"/>
      <c r="F42" s="15"/>
      <c r="G42" s="15"/>
      <c r="H42" s="15"/>
      <c r="I42" s="15"/>
      <c r="J42" s="7"/>
      <c r="M42" s="2"/>
      <c r="R42" s="2"/>
      <c r="W42" s="4"/>
      <c r="AA42" s="2"/>
      <c r="AB42" s="2"/>
      <c r="AC42" s="2"/>
      <c r="AD42" s="2"/>
      <c r="AE42" s="2"/>
      <c r="AF42" s="2"/>
    </row>
    <row r="43" spans="1:39" ht="20.100000000000001" customHeight="1">
      <c r="A43" s="14"/>
      <c r="B43" s="15"/>
      <c r="C43" s="80" t="s">
        <v>10</v>
      </c>
      <c r="D43" s="402" t="s">
        <v>11</v>
      </c>
      <c r="E43" s="402"/>
      <c r="F43" s="402"/>
      <c r="G43" s="391" t="s">
        <v>101</v>
      </c>
      <c r="H43" s="437"/>
      <c r="I43" s="438"/>
      <c r="J43" s="7"/>
      <c r="M43" s="2"/>
      <c r="R43" s="2"/>
      <c r="W43" s="4"/>
      <c r="AA43" s="2"/>
      <c r="AB43" s="2"/>
      <c r="AC43" s="2"/>
      <c r="AD43" s="2"/>
      <c r="AE43" s="2"/>
      <c r="AF43" s="2"/>
    </row>
    <row r="44" spans="1:39" ht="20.100000000000001" customHeight="1">
      <c r="A44" s="14"/>
      <c r="B44" s="15"/>
      <c r="C44" s="98" t="s">
        <v>12</v>
      </c>
      <c r="D44" s="106">
        <f>$D$33</f>
        <v>347020000</v>
      </c>
      <c r="E44" s="107" t="s">
        <v>13</v>
      </c>
      <c r="F44" s="108">
        <f>IF(D8="냉난방",F19,$F$41/100)</f>
        <v>5.5399999999999998E-2</v>
      </c>
      <c r="G44" s="439">
        <f>IF(D8="냉난방",SUM(D38:D41),INT(D44*F44))</f>
        <v>19224908</v>
      </c>
      <c r="H44" s="440"/>
      <c r="I44" s="441"/>
      <c r="J44" s="7"/>
      <c r="L44" s="72"/>
      <c r="M44" s="73"/>
      <c r="N44" s="72"/>
      <c r="O44" s="72"/>
      <c r="P44" s="72"/>
      <c r="Q44" s="72"/>
      <c r="R44" s="73"/>
      <c r="S44" s="72"/>
      <c r="T44" s="72"/>
      <c r="U44" s="72"/>
      <c r="V44" s="74"/>
      <c r="W44" s="75"/>
      <c r="X44" s="74"/>
      <c r="Y44" s="74"/>
      <c r="Z44" s="72"/>
      <c r="AA44" s="73"/>
      <c r="AB44" s="73"/>
      <c r="AC44" s="73"/>
      <c r="AD44" s="73"/>
      <c r="AE44" s="73"/>
      <c r="AF44" s="2"/>
    </row>
    <row r="45" spans="1:39" ht="20.100000000000001" customHeight="1">
      <c r="A45" s="14"/>
      <c r="B45" s="15"/>
      <c r="C45" s="99" t="s">
        <v>201</v>
      </c>
      <c r="D45" s="187" t="s">
        <v>189</v>
      </c>
      <c r="E45" s="109" t="s">
        <v>13</v>
      </c>
      <c r="F45" s="195">
        <v>1.0120000000000001E-2</v>
      </c>
      <c r="G45" s="423">
        <f>G44*F45</f>
        <v>194556.06896</v>
      </c>
      <c r="H45" s="424"/>
      <c r="I45" s="425"/>
      <c r="J45" s="7"/>
      <c r="M45" s="2"/>
      <c r="R45" s="2"/>
      <c r="W45" s="4"/>
      <c r="AA45" s="2"/>
      <c r="AB45" s="2"/>
      <c r="AC45" s="2"/>
      <c r="AD45" s="2"/>
      <c r="AE45" s="2"/>
      <c r="AF45" s="2"/>
      <c r="AG45" s="72"/>
      <c r="AH45" s="72"/>
      <c r="AI45" s="72"/>
      <c r="AJ45" s="72"/>
    </row>
    <row r="46" spans="1:39" s="72" customFormat="1" ht="20.100000000000001" customHeight="1">
      <c r="A46" s="71"/>
      <c r="B46" s="35"/>
      <c r="C46" s="99" t="s">
        <v>202</v>
      </c>
      <c r="D46" s="189"/>
      <c r="E46" s="109" t="s">
        <v>13</v>
      </c>
      <c r="F46" s="190">
        <v>0.1</v>
      </c>
      <c r="G46" s="426">
        <f>SUM(G44:I45)*10%</f>
        <v>1941946.406896</v>
      </c>
      <c r="H46" s="427"/>
      <c r="I46" s="428"/>
      <c r="J46" s="40"/>
      <c r="L46" s="1"/>
      <c r="M46" s="2"/>
      <c r="N46" s="1"/>
      <c r="O46" s="1"/>
      <c r="P46" s="1"/>
      <c r="Q46" s="1"/>
      <c r="R46" s="2"/>
      <c r="S46" s="1"/>
      <c r="T46" s="1"/>
      <c r="U46" s="1"/>
      <c r="V46" s="3"/>
      <c r="W46" s="4"/>
      <c r="X46" s="3"/>
      <c r="Y46" s="3"/>
      <c r="Z46" s="1"/>
      <c r="AA46" s="2"/>
      <c r="AB46" s="2"/>
      <c r="AC46" s="2"/>
      <c r="AD46" s="2"/>
      <c r="AE46" s="2"/>
      <c r="AF46" s="73"/>
      <c r="AG46" s="1"/>
      <c r="AH46" s="1"/>
      <c r="AI46" s="1"/>
      <c r="AJ46" s="1"/>
      <c r="AM46" s="1"/>
    </row>
    <row r="47" spans="1:39" ht="20.100000000000001" customHeight="1" thickBot="1">
      <c r="A47" s="14"/>
      <c r="B47" s="15"/>
      <c r="C47" s="100" t="s">
        <v>40</v>
      </c>
      <c r="D47" s="111" t="str">
        <f>IF(AND(E13="적용",D8="건축"),"1.5배 적용","")</f>
        <v/>
      </c>
      <c r="E47" s="110"/>
      <c r="F47" s="111"/>
      <c r="G47" s="429">
        <f>IF(AND(E13="적용",D8="건축"),TRUNC(SUM(G44:G46),-3)*1.5,TRUNC(SUM(G44:G46),-3))</f>
        <v>21361000</v>
      </c>
      <c r="H47" s="430"/>
      <c r="I47" s="431"/>
      <c r="J47" s="7"/>
      <c r="M47" s="2"/>
      <c r="R47" s="2"/>
      <c r="W47" s="4"/>
      <c r="AA47" s="2"/>
      <c r="AB47" s="2"/>
      <c r="AC47" s="2"/>
      <c r="AD47" s="2"/>
      <c r="AE47" s="2"/>
      <c r="AF47" s="2"/>
      <c r="AM47" s="72"/>
    </row>
    <row r="48" spans="1:39" ht="20.100000000000001" customHeight="1">
      <c r="A48" s="14"/>
      <c r="B48" s="15"/>
      <c r="C48" s="15"/>
      <c r="D48" s="15"/>
      <c r="E48" s="15"/>
      <c r="F48" s="15"/>
      <c r="G48" s="15"/>
      <c r="H48" s="15"/>
      <c r="I48" s="15"/>
      <c r="J48" s="7"/>
      <c r="M48" s="2"/>
      <c r="R48" s="2"/>
      <c r="W48" s="4"/>
      <c r="AA48" s="2"/>
      <c r="AB48" s="2"/>
      <c r="AC48" s="2"/>
      <c r="AD48" s="2"/>
      <c r="AE48" s="2"/>
      <c r="AF48" s="2"/>
    </row>
    <row r="49" spans="1:37" ht="24.75" customHeight="1">
      <c r="A49" s="122" t="s">
        <v>96</v>
      </c>
      <c r="B49" s="119"/>
      <c r="C49" s="119"/>
      <c r="D49" s="120">
        <f>G47</f>
        <v>21361000</v>
      </c>
      <c r="E49" s="121" t="s">
        <v>103</v>
      </c>
      <c r="F49" s="121"/>
      <c r="G49" s="121"/>
      <c r="H49" s="121"/>
      <c r="I49" s="121"/>
      <c r="J49" s="7"/>
      <c r="K49" s="68"/>
      <c r="M49" s="2"/>
      <c r="R49" s="2"/>
      <c r="W49" s="4"/>
      <c r="AA49" s="2"/>
      <c r="AB49" s="2"/>
      <c r="AC49" s="2"/>
      <c r="AD49" s="2"/>
      <c r="AE49" s="2"/>
      <c r="AF49" s="2"/>
      <c r="AK49" s="69"/>
    </row>
    <row r="50" spans="1:37" ht="24.75" customHeight="1" thickBot="1">
      <c r="A50" s="76"/>
      <c r="B50" s="123"/>
      <c r="C50" s="123"/>
      <c r="D50" s="124"/>
      <c r="E50" s="113"/>
      <c r="F50" s="113"/>
      <c r="G50" s="113"/>
      <c r="H50" s="113"/>
      <c r="I50" s="113"/>
      <c r="J50" s="70"/>
      <c r="K50" s="68"/>
      <c r="M50" s="2"/>
      <c r="R50" s="2"/>
      <c r="W50" s="4"/>
      <c r="AA50" s="2"/>
      <c r="AB50" s="2"/>
      <c r="AC50" s="2"/>
      <c r="AD50" s="2"/>
      <c r="AE50" s="2"/>
      <c r="AF50" s="2"/>
      <c r="AK50" s="69"/>
    </row>
    <row r="51" spans="1:37" ht="20.100000000000001" customHeight="1">
      <c r="A51" s="1" t="s">
        <v>104</v>
      </c>
      <c r="M51" s="2"/>
      <c r="R51" s="2"/>
      <c r="W51" s="4"/>
      <c r="AA51" s="2"/>
      <c r="AB51" s="2"/>
      <c r="AC51" s="2"/>
      <c r="AD51" s="2"/>
      <c r="AE51" s="2"/>
      <c r="AF51" s="2"/>
    </row>
    <row r="52" spans="1:37" ht="20.100000000000001" customHeight="1">
      <c r="M52" s="2"/>
      <c r="R52" s="2"/>
      <c r="W52" s="4"/>
      <c r="AA52" s="2"/>
      <c r="AB52" s="2"/>
      <c r="AC52" s="2"/>
      <c r="AD52" s="2"/>
      <c r="AE52" s="2"/>
      <c r="AF52" s="2"/>
    </row>
    <row r="53" spans="1:37" ht="20.100000000000001" customHeight="1">
      <c r="M53" s="2"/>
      <c r="R53" s="2"/>
      <c r="W53" s="4"/>
      <c r="AA53" s="2"/>
      <c r="AB53" s="2"/>
      <c r="AC53" s="2"/>
      <c r="AD53" s="2"/>
      <c r="AE53" s="2"/>
      <c r="AF53" s="2"/>
    </row>
    <row r="54" spans="1:37" ht="20.100000000000001" customHeight="1">
      <c r="M54" s="2"/>
      <c r="R54" s="2"/>
      <c r="W54" s="4"/>
      <c r="AA54" s="2"/>
      <c r="AB54" s="2"/>
      <c r="AC54" s="2"/>
      <c r="AD54" s="2"/>
      <c r="AE54" s="2"/>
      <c r="AF54" s="2"/>
    </row>
    <row r="55" spans="1:37" ht="20.100000000000001" customHeight="1">
      <c r="M55" s="2"/>
      <c r="R55" s="2"/>
      <c r="W55" s="4"/>
      <c r="AA55" s="2"/>
      <c r="AB55" s="2"/>
      <c r="AC55" s="2"/>
      <c r="AD55" s="2"/>
      <c r="AE55" s="2"/>
      <c r="AF55" s="2"/>
    </row>
    <row r="56" spans="1:37" ht="20.100000000000001" customHeight="1">
      <c r="M56" s="2"/>
      <c r="R56" s="2"/>
      <c r="W56" s="4"/>
      <c r="AA56" s="2"/>
      <c r="AB56" s="2"/>
      <c r="AC56" s="2"/>
      <c r="AD56" s="2"/>
      <c r="AE56" s="2"/>
      <c r="AF56" s="2"/>
    </row>
    <row r="57" spans="1:37" ht="20.100000000000001" customHeight="1">
      <c r="M57" s="2"/>
      <c r="R57" s="2"/>
      <c r="W57" s="4"/>
      <c r="AA57" s="2"/>
      <c r="AB57" s="2"/>
      <c r="AC57" s="2"/>
      <c r="AD57" s="2"/>
      <c r="AE57" s="2"/>
      <c r="AF57" s="2"/>
    </row>
    <row r="58" spans="1:37" ht="20.100000000000001" customHeight="1">
      <c r="M58" s="2"/>
      <c r="R58" s="2"/>
      <c r="W58" s="4"/>
      <c r="AA58" s="2"/>
      <c r="AB58" s="2"/>
      <c r="AC58" s="2"/>
      <c r="AD58" s="2"/>
      <c r="AE58" s="2"/>
      <c r="AF58" s="2"/>
    </row>
    <row r="59" spans="1:37" ht="20.100000000000001" customHeight="1">
      <c r="M59" s="2"/>
      <c r="R59" s="2"/>
      <c r="W59" s="4"/>
      <c r="AA59" s="2"/>
      <c r="AB59" s="2"/>
      <c r="AC59" s="2"/>
      <c r="AD59" s="2"/>
      <c r="AE59" s="2"/>
      <c r="AF59" s="2"/>
    </row>
    <row r="60" spans="1:37" ht="20.100000000000001" customHeight="1">
      <c r="M60" s="2"/>
      <c r="R60" s="2"/>
      <c r="W60" s="4"/>
      <c r="AA60" s="2"/>
      <c r="AB60" s="2"/>
      <c r="AC60" s="2"/>
      <c r="AD60" s="2"/>
      <c r="AE60" s="2"/>
      <c r="AF60" s="2"/>
    </row>
    <row r="61" spans="1:37" ht="20.100000000000001" customHeight="1">
      <c r="M61" s="2"/>
      <c r="R61" s="2"/>
      <c r="W61" s="4"/>
      <c r="AA61" s="2"/>
      <c r="AB61" s="2"/>
      <c r="AC61" s="2"/>
      <c r="AD61" s="2"/>
      <c r="AE61" s="2"/>
      <c r="AF61" s="2"/>
    </row>
    <row r="62" spans="1:37" ht="20.100000000000001" customHeight="1">
      <c r="M62" s="2"/>
      <c r="R62" s="2"/>
      <c r="W62" s="4"/>
      <c r="AA62" s="2"/>
      <c r="AB62" s="2"/>
      <c r="AC62" s="2"/>
      <c r="AD62" s="2"/>
      <c r="AE62" s="2"/>
      <c r="AF62" s="2"/>
    </row>
    <row r="63" spans="1:37" ht="20.100000000000001" customHeight="1">
      <c r="M63" s="2"/>
      <c r="R63" s="2"/>
      <c r="W63" s="4"/>
      <c r="AA63" s="2"/>
      <c r="AB63" s="2"/>
      <c r="AC63" s="2"/>
      <c r="AD63" s="2"/>
      <c r="AE63" s="2"/>
      <c r="AF63" s="2"/>
    </row>
    <row r="64" spans="1:37" ht="20.100000000000001" customHeight="1">
      <c r="M64" s="2"/>
      <c r="R64" s="2"/>
      <c r="W64" s="4"/>
      <c r="AA64" s="2"/>
      <c r="AB64" s="2"/>
      <c r="AC64" s="2"/>
      <c r="AD64" s="2"/>
      <c r="AE64" s="2"/>
      <c r="AF64" s="2"/>
    </row>
    <row r="65" spans="13:32" ht="20.100000000000001" customHeight="1">
      <c r="M65" s="2"/>
      <c r="R65" s="2"/>
      <c r="W65" s="4"/>
      <c r="AF65" s="2"/>
    </row>
    <row r="66" spans="13:32" ht="20.100000000000001" customHeight="1">
      <c r="M66" s="2"/>
      <c r="R66" s="2"/>
      <c r="W66" s="4"/>
      <c r="AF66" s="2"/>
    </row>
    <row r="67" spans="13:32" ht="20.100000000000001" customHeight="1">
      <c r="M67" s="2"/>
      <c r="R67" s="2"/>
      <c r="W67" s="4"/>
    </row>
    <row r="68" spans="13:32" ht="20.100000000000001" customHeight="1">
      <c r="M68" s="2"/>
      <c r="R68" s="2"/>
      <c r="W68" s="4"/>
    </row>
    <row r="69" spans="13:32" ht="20.100000000000001" customHeight="1">
      <c r="M69" s="1"/>
      <c r="R69" s="2"/>
      <c r="W69" s="4"/>
      <c r="X69" s="1"/>
      <c r="Y69" s="1"/>
      <c r="AA69" s="1"/>
      <c r="AB69" s="1"/>
      <c r="AC69" s="1"/>
      <c r="AD69" s="1"/>
      <c r="AE69" s="1"/>
    </row>
    <row r="70" spans="13:32" ht="20.100000000000001" customHeight="1">
      <c r="M70" s="1"/>
      <c r="R70" s="2"/>
      <c r="W70" s="4"/>
      <c r="X70" s="1"/>
      <c r="Y70" s="1"/>
      <c r="AA70" s="1"/>
      <c r="AB70" s="1"/>
      <c r="AC70" s="1"/>
      <c r="AD70" s="1"/>
      <c r="AE70" s="1"/>
    </row>
    <row r="71" spans="13:32" ht="20.100000000000001" customHeight="1">
      <c r="M71" s="1"/>
      <c r="R71" s="2"/>
      <c r="X71" s="1"/>
      <c r="Y71" s="1"/>
      <c r="AA71" s="1"/>
      <c r="AB71" s="1"/>
      <c r="AC71" s="1"/>
      <c r="AD71" s="1"/>
      <c r="AE71" s="1"/>
      <c r="AF71" s="1"/>
    </row>
    <row r="72" spans="13:32" ht="20.100000000000001" customHeight="1">
      <c r="AF72" s="1"/>
    </row>
    <row r="73" spans="13:32" ht="20.100000000000001" customHeight="1">
      <c r="AF73" s="1"/>
    </row>
  </sheetData>
  <sheetProtection algorithmName="SHA-512" hashValue="LHJ4OnhFF1/UGrthPAB31LQtROG+X8EjHqEismJaDjrKELXenamx3MMvFVkCrTjmWnlvHTn1zdzR+gez2d28hg==" saltValue="m4/hwz9tU+iz5K+veYm2YA==" spinCount="100000" sheet="1" objects="1" scenarios="1"/>
  <protectedRanges>
    <protectedRange sqref="D8 G8:I8 D12:D13 E10:I15" name="작성범위"/>
    <protectedRange sqref="D8 F19:F20 G8:I8" name="선택구간"/>
  </protectedRanges>
  <mergeCells count="35">
    <mergeCell ref="D43:F43"/>
    <mergeCell ref="G39:I39"/>
    <mergeCell ref="G40:I40"/>
    <mergeCell ref="G38:I38"/>
    <mergeCell ref="G18:I18"/>
    <mergeCell ref="G45:I45"/>
    <mergeCell ref="G46:I46"/>
    <mergeCell ref="G47:I47"/>
    <mergeCell ref="G41:I41"/>
    <mergeCell ref="G37:I37"/>
    <mergeCell ref="G43:I43"/>
    <mergeCell ref="G44:I44"/>
    <mergeCell ref="A2:J2"/>
    <mergeCell ref="E18:F18"/>
    <mergeCell ref="G35:I36"/>
    <mergeCell ref="G20:I20"/>
    <mergeCell ref="G19:I19"/>
    <mergeCell ref="G21:I21"/>
    <mergeCell ref="G22:I22"/>
    <mergeCell ref="D4:I4"/>
    <mergeCell ref="G8:I8"/>
    <mergeCell ref="F10:I10"/>
    <mergeCell ref="G11:I11"/>
    <mergeCell ref="G12:I12"/>
    <mergeCell ref="C14:C15"/>
    <mergeCell ref="C10:C13"/>
    <mergeCell ref="AG3:AJ3"/>
    <mergeCell ref="AG11:AH11"/>
    <mergeCell ref="C35:C36"/>
    <mergeCell ref="D35:E35"/>
    <mergeCell ref="F35:F36"/>
    <mergeCell ref="V4:V5"/>
    <mergeCell ref="L4:L5"/>
    <mergeCell ref="AC4:AE4"/>
    <mergeCell ref="Q4:Q5"/>
  </mergeCells>
  <phoneticPr fontId="3" type="noConversion"/>
  <dataValidations count="7">
    <dataValidation type="list" allowBlank="1" showErrorMessage="1" prompt="건축(유지관리),건축(전문),토목,설비,전기,통신" sqref="D8" xr:uid="{00000000-0002-0000-0000-000000000000}">
      <formula1>"건축,토목,설비,전기,통신,냉난방"</formula1>
    </dataValidation>
    <dataValidation type="list" allowBlank="1" showInputMessage="1" showErrorMessage="1" sqref="E12" xr:uid="{00000000-0002-0000-0000-000001000000}">
      <formula1>"기본,중급,상급"</formula1>
    </dataValidation>
    <dataValidation type="custom" allowBlank="1" showInputMessage="1" showErrorMessage="1" sqref="E14" xr:uid="{00000000-0002-0000-0000-000002000000}">
      <formula1>OR(E14&lt;1000,E14="기본",E14="미반영",E14="중급")</formula1>
    </dataValidation>
    <dataValidation type="custom" allowBlank="1" showInputMessage="1" showErrorMessage="1" sqref="E15" xr:uid="{00000000-0002-0000-0000-000003000000}">
      <formula1>OR(E14&lt;1000,E15="기본",E15="중급")</formula1>
    </dataValidation>
    <dataValidation type="list" allowBlank="1" showInputMessage="1" showErrorMessage="1" sqref="E10:E11" xr:uid="{00000000-0002-0000-0000-000004000000}">
      <formula1>"미반영,기본,중급"</formula1>
    </dataValidation>
    <dataValidation type="list" allowBlank="1" showInputMessage="1" showErrorMessage="1" sqref="E13" xr:uid="{00000000-0002-0000-0000-000005000000}">
      <formula1>"미적용,적용"</formula1>
    </dataValidation>
    <dataValidation type="list" allowBlank="1" showInputMessage="1" showErrorMessage="1" sqref="F45" xr:uid="{00000000-0002-0000-0000-000006000000}">
      <formula1>"0.520%,0.909%,0.882%,0.855%,1.012%,0.981%,0.952%,0.460%,0.446%,0.434%,0.418%,0.406%,0.492%,0.477%,0.462%,0.447%,0.433%"</formula1>
    </dataValidation>
  </dataValidations>
  <pageMargins left="0.6692913385826772" right="0.51181102362204722" top="0.86614173228346458" bottom="0.78740157480314965" header="0.51181102362204722" footer="0.51181102362204722"/>
  <pageSetup paperSize="9" scale="71" orientation="portrait" r:id="rId1"/>
  <headerFooter>
    <oddFooter>&amp;R&amp;G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extraction">
                <anchor moveWithCells="1" sizeWithCells="1">
                  <from>
                    <xdr:col>36</xdr:col>
                    <xdr:colOff>66675</xdr:colOff>
                    <xdr:row>6</xdr:row>
                    <xdr:rowOff>161925</xdr:rowOff>
                  </from>
                  <to>
                    <xdr:col>37</xdr:col>
                    <xdr:colOff>523875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되돌리기">
                <anchor moveWithCells="1" sizeWithCells="1">
                  <from>
                    <xdr:col>36</xdr:col>
                    <xdr:colOff>66675</xdr:colOff>
                    <xdr:row>4</xdr:row>
                    <xdr:rowOff>161925</xdr:rowOff>
                  </from>
                  <to>
                    <xdr:col>37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5"/>
  <sheetViews>
    <sheetView view="pageBreakPreview" zoomScaleNormal="100" zoomScaleSheetLayoutView="100" workbookViewId="0">
      <selection activeCell="F20" sqref="F20"/>
    </sheetView>
  </sheetViews>
  <sheetFormatPr defaultRowHeight="13.5"/>
  <cols>
    <col min="1" max="25" width="8.77734375" customWidth="1"/>
  </cols>
  <sheetData>
    <row r="1" spans="1:8">
      <c r="A1" s="304" t="s">
        <v>242</v>
      </c>
      <c r="B1" s="275"/>
      <c r="C1" s="275"/>
      <c r="D1" s="275"/>
      <c r="E1" s="275"/>
      <c r="F1" s="275"/>
      <c r="G1" s="275"/>
      <c r="H1" s="275"/>
    </row>
    <row r="2" spans="1:8">
      <c r="A2" s="275" t="s">
        <v>244</v>
      </c>
      <c r="B2" s="275"/>
      <c r="C2" s="275"/>
      <c r="D2" s="275"/>
      <c r="E2" s="275"/>
      <c r="F2" s="275"/>
      <c r="G2" s="275"/>
      <c r="H2" s="275" t="s">
        <v>220</v>
      </c>
    </row>
    <row r="3" spans="1:8">
      <c r="A3" s="444" t="s">
        <v>208</v>
      </c>
      <c r="B3" s="444"/>
      <c r="C3" s="445" t="s">
        <v>219</v>
      </c>
      <c r="D3" s="446"/>
      <c r="E3" s="446"/>
      <c r="F3" s="446"/>
      <c r="G3" s="447"/>
      <c r="H3" s="305"/>
    </row>
    <row r="4" spans="1:8" ht="40.5">
      <c r="A4" s="444"/>
      <c r="B4" s="444"/>
      <c r="C4" s="305" t="s">
        <v>212</v>
      </c>
      <c r="D4" s="306" t="s">
        <v>214</v>
      </c>
      <c r="E4" s="306" t="s">
        <v>215</v>
      </c>
      <c r="F4" s="306" t="s">
        <v>216</v>
      </c>
      <c r="G4" s="306" t="s">
        <v>217</v>
      </c>
      <c r="H4" s="306" t="s">
        <v>364</v>
      </c>
    </row>
    <row r="5" spans="1:8">
      <c r="A5" s="444"/>
      <c r="B5" s="444"/>
      <c r="C5" s="305" t="s">
        <v>213</v>
      </c>
      <c r="D5" s="305" t="s">
        <v>213</v>
      </c>
      <c r="E5" s="305" t="s">
        <v>213</v>
      </c>
      <c r="F5" s="305" t="s">
        <v>213</v>
      </c>
      <c r="G5" s="305" t="s">
        <v>213</v>
      </c>
      <c r="H5" s="305"/>
    </row>
    <row r="6" spans="1:8">
      <c r="A6" s="448" t="s">
        <v>243</v>
      </c>
      <c r="B6" s="449"/>
      <c r="C6" s="276">
        <v>0.49199999999999999</v>
      </c>
      <c r="D6" s="276">
        <v>0.47699999999999998</v>
      </c>
      <c r="E6" s="276">
        <v>0.46200000000000002</v>
      </c>
      <c r="F6" s="276">
        <v>0.44700000000000001</v>
      </c>
      <c r="G6" s="276">
        <v>0.433</v>
      </c>
      <c r="H6" s="277">
        <v>3</v>
      </c>
    </row>
    <row r="7" spans="1:8">
      <c r="A7" s="275" t="s">
        <v>245</v>
      </c>
      <c r="B7" s="275"/>
      <c r="C7" s="275"/>
      <c r="D7" s="275"/>
      <c r="E7" s="275"/>
      <c r="F7" s="275"/>
      <c r="G7" s="275"/>
      <c r="H7" s="275"/>
    </row>
    <row r="8" spans="1:8">
      <c r="A8" s="275"/>
      <c r="B8" s="275"/>
      <c r="C8" s="275"/>
      <c r="D8" s="275"/>
      <c r="E8" s="275"/>
      <c r="F8" s="275"/>
      <c r="G8" s="275"/>
      <c r="H8" s="275"/>
    </row>
    <row r="9" spans="1:8">
      <c r="A9" s="275"/>
      <c r="B9" s="275"/>
      <c r="C9" s="275"/>
      <c r="D9" s="275"/>
      <c r="E9" s="275"/>
      <c r="F9" s="275"/>
      <c r="G9" s="275"/>
      <c r="H9" s="275"/>
    </row>
    <row r="10" spans="1:8">
      <c r="A10" s="304" t="s">
        <v>207</v>
      </c>
      <c r="B10" s="275"/>
      <c r="C10" s="275"/>
      <c r="D10" s="275"/>
      <c r="E10" s="275"/>
      <c r="F10" s="275"/>
      <c r="G10" s="275"/>
      <c r="H10" s="275"/>
    </row>
    <row r="11" spans="1:8">
      <c r="A11" s="275"/>
      <c r="B11" s="275"/>
      <c r="C11" s="275"/>
      <c r="D11" s="275"/>
      <c r="E11" s="275"/>
      <c r="F11" s="275"/>
      <c r="G11" s="275"/>
      <c r="H11" s="275" t="s">
        <v>220</v>
      </c>
    </row>
    <row r="12" spans="1:8">
      <c r="A12" s="451" t="s">
        <v>208</v>
      </c>
      <c r="B12" s="451"/>
      <c r="C12" s="452" t="s">
        <v>219</v>
      </c>
      <c r="D12" s="453"/>
      <c r="E12" s="453"/>
      <c r="F12" s="453"/>
      <c r="G12" s="454"/>
      <c r="H12" s="307"/>
    </row>
    <row r="13" spans="1:8" ht="27">
      <c r="A13" s="451"/>
      <c r="B13" s="451"/>
      <c r="C13" s="307" t="s">
        <v>212</v>
      </c>
      <c r="D13" s="308" t="s">
        <v>214</v>
      </c>
      <c r="E13" s="308" t="s">
        <v>215</v>
      </c>
      <c r="F13" s="308" t="s">
        <v>216</v>
      </c>
      <c r="G13" s="308" t="s">
        <v>217</v>
      </c>
      <c r="H13" s="308" t="s">
        <v>218</v>
      </c>
    </row>
    <row r="14" spans="1:8">
      <c r="A14" s="451"/>
      <c r="B14" s="451"/>
      <c r="C14" s="307" t="s">
        <v>213</v>
      </c>
      <c r="D14" s="307" t="s">
        <v>213</v>
      </c>
      <c r="E14" s="307" t="s">
        <v>213</v>
      </c>
      <c r="F14" s="307" t="s">
        <v>213</v>
      </c>
      <c r="G14" s="307" t="s">
        <v>213</v>
      </c>
      <c r="H14" s="307"/>
    </row>
    <row r="15" spans="1:8">
      <c r="A15" s="278" t="s">
        <v>209</v>
      </c>
      <c r="B15" s="278" t="s">
        <v>209</v>
      </c>
      <c r="C15" s="276">
        <v>0.90900000000000003</v>
      </c>
      <c r="D15" s="276">
        <v>0.88200000000000001</v>
      </c>
      <c r="E15" s="276">
        <v>0.85499999999999998</v>
      </c>
      <c r="F15" s="276">
        <v>0.82699999999999996</v>
      </c>
      <c r="G15" s="276">
        <v>0.8</v>
      </c>
      <c r="H15" s="277">
        <v>2</v>
      </c>
    </row>
    <row r="16" spans="1:8">
      <c r="A16" s="278" t="s">
        <v>210</v>
      </c>
      <c r="B16" s="278" t="s">
        <v>211</v>
      </c>
      <c r="C16" s="276">
        <v>1.012</v>
      </c>
      <c r="D16" s="276">
        <v>0.98099999999999998</v>
      </c>
      <c r="E16" s="276">
        <v>0.95199999999999996</v>
      </c>
      <c r="F16" s="276">
        <v>0.92100000000000004</v>
      </c>
      <c r="G16" s="276">
        <v>0.89100000000000001</v>
      </c>
      <c r="H16" s="277">
        <v>2</v>
      </c>
    </row>
    <row r="17" spans="1:8">
      <c r="A17" s="275" t="s">
        <v>365</v>
      </c>
      <c r="B17" s="275"/>
      <c r="C17" s="275"/>
      <c r="D17" s="275"/>
      <c r="E17" s="275"/>
      <c r="F17" s="275"/>
      <c r="G17" s="275"/>
      <c r="H17" s="275"/>
    </row>
    <row r="18" spans="1:8">
      <c r="A18" s="275"/>
      <c r="B18" s="275"/>
      <c r="C18" s="275"/>
      <c r="D18" s="275"/>
      <c r="E18" s="275"/>
      <c r="F18" s="275"/>
      <c r="G18" s="275"/>
      <c r="H18" s="275"/>
    </row>
    <row r="19" spans="1:8">
      <c r="A19" s="275"/>
      <c r="B19" s="275"/>
      <c r="C19" s="275"/>
      <c r="D19" s="275"/>
      <c r="E19" s="275"/>
      <c r="F19" s="275"/>
      <c r="G19" s="275"/>
      <c r="H19" s="275"/>
    </row>
    <row r="20" spans="1:8">
      <c r="A20" s="304" t="s">
        <v>224</v>
      </c>
      <c r="B20" s="275"/>
      <c r="C20" s="275"/>
      <c r="D20" s="275"/>
      <c r="E20" s="275"/>
      <c r="F20" s="275"/>
      <c r="G20" s="275"/>
      <c r="H20" s="275"/>
    </row>
    <row r="21" spans="1:8">
      <c r="A21" s="275"/>
      <c r="B21" s="275"/>
      <c r="C21" s="275"/>
      <c r="D21" s="275"/>
      <c r="E21" s="275"/>
      <c r="F21" s="275"/>
      <c r="G21" s="275"/>
      <c r="H21" s="275"/>
    </row>
    <row r="22" spans="1:8">
      <c r="A22" s="451" t="s">
        <v>223</v>
      </c>
      <c r="B22" s="451"/>
      <c r="C22" s="451"/>
      <c r="D22" s="451"/>
      <c r="E22" s="451"/>
      <c r="F22" s="455" t="s">
        <v>222</v>
      </c>
      <c r="G22" s="275"/>
      <c r="H22" s="275"/>
    </row>
    <row r="23" spans="1:8" ht="27">
      <c r="A23" s="307" t="s">
        <v>212</v>
      </c>
      <c r="B23" s="308" t="s">
        <v>214</v>
      </c>
      <c r="C23" s="308" t="s">
        <v>215</v>
      </c>
      <c r="D23" s="308" t="s">
        <v>216</v>
      </c>
      <c r="E23" s="308" t="s">
        <v>217</v>
      </c>
      <c r="F23" s="456"/>
      <c r="G23" s="275"/>
      <c r="H23" s="275"/>
    </row>
    <row r="24" spans="1:8">
      <c r="A24" s="307" t="s">
        <v>213</v>
      </c>
      <c r="B24" s="307" t="s">
        <v>213</v>
      </c>
      <c r="C24" s="307" t="s">
        <v>213</v>
      </c>
      <c r="D24" s="307" t="s">
        <v>213</v>
      </c>
      <c r="E24" s="307" t="s">
        <v>213</v>
      </c>
      <c r="F24" s="457"/>
      <c r="G24" s="275"/>
      <c r="H24" s="275"/>
    </row>
    <row r="25" spans="1:8">
      <c r="A25" s="279">
        <v>0.46</v>
      </c>
      <c r="B25" s="279">
        <v>0.44600000000000001</v>
      </c>
      <c r="C25" s="279">
        <v>0.434</v>
      </c>
      <c r="D25" s="279">
        <v>0.41799999999999998</v>
      </c>
      <c r="E25" s="279">
        <v>0.40600000000000003</v>
      </c>
      <c r="F25" s="278" t="s">
        <v>221</v>
      </c>
      <c r="G25" s="275"/>
      <c r="H25" s="275"/>
    </row>
    <row r="26" spans="1:8">
      <c r="A26" s="275" t="s">
        <v>237</v>
      </c>
      <c r="B26" s="275"/>
      <c r="C26" s="275"/>
      <c r="D26" s="275"/>
      <c r="E26" s="275"/>
      <c r="F26" s="275"/>
      <c r="G26" s="275"/>
      <c r="H26" s="275"/>
    </row>
    <row r="27" spans="1:8">
      <c r="A27" s="275"/>
      <c r="B27" s="275"/>
      <c r="C27" s="275"/>
      <c r="D27" s="275"/>
      <c r="E27" s="275"/>
      <c r="F27" s="275"/>
      <c r="G27" s="275"/>
      <c r="H27" s="275"/>
    </row>
    <row r="28" spans="1:8">
      <c r="A28" s="275"/>
      <c r="B28" s="275"/>
      <c r="C28" s="275"/>
      <c r="D28" s="275"/>
      <c r="E28" s="275"/>
      <c r="F28" s="275"/>
      <c r="G28" s="275"/>
      <c r="H28" s="275"/>
    </row>
    <row r="29" spans="1:8">
      <c r="A29" s="304" t="s">
        <v>225</v>
      </c>
      <c r="B29" s="275"/>
      <c r="C29" s="275"/>
      <c r="D29" s="275"/>
      <c r="E29" s="275"/>
      <c r="F29" s="275"/>
      <c r="G29" s="275"/>
      <c r="H29" s="275"/>
    </row>
    <row r="30" spans="1:8">
      <c r="A30" s="275" t="s">
        <v>235</v>
      </c>
      <c r="B30" s="275"/>
      <c r="C30" s="275"/>
      <c r="D30" s="275"/>
      <c r="E30" s="275"/>
      <c r="F30" s="275"/>
      <c r="G30" s="275"/>
      <c r="H30" s="275"/>
    </row>
    <row r="31" spans="1:8">
      <c r="A31" s="451" t="s">
        <v>234</v>
      </c>
      <c r="B31" s="451"/>
      <c r="C31" s="451" t="s">
        <v>232</v>
      </c>
      <c r="D31" s="451"/>
      <c r="E31" s="451"/>
      <c r="F31" s="451"/>
      <c r="G31" s="451"/>
      <c r="H31" s="450" t="s">
        <v>231</v>
      </c>
    </row>
    <row r="32" spans="1:8" ht="27">
      <c r="A32" s="451"/>
      <c r="B32" s="451"/>
      <c r="C32" s="307" t="s">
        <v>212</v>
      </c>
      <c r="D32" s="308" t="s">
        <v>227</v>
      </c>
      <c r="E32" s="308" t="s">
        <v>228</v>
      </c>
      <c r="F32" s="308" t="s">
        <v>229</v>
      </c>
      <c r="G32" s="308" t="s">
        <v>230</v>
      </c>
      <c r="H32" s="450"/>
    </row>
    <row r="33" spans="1:8">
      <c r="A33" s="451"/>
      <c r="B33" s="451"/>
      <c r="C33" s="307" t="s">
        <v>233</v>
      </c>
      <c r="D33" s="307" t="s">
        <v>233</v>
      </c>
      <c r="E33" s="307" t="s">
        <v>233</v>
      </c>
      <c r="F33" s="307" t="s">
        <v>233</v>
      </c>
      <c r="G33" s="307" t="s">
        <v>233</v>
      </c>
      <c r="H33" s="450"/>
    </row>
    <row r="34" spans="1:8" ht="40.5">
      <c r="A34" s="280" t="s">
        <v>226</v>
      </c>
      <c r="B34" s="281" t="s">
        <v>236</v>
      </c>
      <c r="C34" s="277">
        <v>0.49199999999999999</v>
      </c>
      <c r="D34" s="277">
        <v>0.47699999999999998</v>
      </c>
      <c r="E34" s="277">
        <v>0.46200000000000002</v>
      </c>
      <c r="F34" s="277">
        <v>0.44700000000000001</v>
      </c>
      <c r="G34" s="277">
        <v>0.433</v>
      </c>
      <c r="H34" s="277">
        <v>3</v>
      </c>
    </row>
    <row r="35" spans="1:8">
      <c r="A35" s="275" t="s">
        <v>206</v>
      </c>
      <c r="B35" s="275"/>
      <c r="C35" s="275"/>
      <c r="D35" s="275"/>
      <c r="E35" s="275"/>
      <c r="F35" s="275"/>
      <c r="G35" s="275"/>
      <c r="H35" s="275"/>
    </row>
  </sheetData>
  <sheetProtection password="CC05" sheet="1" objects="1" scenarios="1"/>
  <mergeCells count="10">
    <mergeCell ref="A3:B5"/>
    <mergeCell ref="C3:G3"/>
    <mergeCell ref="A6:B6"/>
    <mergeCell ref="H31:H33"/>
    <mergeCell ref="A31:B33"/>
    <mergeCell ref="A12:B14"/>
    <mergeCell ref="C12:G12"/>
    <mergeCell ref="A22:E22"/>
    <mergeCell ref="F22:F24"/>
    <mergeCell ref="C31:G3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>
    <pageSetUpPr fitToPage="1"/>
  </sheetPr>
  <dimension ref="A1:S40"/>
  <sheetViews>
    <sheetView view="pageBreakPreview" zoomScale="85" zoomScaleNormal="85" zoomScaleSheetLayoutView="85" workbookViewId="0">
      <pane xSplit="2" ySplit="8" topLeftCell="C24" activePane="bottomRight" state="frozen"/>
      <selection activeCell="E4" sqref="E4:N4"/>
      <selection pane="topRight" activeCell="E4" sqref="E4:N4"/>
      <selection pane="bottomLeft" activeCell="E4" sqref="E4:N4"/>
      <selection pane="bottomRight" activeCell="B21" sqref="B21"/>
    </sheetView>
  </sheetViews>
  <sheetFormatPr defaultRowHeight="13.5"/>
  <cols>
    <col min="1" max="1" width="8.88671875" style="143"/>
    <col min="2" max="2" width="28" style="145" customWidth="1"/>
    <col min="3" max="3" width="7.33203125" style="144" customWidth="1"/>
    <col min="4" max="14" width="5.77734375" style="144" customWidth="1"/>
    <col min="15" max="15" width="8.88671875" style="143"/>
    <col min="16" max="19" width="8.88671875" style="134"/>
    <col min="20" max="242" width="8.88671875" style="143"/>
    <col min="243" max="243" width="9.88671875" style="143" customWidth="1"/>
    <col min="244" max="245" width="8.88671875" style="143"/>
    <col min="246" max="246" width="4" style="143" bestFit="1" customWidth="1"/>
    <col min="247" max="247" width="11.44140625" style="143" bestFit="1" customWidth="1"/>
    <col min="248" max="248" width="5.21875" style="143" bestFit="1" customWidth="1"/>
    <col min="249" max="249" width="9.88671875" style="143" bestFit="1" customWidth="1"/>
    <col min="250" max="250" width="3.6640625" style="143" bestFit="1" customWidth="1"/>
    <col min="251" max="251" width="8.88671875" style="143"/>
    <col min="252" max="252" width="5.6640625" style="143" bestFit="1" customWidth="1"/>
    <col min="253" max="253" width="8.88671875" style="143"/>
    <col min="254" max="254" width="8.5546875" style="143" bestFit="1" customWidth="1"/>
    <col min="255" max="258" width="8.88671875" style="143"/>
    <col min="259" max="260" width="9.88671875" style="143" bestFit="1" customWidth="1"/>
    <col min="261" max="261" width="12.77734375" style="143" bestFit="1" customWidth="1"/>
    <col min="262" max="263" width="9.88671875" style="143" bestFit="1" customWidth="1"/>
    <col min="264" max="498" width="8.88671875" style="143"/>
    <col min="499" max="499" width="9.88671875" style="143" customWidth="1"/>
    <col min="500" max="501" width="8.88671875" style="143"/>
    <col min="502" max="502" width="4" style="143" bestFit="1" customWidth="1"/>
    <col min="503" max="503" width="11.44140625" style="143" bestFit="1" customWidth="1"/>
    <col min="504" max="504" width="5.21875" style="143" bestFit="1" customWidth="1"/>
    <col min="505" max="505" width="9.88671875" style="143" bestFit="1" customWidth="1"/>
    <col min="506" max="506" width="3.6640625" style="143" bestFit="1" customWidth="1"/>
    <col min="507" max="507" width="8.88671875" style="143"/>
    <col min="508" max="508" width="5.6640625" style="143" bestFit="1" customWidth="1"/>
    <col min="509" max="509" width="8.88671875" style="143"/>
    <col min="510" max="510" width="8.5546875" style="143" bestFit="1" customWidth="1"/>
    <col min="511" max="514" width="8.88671875" style="143"/>
    <col min="515" max="516" width="9.88671875" style="143" bestFit="1" customWidth="1"/>
    <col min="517" max="517" width="12.77734375" style="143" bestFit="1" customWidth="1"/>
    <col min="518" max="519" width="9.88671875" style="143" bestFit="1" customWidth="1"/>
    <col min="520" max="754" width="8.88671875" style="143"/>
    <col min="755" max="755" width="9.88671875" style="143" customWidth="1"/>
    <col min="756" max="757" width="8.88671875" style="143"/>
    <col min="758" max="758" width="4" style="143" bestFit="1" customWidth="1"/>
    <col min="759" max="759" width="11.44140625" style="143" bestFit="1" customWidth="1"/>
    <col min="760" max="760" width="5.21875" style="143" bestFit="1" customWidth="1"/>
    <col min="761" max="761" width="9.88671875" style="143" bestFit="1" customWidth="1"/>
    <col min="762" max="762" width="3.6640625" style="143" bestFit="1" customWidth="1"/>
    <col min="763" max="763" width="8.88671875" style="143"/>
    <col min="764" max="764" width="5.6640625" style="143" bestFit="1" customWidth="1"/>
    <col min="765" max="765" width="8.88671875" style="143"/>
    <col min="766" max="766" width="8.5546875" style="143" bestFit="1" customWidth="1"/>
    <col min="767" max="770" width="8.88671875" style="143"/>
    <col min="771" max="772" width="9.88671875" style="143" bestFit="1" customWidth="1"/>
    <col min="773" max="773" width="12.77734375" style="143" bestFit="1" customWidth="1"/>
    <col min="774" max="775" width="9.88671875" style="143" bestFit="1" customWidth="1"/>
    <col min="776" max="1010" width="8.88671875" style="143"/>
    <col min="1011" max="1011" width="9.88671875" style="143" customWidth="1"/>
    <col min="1012" max="1013" width="8.88671875" style="143"/>
    <col min="1014" max="1014" width="4" style="143" bestFit="1" customWidth="1"/>
    <col min="1015" max="1015" width="11.44140625" style="143" bestFit="1" customWidth="1"/>
    <col min="1016" max="1016" width="5.21875" style="143" bestFit="1" customWidth="1"/>
    <col min="1017" max="1017" width="9.88671875" style="143" bestFit="1" customWidth="1"/>
    <col min="1018" max="1018" width="3.6640625" style="143" bestFit="1" customWidth="1"/>
    <col min="1019" max="1019" width="8.88671875" style="143"/>
    <col min="1020" max="1020" width="5.6640625" style="143" bestFit="1" customWidth="1"/>
    <col min="1021" max="1021" width="8.88671875" style="143"/>
    <col min="1022" max="1022" width="8.5546875" style="143" bestFit="1" customWidth="1"/>
    <col min="1023" max="1026" width="8.88671875" style="143"/>
    <col min="1027" max="1028" width="9.88671875" style="143" bestFit="1" customWidth="1"/>
    <col min="1029" max="1029" width="12.77734375" style="143" bestFit="1" customWidth="1"/>
    <col min="1030" max="1031" width="9.88671875" style="143" bestFit="1" customWidth="1"/>
    <col min="1032" max="1266" width="8.88671875" style="143"/>
    <col min="1267" max="1267" width="9.88671875" style="143" customWidth="1"/>
    <col min="1268" max="1269" width="8.88671875" style="143"/>
    <col min="1270" max="1270" width="4" style="143" bestFit="1" customWidth="1"/>
    <col min="1271" max="1271" width="11.44140625" style="143" bestFit="1" customWidth="1"/>
    <col min="1272" max="1272" width="5.21875" style="143" bestFit="1" customWidth="1"/>
    <col min="1273" max="1273" width="9.88671875" style="143" bestFit="1" customWidth="1"/>
    <col min="1274" max="1274" width="3.6640625" style="143" bestFit="1" customWidth="1"/>
    <col min="1275" max="1275" width="8.88671875" style="143"/>
    <col min="1276" max="1276" width="5.6640625" style="143" bestFit="1" customWidth="1"/>
    <col min="1277" max="1277" width="8.88671875" style="143"/>
    <col min="1278" max="1278" width="8.5546875" style="143" bestFit="1" customWidth="1"/>
    <col min="1279" max="1282" width="8.88671875" style="143"/>
    <col min="1283" max="1284" width="9.88671875" style="143" bestFit="1" customWidth="1"/>
    <col min="1285" max="1285" width="12.77734375" style="143" bestFit="1" customWidth="1"/>
    <col min="1286" max="1287" width="9.88671875" style="143" bestFit="1" customWidth="1"/>
    <col min="1288" max="1522" width="8.88671875" style="143"/>
    <col min="1523" max="1523" width="9.88671875" style="143" customWidth="1"/>
    <col min="1524" max="1525" width="8.88671875" style="143"/>
    <col min="1526" max="1526" width="4" style="143" bestFit="1" customWidth="1"/>
    <col min="1527" max="1527" width="11.44140625" style="143" bestFit="1" customWidth="1"/>
    <col min="1528" max="1528" width="5.21875" style="143" bestFit="1" customWidth="1"/>
    <col min="1529" max="1529" width="9.88671875" style="143" bestFit="1" customWidth="1"/>
    <col min="1530" max="1530" width="3.6640625" style="143" bestFit="1" customWidth="1"/>
    <col min="1531" max="1531" width="8.88671875" style="143"/>
    <col min="1532" max="1532" width="5.6640625" style="143" bestFit="1" customWidth="1"/>
    <col min="1533" max="1533" width="8.88671875" style="143"/>
    <col min="1534" max="1534" width="8.5546875" style="143" bestFit="1" customWidth="1"/>
    <col min="1535" max="1538" width="8.88671875" style="143"/>
    <col min="1539" max="1540" width="9.88671875" style="143" bestFit="1" customWidth="1"/>
    <col min="1541" max="1541" width="12.77734375" style="143" bestFit="1" customWidth="1"/>
    <col min="1542" max="1543" width="9.88671875" style="143" bestFit="1" customWidth="1"/>
    <col min="1544" max="1778" width="8.88671875" style="143"/>
    <col min="1779" max="1779" width="9.88671875" style="143" customWidth="1"/>
    <col min="1780" max="1781" width="8.88671875" style="143"/>
    <col min="1782" max="1782" width="4" style="143" bestFit="1" customWidth="1"/>
    <col min="1783" max="1783" width="11.44140625" style="143" bestFit="1" customWidth="1"/>
    <col min="1784" max="1784" width="5.21875" style="143" bestFit="1" customWidth="1"/>
    <col min="1785" max="1785" width="9.88671875" style="143" bestFit="1" customWidth="1"/>
    <col min="1786" max="1786" width="3.6640625" style="143" bestFit="1" customWidth="1"/>
    <col min="1787" max="1787" width="8.88671875" style="143"/>
    <col min="1788" max="1788" width="5.6640625" style="143" bestFit="1" customWidth="1"/>
    <col min="1789" max="1789" width="8.88671875" style="143"/>
    <col min="1790" max="1790" width="8.5546875" style="143" bestFit="1" customWidth="1"/>
    <col min="1791" max="1794" width="8.88671875" style="143"/>
    <col min="1795" max="1796" width="9.88671875" style="143" bestFit="1" customWidth="1"/>
    <col min="1797" max="1797" width="12.77734375" style="143" bestFit="1" customWidth="1"/>
    <col min="1798" max="1799" width="9.88671875" style="143" bestFit="1" customWidth="1"/>
    <col min="1800" max="2034" width="8.88671875" style="143"/>
    <col min="2035" max="2035" width="9.88671875" style="143" customWidth="1"/>
    <col min="2036" max="2037" width="8.88671875" style="143"/>
    <col min="2038" max="2038" width="4" style="143" bestFit="1" customWidth="1"/>
    <col min="2039" max="2039" width="11.44140625" style="143" bestFit="1" customWidth="1"/>
    <col min="2040" max="2040" width="5.21875" style="143" bestFit="1" customWidth="1"/>
    <col min="2041" max="2041" width="9.88671875" style="143" bestFit="1" customWidth="1"/>
    <col min="2042" max="2042" width="3.6640625" style="143" bestFit="1" customWidth="1"/>
    <col min="2043" max="2043" width="8.88671875" style="143"/>
    <col min="2044" max="2044" width="5.6640625" style="143" bestFit="1" customWidth="1"/>
    <col min="2045" max="2045" width="8.88671875" style="143"/>
    <col min="2046" max="2046" width="8.5546875" style="143" bestFit="1" customWidth="1"/>
    <col min="2047" max="2050" width="8.88671875" style="143"/>
    <col min="2051" max="2052" width="9.88671875" style="143" bestFit="1" customWidth="1"/>
    <col min="2053" max="2053" width="12.77734375" style="143" bestFit="1" customWidth="1"/>
    <col min="2054" max="2055" width="9.88671875" style="143" bestFit="1" customWidth="1"/>
    <col min="2056" max="2290" width="8.88671875" style="143"/>
    <col min="2291" max="2291" width="9.88671875" style="143" customWidth="1"/>
    <col min="2292" max="2293" width="8.88671875" style="143"/>
    <col min="2294" max="2294" width="4" style="143" bestFit="1" customWidth="1"/>
    <col min="2295" max="2295" width="11.44140625" style="143" bestFit="1" customWidth="1"/>
    <col min="2296" max="2296" width="5.21875" style="143" bestFit="1" customWidth="1"/>
    <col min="2297" max="2297" width="9.88671875" style="143" bestFit="1" customWidth="1"/>
    <col min="2298" max="2298" width="3.6640625" style="143" bestFit="1" customWidth="1"/>
    <col min="2299" max="2299" width="8.88671875" style="143"/>
    <col min="2300" max="2300" width="5.6640625" style="143" bestFit="1" customWidth="1"/>
    <col min="2301" max="2301" width="8.88671875" style="143"/>
    <col min="2302" max="2302" width="8.5546875" style="143" bestFit="1" customWidth="1"/>
    <col min="2303" max="2306" width="8.88671875" style="143"/>
    <col min="2307" max="2308" width="9.88671875" style="143" bestFit="1" customWidth="1"/>
    <col min="2309" max="2309" width="12.77734375" style="143" bestFit="1" customWidth="1"/>
    <col min="2310" max="2311" width="9.88671875" style="143" bestFit="1" customWidth="1"/>
    <col min="2312" max="2546" width="8.88671875" style="143"/>
    <col min="2547" max="2547" width="9.88671875" style="143" customWidth="1"/>
    <col min="2548" max="2549" width="8.88671875" style="143"/>
    <col min="2550" max="2550" width="4" style="143" bestFit="1" customWidth="1"/>
    <col min="2551" max="2551" width="11.44140625" style="143" bestFit="1" customWidth="1"/>
    <col min="2552" max="2552" width="5.21875" style="143" bestFit="1" customWidth="1"/>
    <col min="2553" max="2553" width="9.88671875" style="143" bestFit="1" customWidth="1"/>
    <col min="2554" max="2554" width="3.6640625" style="143" bestFit="1" customWidth="1"/>
    <col min="2555" max="2555" width="8.88671875" style="143"/>
    <col min="2556" max="2556" width="5.6640625" style="143" bestFit="1" customWidth="1"/>
    <col min="2557" max="2557" width="8.88671875" style="143"/>
    <col min="2558" max="2558" width="8.5546875" style="143" bestFit="1" customWidth="1"/>
    <col min="2559" max="2562" width="8.88671875" style="143"/>
    <col min="2563" max="2564" width="9.88671875" style="143" bestFit="1" customWidth="1"/>
    <col min="2565" max="2565" width="12.77734375" style="143" bestFit="1" customWidth="1"/>
    <col min="2566" max="2567" width="9.88671875" style="143" bestFit="1" customWidth="1"/>
    <col min="2568" max="2802" width="8.88671875" style="143"/>
    <col min="2803" max="2803" width="9.88671875" style="143" customWidth="1"/>
    <col min="2804" max="2805" width="8.88671875" style="143"/>
    <col min="2806" max="2806" width="4" style="143" bestFit="1" customWidth="1"/>
    <col min="2807" max="2807" width="11.44140625" style="143" bestFit="1" customWidth="1"/>
    <col min="2808" max="2808" width="5.21875" style="143" bestFit="1" customWidth="1"/>
    <col min="2809" max="2809" width="9.88671875" style="143" bestFit="1" customWidth="1"/>
    <col min="2810" max="2810" width="3.6640625" style="143" bestFit="1" customWidth="1"/>
    <col min="2811" max="2811" width="8.88671875" style="143"/>
    <col min="2812" max="2812" width="5.6640625" style="143" bestFit="1" customWidth="1"/>
    <col min="2813" max="2813" width="8.88671875" style="143"/>
    <col min="2814" max="2814" width="8.5546875" style="143" bestFit="1" customWidth="1"/>
    <col min="2815" max="2818" width="8.88671875" style="143"/>
    <col min="2819" max="2820" width="9.88671875" style="143" bestFit="1" customWidth="1"/>
    <col min="2821" max="2821" width="12.77734375" style="143" bestFit="1" customWidth="1"/>
    <col min="2822" max="2823" width="9.88671875" style="143" bestFit="1" customWidth="1"/>
    <col min="2824" max="3058" width="8.88671875" style="143"/>
    <col min="3059" max="3059" width="9.88671875" style="143" customWidth="1"/>
    <col min="3060" max="3061" width="8.88671875" style="143"/>
    <col min="3062" max="3062" width="4" style="143" bestFit="1" customWidth="1"/>
    <col min="3063" max="3063" width="11.44140625" style="143" bestFit="1" customWidth="1"/>
    <col min="3064" max="3064" width="5.21875" style="143" bestFit="1" customWidth="1"/>
    <col min="3065" max="3065" width="9.88671875" style="143" bestFit="1" customWidth="1"/>
    <col min="3066" max="3066" width="3.6640625" style="143" bestFit="1" customWidth="1"/>
    <col min="3067" max="3067" width="8.88671875" style="143"/>
    <col min="3068" max="3068" width="5.6640625" style="143" bestFit="1" customWidth="1"/>
    <col min="3069" max="3069" width="8.88671875" style="143"/>
    <col min="3070" max="3070" width="8.5546875" style="143" bestFit="1" customWidth="1"/>
    <col min="3071" max="3074" width="8.88671875" style="143"/>
    <col min="3075" max="3076" width="9.88671875" style="143" bestFit="1" customWidth="1"/>
    <col min="3077" max="3077" width="12.77734375" style="143" bestFit="1" customWidth="1"/>
    <col min="3078" max="3079" width="9.88671875" style="143" bestFit="1" customWidth="1"/>
    <col min="3080" max="3314" width="8.88671875" style="143"/>
    <col min="3315" max="3315" width="9.88671875" style="143" customWidth="1"/>
    <col min="3316" max="3317" width="8.88671875" style="143"/>
    <col min="3318" max="3318" width="4" style="143" bestFit="1" customWidth="1"/>
    <col min="3319" max="3319" width="11.44140625" style="143" bestFit="1" customWidth="1"/>
    <col min="3320" max="3320" width="5.21875" style="143" bestFit="1" customWidth="1"/>
    <col min="3321" max="3321" width="9.88671875" style="143" bestFit="1" customWidth="1"/>
    <col min="3322" max="3322" width="3.6640625" style="143" bestFit="1" customWidth="1"/>
    <col min="3323" max="3323" width="8.88671875" style="143"/>
    <col min="3324" max="3324" width="5.6640625" style="143" bestFit="1" customWidth="1"/>
    <col min="3325" max="3325" width="8.88671875" style="143"/>
    <col min="3326" max="3326" width="8.5546875" style="143" bestFit="1" customWidth="1"/>
    <col min="3327" max="3330" width="8.88671875" style="143"/>
    <col min="3331" max="3332" width="9.88671875" style="143" bestFit="1" customWidth="1"/>
    <col min="3333" max="3333" width="12.77734375" style="143" bestFit="1" customWidth="1"/>
    <col min="3334" max="3335" width="9.88671875" style="143" bestFit="1" customWidth="1"/>
    <col min="3336" max="3570" width="8.88671875" style="143"/>
    <col min="3571" max="3571" width="9.88671875" style="143" customWidth="1"/>
    <col min="3572" max="3573" width="8.88671875" style="143"/>
    <col min="3574" max="3574" width="4" style="143" bestFit="1" customWidth="1"/>
    <col min="3575" max="3575" width="11.44140625" style="143" bestFit="1" customWidth="1"/>
    <col min="3576" max="3576" width="5.21875" style="143" bestFit="1" customWidth="1"/>
    <col min="3577" max="3577" width="9.88671875" style="143" bestFit="1" customWidth="1"/>
    <col min="3578" max="3578" width="3.6640625" style="143" bestFit="1" customWidth="1"/>
    <col min="3579" max="3579" width="8.88671875" style="143"/>
    <col min="3580" max="3580" width="5.6640625" style="143" bestFit="1" customWidth="1"/>
    <col min="3581" max="3581" width="8.88671875" style="143"/>
    <col min="3582" max="3582" width="8.5546875" style="143" bestFit="1" customWidth="1"/>
    <col min="3583" max="3586" width="8.88671875" style="143"/>
    <col min="3587" max="3588" width="9.88671875" style="143" bestFit="1" customWidth="1"/>
    <col min="3589" max="3589" width="12.77734375" style="143" bestFit="1" customWidth="1"/>
    <col min="3590" max="3591" width="9.88671875" style="143" bestFit="1" customWidth="1"/>
    <col min="3592" max="3826" width="8.88671875" style="143"/>
    <col min="3827" max="3827" width="9.88671875" style="143" customWidth="1"/>
    <col min="3828" max="3829" width="8.88671875" style="143"/>
    <col min="3830" max="3830" width="4" style="143" bestFit="1" customWidth="1"/>
    <col min="3831" max="3831" width="11.44140625" style="143" bestFit="1" customWidth="1"/>
    <col min="3832" max="3832" width="5.21875" style="143" bestFit="1" customWidth="1"/>
    <col min="3833" max="3833" width="9.88671875" style="143" bestFit="1" customWidth="1"/>
    <col min="3834" max="3834" width="3.6640625" style="143" bestFit="1" customWidth="1"/>
    <col min="3835" max="3835" width="8.88671875" style="143"/>
    <col min="3836" max="3836" width="5.6640625" style="143" bestFit="1" customWidth="1"/>
    <col min="3837" max="3837" width="8.88671875" style="143"/>
    <col min="3838" max="3838" width="8.5546875" style="143" bestFit="1" customWidth="1"/>
    <col min="3839" max="3842" width="8.88671875" style="143"/>
    <col min="3843" max="3844" width="9.88671875" style="143" bestFit="1" customWidth="1"/>
    <col min="3845" max="3845" width="12.77734375" style="143" bestFit="1" customWidth="1"/>
    <col min="3846" max="3847" width="9.88671875" style="143" bestFit="1" customWidth="1"/>
    <col min="3848" max="4082" width="8.88671875" style="143"/>
    <col min="4083" max="4083" width="9.88671875" style="143" customWidth="1"/>
    <col min="4084" max="4085" width="8.88671875" style="143"/>
    <col min="4086" max="4086" width="4" style="143" bestFit="1" customWidth="1"/>
    <col min="4087" max="4087" width="11.44140625" style="143" bestFit="1" customWidth="1"/>
    <col min="4088" max="4088" width="5.21875" style="143" bestFit="1" customWidth="1"/>
    <col min="4089" max="4089" width="9.88671875" style="143" bestFit="1" customWidth="1"/>
    <col min="4090" max="4090" width="3.6640625" style="143" bestFit="1" customWidth="1"/>
    <col min="4091" max="4091" width="8.88671875" style="143"/>
    <col min="4092" max="4092" width="5.6640625" style="143" bestFit="1" customWidth="1"/>
    <col min="4093" max="4093" width="8.88671875" style="143"/>
    <col min="4094" max="4094" width="8.5546875" style="143" bestFit="1" customWidth="1"/>
    <col min="4095" max="4098" width="8.88671875" style="143"/>
    <col min="4099" max="4100" width="9.88671875" style="143" bestFit="1" customWidth="1"/>
    <col min="4101" max="4101" width="12.77734375" style="143" bestFit="1" customWidth="1"/>
    <col min="4102" max="4103" width="9.88671875" style="143" bestFit="1" customWidth="1"/>
    <col min="4104" max="4338" width="8.88671875" style="143"/>
    <col min="4339" max="4339" width="9.88671875" style="143" customWidth="1"/>
    <col min="4340" max="4341" width="8.88671875" style="143"/>
    <col min="4342" max="4342" width="4" style="143" bestFit="1" customWidth="1"/>
    <col min="4343" max="4343" width="11.44140625" style="143" bestFit="1" customWidth="1"/>
    <col min="4344" max="4344" width="5.21875" style="143" bestFit="1" customWidth="1"/>
    <col min="4345" max="4345" width="9.88671875" style="143" bestFit="1" customWidth="1"/>
    <col min="4346" max="4346" width="3.6640625" style="143" bestFit="1" customWidth="1"/>
    <col min="4347" max="4347" width="8.88671875" style="143"/>
    <col min="4348" max="4348" width="5.6640625" style="143" bestFit="1" customWidth="1"/>
    <col min="4349" max="4349" width="8.88671875" style="143"/>
    <col min="4350" max="4350" width="8.5546875" style="143" bestFit="1" customWidth="1"/>
    <col min="4351" max="4354" width="8.88671875" style="143"/>
    <col min="4355" max="4356" width="9.88671875" style="143" bestFit="1" customWidth="1"/>
    <col min="4357" max="4357" width="12.77734375" style="143" bestFit="1" customWidth="1"/>
    <col min="4358" max="4359" width="9.88671875" style="143" bestFit="1" customWidth="1"/>
    <col min="4360" max="4594" width="8.88671875" style="143"/>
    <col min="4595" max="4595" width="9.88671875" style="143" customWidth="1"/>
    <col min="4596" max="4597" width="8.88671875" style="143"/>
    <col min="4598" max="4598" width="4" style="143" bestFit="1" customWidth="1"/>
    <col min="4599" max="4599" width="11.44140625" style="143" bestFit="1" customWidth="1"/>
    <col min="4600" max="4600" width="5.21875" style="143" bestFit="1" customWidth="1"/>
    <col min="4601" max="4601" width="9.88671875" style="143" bestFit="1" customWidth="1"/>
    <col min="4602" max="4602" width="3.6640625" style="143" bestFit="1" customWidth="1"/>
    <col min="4603" max="4603" width="8.88671875" style="143"/>
    <col min="4604" max="4604" width="5.6640625" style="143" bestFit="1" customWidth="1"/>
    <col min="4605" max="4605" width="8.88671875" style="143"/>
    <col min="4606" max="4606" width="8.5546875" style="143" bestFit="1" customWidth="1"/>
    <col min="4607" max="4610" width="8.88671875" style="143"/>
    <col min="4611" max="4612" width="9.88671875" style="143" bestFit="1" customWidth="1"/>
    <col min="4613" max="4613" width="12.77734375" style="143" bestFit="1" customWidth="1"/>
    <col min="4614" max="4615" width="9.88671875" style="143" bestFit="1" customWidth="1"/>
    <col min="4616" max="4850" width="8.88671875" style="143"/>
    <col min="4851" max="4851" width="9.88671875" style="143" customWidth="1"/>
    <col min="4852" max="4853" width="8.88671875" style="143"/>
    <col min="4854" max="4854" width="4" style="143" bestFit="1" customWidth="1"/>
    <col min="4855" max="4855" width="11.44140625" style="143" bestFit="1" customWidth="1"/>
    <col min="4856" max="4856" width="5.21875" style="143" bestFit="1" customWidth="1"/>
    <col min="4857" max="4857" width="9.88671875" style="143" bestFit="1" customWidth="1"/>
    <col min="4858" max="4858" width="3.6640625" style="143" bestFit="1" customWidth="1"/>
    <col min="4859" max="4859" width="8.88671875" style="143"/>
    <col min="4860" max="4860" width="5.6640625" style="143" bestFit="1" customWidth="1"/>
    <col min="4861" max="4861" width="8.88671875" style="143"/>
    <col min="4862" max="4862" width="8.5546875" style="143" bestFit="1" customWidth="1"/>
    <col min="4863" max="4866" width="8.88671875" style="143"/>
    <col min="4867" max="4868" width="9.88671875" style="143" bestFit="1" customWidth="1"/>
    <col min="4869" max="4869" width="12.77734375" style="143" bestFit="1" customWidth="1"/>
    <col min="4870" max="4871" width="9.88671875" style="143" bestFit="1" customWidth="1"/>
    <col min="4872" max="5106" width="8.88671875" style="143"/>
    <col min="5107" max="5107" width="9.88671875" style="143" customWidth="1"/>
    <col min="5108" max="5109" width="8.88671875" style="143"/>
    <col min="5110" max="5110" width="4" style="143" bestFit="1" customWidth="1"/>
    <col min="5111" max="5111" width="11.44140625" style="143" bestFit="1" customWidth="1"/>
    <col min="5112" max="5112" width="5.21875" style="143" bestFit="1" customWidth="1"/>
    <col min="5113" max="5113" width="9.88671875" style="143" bestFit="1" customWidth="1"/>
    <col min="5114" max="5114" width="3.6640625" style="143" bestFit="1" customWidth="1"/>
    <col min="5115" max="5115" width="8.88671875" style="143"/>
    <col min="5116" max="5116" width="5.6640625" style="143" bestFit="1" customWidth="1"/>
    <col min="5117" max="5117" width="8.88671875" style="143"/>
    <col min="5118" max="5118" width="8.5546875" style="143" bestFit="1" customWidth="1"/>
    <col min="5119" max="5122" width="8.88671875" style="143"/>
    <col min="5123" max="5124" width="9.88671875" style="143" bestFit="1" customWidth="1"/>
    <col min="5125" max="5125" width="12.77734375" style="143" bestFit="1" customWidth="1"/>
    <col min="5126" max="5127" width="9.88671875" style="143" bestFit="1" customWidth="1"/>
    <col min="5128" max="5362" width="8.88671875" style="143"/>
    <col min="5363" max="5363" width="9.88671875" style="143" customWidth="1"/>
    <col min="5364" max="5365" width="8.88671875" style="143"/>
    <col min="5366" max="5366" width="4" style="143" bestFit="1" customWidth="1"/>
    <col min="5367" max="5367" width="11.44140625" style="143" bestFit="1" customWidth="1"/>
    <col min="5368" max="5368" width="5.21875" style="143" bestFit="1" customWidth="1"/>
    <col min="5369" max="5369" width="9.88671875" style="143" bestFit="1" customWidth="1"/>
    <col min="5370" max="5370" width="3.6640625" style="143" bestFit="1" customWidth="1"/>
    <col min="5371" max="5371" width="8.88671875" style="143"/>
    <col min="5372" max="5372" width="5.6640625" style="143" bestFit="1" customWidth="1"/>
    <col min="5373" max="5373" width="8.88671875" style="143"/>
    <col min="5374" max="5374" width="8.5546875" style="143" bestFit="1" customWidth="1"/>
    <col min="5375" max="5378" width="8.88671875" style="143"/>
    <col min="5379" max="5380" width="9.88671875" style="143" bestFit="1" customWidth="1"/>
    <col min="5381" max="5381" width="12.77734375" style="143" bestFit="1" customWidth="1"/>
    <col min="5382" max="5383" width="9.88671875" style="143" bestFit="1" customWidth="1"/>
    <col min="5384" max="5618" width="8.88671875" style="143"/>
    <col min="5619" max="5619" width="9.88671875" style="143" customWidth="1"/>
    <col min="5620" max="5621" width="8.88671875" style="143"/>
    <col min="5622" max="5622" width="4" style="143" bestFit="1" customWidth="1"/>
    <col min="5623" max="5623" width="11.44140625" style="143" bestFit="1" customWidth="1"/>
    <col min="5624" max="5624" width="5.21875" style="143" bestFit="1" customWidth="1"/>
    <col min="5625" max="5625" width="9.88671875" style="143" bestFit="1" customWidth="1"/>
    <col min="5626" max="5626" width="3.6640625" style="143" bestFit="1" customWidth="1"/>
    <col min="5627" max="5627" width="8.88671875" style="143"/>
    <col min="5628" max="5628" width="5.6640625" style="143" bestFit="1" customWidth="1"/>
    <col min="5629" max="5629" width="8.88671875" style="143"/>
    <col min="5630" max="5630" width="8.5546875" style="143" bestFit="1" customWidth="1"/>
    <col min="5631" max="5634" width="8.88671875" style="143"/>
    <col min="5635" max="5636" width="9.88671875" style="143" bestFit="1" customWidth="1"/>
    <col min="5637" max="5637" width="12.77734375" style="143" bestFit="1" customWidth="1"/>
    <col min="5638" max="5639" width="9.88671875" style="143" bestFit="1" customWidth="1"/>
    <col min="5640" max="5874" width="8.88671875" style="143"/>
    <col min="5875" max="5875" width="9.88671875" style="143" customWidth="1"/>
    <col min="5876" max="5877" width="8.88671875" style="143"/>
    <col min="5878" max="5878" width="4" style="143" bestFit="1" customWidth="1"/>
    <col min="5879" max="5879" width="11.44140625" style="143" bestFit="1" customWidth="1"/>
    <col min="5880" max="5880" width="5.21875" style="143" bestFit="1" customWidth="1"/>
    <col min="5881" max="5881" width="9.88671875" style="143" bestFit="1" customWidth="1"/>
    <col min="5882" max="5882" width="3.6640625" style="143" bestFit="1" customWidth="1"/>
    <col min="5883" max="5883" width="8.88671875" style="143"/>
    <col min="5884" max="5884" width="5.6640625" style="143" bestFit="1" customWidth="1"/>
    <col min="5885" max="5885" width="8.88671875" style="143"/>
    <col min="5886" max="5886" width="8.5546875" style="143" bestFit="1" customWidth="1"/>
    <col min="5887" max="5890" width="8.88671875" style="143"/>
    <col min="5891" max="5892" width="9.88671875" style="143" bestFit="1" customWidth="1"/>
    <col min="5893" max="5893" width="12.77734375" style="143" bestFit="1" customWidth="1"/>
    <col min="5894" max="5895" width="9.88671875" style="143" bestFit="1" customWidth="1"/>
    <col min="5896" max="6130" width="8.88671875" style="143"/>
    <col min="6131" max="6131" width="9.88671875" style="143" customWidth="1"/>
    <col min="6132" max="6133" width="8.88671875" style="143"/>
    <col min="6134" max="6134" width="4" style="143" bestFit="1" customWidth="1"/>
    <col min="6135" max="6135" width="11.44140625" style="143" bestFit="1" customWidth="1"/>
    <col min="6136" max="6136" width="5.21875" style="143" bestFit="1" customWidth="1"/>
    <col min="6137" max="6137" width="9.88671875" style="143" bestFit="1" customWidth="1"/>
    <col min="6138" max="6138" width="3.6640625" style="143" bestFit="1" customWidth="1"/>
    <col min="6139" max="6139" width="8.88671875" style="143"/>
    <col min="6140" max="6140" width="5.6640625" style="143" bestFit="1" customWidth="1"/>
    <col min="6141" max="6141" width="8.88671875" style="143"/>
    <col min="6142" max="6142" width="8.5546875" style="143" bestFit="1" customWidth="1"/>
    <col min="6143" max="6146" width="8.88671875" style="143"/>
    <col min="6147" max="6148" width="9.88671875" style="143" bestFit="1" customWidth="1"/>
    <col min="6149" max="6149" width="12.77734375" style="143" bestFit="1" customWidth="1"/>
    <col min="6150" max="6151" width="9.88671875" style="143" bestFit="1" customWidth="1"/>
    <col min="6152" max="6386" width="8.88671875" style="143"/>
    <col min="6387" max="6387" width="9.88671875" style="143" customWidth="1"/>
    <col min="6388" max="6389" width="8.88671875" style="143"/>
    <col min="6390" max="6390" width="4" style="143" bestFit="1" customWidth="1"/>
    <col min="6391" max="6391" width="11.44140625" style="143" bestFit="1" customWidth="1"/>
    <col min="6392" max="6392" width="5.21875" style="143" bestFit="1" customWidth="1"/>
    <col min="6393" max="6393" width="9.88671875" style="143" bestFit="1" customWidth="1"/>
    <col min="6394" max="6394" width="3.6640625" style="143" bestFit="1" customWidth="1"/>
    <col min="6395" max="6395" width="8.88671875" style="143"/>
    <col min="6396" max="6396" width="5.6640625" style="143" bestFit="1" customWidth="1"/>
    <col min="6397" max="6397" width="8.88671875" style="143"/>
    <col min="6398" max="6398" width="8.5546875" style="143" bestFit="1" customWidth="1"/>
    <col min="6399" max="6402" width="8.88671875" style="143"/>
    <col min="6403" max="6404" width="9.88671875" style="143" bestFit="1" customWidth="1"/>
    <col min="6405" max="6405" width="12.77734375" style="143" bestFit="1" customWidth="1"/>
    <col min="6406" max="6407" width="9.88671875" style="143" bestFit="1" customWidth="1"/>
    <col min="6408" max="6642" width="8.88671875" style="143"/>
    <col min="6643" max="6643" width="9.88671875" style="143" customWidth="1"/>
    <col min="6644" max="6645" width="8.88671875" style="143"/>
    <col min="6646" max="6646" width="4" style="143" bestFit="1" customWidth="1"/>
    <col min="6647" max="6647" width="11.44140625" style="143" bestFit="1" customWidth="1"/>
    <col min="6648" max="6648" width="5.21875" style="143" bestFit="1" customWidth="1"/>
    <col min="6649" max="6649" width="9.88671875" style="143" bestFit="1" customWidth="1"/>
    <col min="6650" max="6650" width="3.6640625" style="143" bestFit="1" customWidth="1"/>
    <col min="6651" max="6651" width="8.88671875" style="143"/>
    <col min="6652" max="6652" width="5.6640625" style="143" bestFit="1" customWidth="1"/>
    <col min="6653" max="6653" width="8.88671875" style="143"/>
    <col min="6654" max="6654" width="8.5546875" style="143" bestFit="1" customWidth="1"/>
    <col min="6655" max="6658" width="8.88671875" style="143"/>
    <col min="6659" max="6660" width="9.88671875" style="143" bestFit="1" customWidth="1"/>
    <col min="6661" max="6661" width="12.77734375" style="143" bestFit="1" customWidth="1"/>
    <col min="6662" max="6663" width="9.88671875" style="143" bestFit="1" customWidth="1"/>
    <col min="6664" max="6898" width="8.88671875" style="143"/>
    <col min="6899" max="6899" width="9.88671875" style="143" customWidth="1"/>
    <col min="6900" max="6901" width="8.88671875" style="143"/>
    <col min="6902" max="6902" width="4" style="143" bestFit="1" customWidth="1"/>
    <col min="6903" max="6903" width="11.44140625" style="143" bestFit="1" customWidth="1"/>
    <col min="6904" max="6904" width="5.21875" style="143" bestFit="1" customWidth="1"/>
    <col min="6905" max="6905" width="9.88671875" style="143" bestFit="1" customWidth="1"/>
    <col min="6906" max="6906" width="3.6640625" style="143" bestFit="1" customWidth="1"/>
    <col min="6907" max="6907" width="8.88671875" style="143"/>
    <col min="6908" max="6908" width="5.6640625" style="143" bestFit="1" customWidth="1"/>
    <col min="6909" max="6909" width="8.88671875" style="143"/>
    <col min="6910" max="6910" width="8.5546875" style="143" bestFit="1" customWidth="1"/>
    <col min="6911" max="6914" width="8.88671875" style="143"/>
    <col min="6915" max="6916" width="9.88671875" style="143" bestFit="1" customWidth="1"/>
    <col min="6917" max="6917" width="12.77734375" style="143" bestFit="1" customWidth="1"/>
    <col min="6918" max="6919" width="9.88671875" style="143" bestFit="1" customWidth="1"/>
    <col min="6920" max="7154" width="8.88671875" style="143"/>
    <col min="7155" max="7155" width="9.88671875" style="143" customWidth="1"/>
    <col min="7156" max="7157" width="8.88671875" style="143"/>
    <col min="7158" max="7158" width="4" style="143" bestFit="1" customWidth="1"/>
    <col min="7159" max="7159" width="11.44140625" style="143" bestFit="1" customWidth="1"/>
    <col min="7160" max="7160" width="5.21875" style="143" bestFit="1" customWidth="1"/>
    <col min="7161" max="7161" width="9.88671875" style="143" bestFit="1" customWidth="1"/>
    <col min="7162" max="7162" width="3.6640625" style="143" bestFit="1" customWidth="1"/>
    <col min="7163" max="7163" width="8.88671875" style="143"/>
    <col min="7164" max="7164" width="5.6640625" style="143" bestFit="1" customWidth="1"/>
    <col min="7165" max="7165" width="8.88671875" style="143"/>
    <col min="7166" max="7166" width="8.5546875" style="143" bestFit="1" customWidth="1"/>
    <col min="7167" max="7170" width="8.88671875" style="143"/>
    <col min="7171" max="7172" width="9.88671875" style="143" bestFit="1" customWidth="1"/>
    <col min="7173" max="7173" width="12.77734375" style="143" bestFit="1" customWidth="1"/>
    <col min="7174" max="7175" width="9.88671875" style="143" bestFit="1" customWidth="1"/>
    <col min="7176" max="7410" width="8.88671875" style="143"/>
    <col min="7411" max="7411" width="9.88671875" style="143" customWidth="1"/>
    <col min="7412" max="7413" width="8.88671875" style="143"/>
    <col min="7414" max="7414" width="4" style="143" bestFit="1" customWidth="1"/>
    <col min="7415" max="7415" width="11.44140625" style="143" bestFit="1" customWidth="1"/>
    <col min="7416" max="7416" width="5.21875" style="143" bestFit="1" customWidth="1"/>
    <col min="7417" max="7417" width="9.88671875" style="143" bestFit="1" customWidth="1"/>
    <col min="7418" max="7418" width="3.6640625" style="143" bestFit="1" customWidth="1"/>
    <col min="7419" max="7419" width="8.88671875" style="143"/>
    <col min="7420" max="7420" width="5.6640625" style="143" bestFit="1" customWidth="1"/>
    <col min="7421" max="7421" width="8.88671875" style="143"/>
    <col min="7422" max="7422" width="8.5546875" style="143" bestFit="1" customWidth="1"/>
    <col min="7423" max="7426" width="8.88671875" style="143"/>
    <col min="7427" max="7428" width="9.88671875" style="143" bestFit="1" customWidth="1"/>
    <col min="7429" max="7429" width="12.77734375" style="143" bestFit="1" customWidth="1"/>
    <col min="7430" max="7431" width="9.88671875" style="143" bestFit="1" customWidth="1"/>
    <col min="7432" max="7666" width="8.88671875" style="143"/>
    <col min="7667" max="7667" width="9.88671875" style="143" customWidth="1"/>
    <col min="7668" max="7669" width="8.88671875" style="143"/>
    <col min="7670" max="7670" width="4" style="143" bestFit="1" customWidth="1"/>
    <col min="7671" max="7671" width="11.44140625" style="143" bestFit="1" customWidth="1"/>
    <col min="7672" max="7672" width="5.21875" style="143" bestFit="1" customWidth="1"/>
    <col min="7673" max="7673" width="9.88671875" style="143" bestFit="1" customWidth="1"/>
    <col min="7674" max="7674" width="3.6640625" style="143" bestFit="1" customWidth="1"/>
    <col min="7675" max="7675" width="8.88671875" style="143"/>
    <col min="7676" max="7676" width="5.6640625" style="143" bestFit="1" customWidth="1"/>
    <col min="7677" max="7677" width="8.88671875" style="143"/>
    <col min="7678" max="7678" width="8.5546875" style="143" bestFit="1" customWidth="1"/>
    <col min="7679" max="7682" width="8.88671875" style="143"/>
    <col min="7683" max="7684" width="9.88671875" style="143" bestFit="1" customWidth="1"/>
    <col min="7685" max="7685" width="12.77734375" style="143" bestFit="1" customWidth="1"/>
    <col min="7686" max="7687" width="9.88671875" style="143" bestFit="1" customWidth="1"/>
    <col min="7688" max="7922" width="8.88671875" style="143"/>
    <col min="7923" max="7923" width="9.88671875" style="143" customWidth="1"/>
    <col min="7924" max="7925" width="8.88671875" style="143"/>
    <col min="7926" max="7926" width="4" style="143" bestFit="1" customWidth="1"/>
    <col min="7927" max="7927" width="11.44140625" style="143" bestFit="1" customWidth="1"/>
    <col min="7928" max="7928" width="5.21875" style="143" bestFit="1" customWidth="1"/>
    <col min="7929" max="7929" width="9.88671875" style="143" bestFit="1" customWidth="1"/>
    <col min="7930" max="7930" width="3.6640625" style="143" bestFit="1" customWidth="1"/>
    <col min="7931" max="7931" width="8.88671875" style="143"/>
    <col min="7932" max="7932" width="5.6640625" style="143" bestFit="1" customWidth="1"/>
    <col min="7933" max="7933" width="8.88671875" style="143"/>
    <col min="7934" max="7934" width="8.5546875" style="143" bestFit="1" customWidth="1"/>
    <col min="7935" max="7938" width="8.88671875" style="143"/>
    <col min="7939" max="7940" width="9.88671875" style="143" bestFit="1" customWidth="1"/>
    <col min="7941" max="7941" width="12.77734375" style="143" bestFit="1" customWidth="1"/>
    <col min="7942" max="7943" width="9.88671875" style="143" bestFit="1" customWidth="1"/>
    <col min="7944" max="8178" width="8.88671875" style="143"/>
    <col min="8179" max="8179" width="9.88671875" style="143" customWidth="1"/>
    <col min="8180" max="8181" width="8.88671875" style="143"/>
    <col min="8182" max="8182" width="4" style="143" bestFit="1" customWidth="1"/>
    <col min="8183" max="8183" width="11.44140625" style="143" bestFit="1" customWidth="1"/>
    <col min="8184" max="8184" width="5.21875" style="143" bestFit="1" customWidth="1"/>
    <col min="8185" max="8185" width="9.88671875" style="143" bestFit="1" customWidth="1"/>
    <col min="8186" max="8186" width="3.6640625" style="143" bestFit="1" customWidth="1"/>
    <col min="8187" max="8187" width="8.88671875" style="143"/>
    <col min="8188" max="8188" width="5.6640625" style="143" bestFit="1" customWidth="1"/>
    <col min="8189" max="8189" width="8.88671875" style="143"/>
    <col min="8190" max="8190" width="8.5546875" style="143" bestFit="1" customWidth="1"/>
    <col min="8191" max="8194" width="8.88671875" style="143"/>
    <col min="8195" max="8196" width="9.88671875" style="143" bestFit="1" customWidth="1"/>
    <col min="8197" max="8197" width="12.77734375" style="143" bestFit="1" customWidth="1"/>
    <col min="8198" max="8199" width="9.88671875" style="143" bestFit="1" customWidth="1"/>
    <col min="8200" max="8434" width="8.88671875" style="143"/>
    <col min="8435" max="8435" width="9.88671875" style="143" customWidth="1"/>
    <col min="8436" max="8437" width="8.88671875" style="143"/>
    <col min="8438" max="8438" width="4" style="143" bestFit="1" customWidth="1"/>
    <col min="8439" max="8439" width="11.44140625" style="143" bestFit="1" customWidth="1"/>
    <col min="8440" max="8440" width="5.21875" style="143" bestFit="1" customWidth="1"/>
    <col min="8441" max="8441" width="9.88671875" style="143" bestFit="1" customWidth="1"/>
    <col min="8442" max="8442" width="3.6640625" style="143" bestFit="1" customWidth="1"/>
    <col min="8443" max="8443" width="8.88671875" style="143"/>
    <col min="8444" max="8444" width="5.6640625" style="143" bestFit="1" customWidth="1"/>
    <col min="8445" max="8445" width="8.88671875" style="143"/>
    <col min="8446" max="8446" width="8.5546875" style="143" bestFit="1" customWidth="1"/>
    <col min="8447" max="8450" width="8.88671875" style="143"/>
    <col min="8451" max="8452" width="9.88671875" style="143" bestFit="1" customWidth="1"/>
    <col min="8453" max="8453" width="12.77734375" style="143" bestFit="1" customWidth="1"/>
    <col min="8454" max="8455" width="9.88671875" style="143" bestFit="1" customWidth="1"/>
    <col min="8456" max="8690" width="8.88671875" style="143"/>
    <col min="8691" max="8691" width="9.88671875" style="143" customWidth="1"/>
    <col min="8692" max="8693" width="8.88671875" style="143"/>
    <col min="8694" max="8694" width="4" style="143" bestFit="1" customWidth="1"/>
    <col min="8695" max="8695" width="11.44140625" style="143" bestFit="1" customWidth="1"/>
    <col min="8696" max="8696" width="5.21875" style="143" bestFit="1" customWidth="1"/>
    <col min="8697" max="8697" width="9.88671875" style="143" bestFit="1" customWidth="1"/>
    <col min="8698" max="8698" width="3.6640625" style="143" bestFit="1" customWidth="1"/>
    <col min="8699" max="8699" width="8.88671875" style="143"/>
    <col min="8700" max="8700" width="5.6640625" style="143" bestFit="1" customWidth="1"/>
    <col min="8701" max="8701" width="8.88671875" style="143"/>
    <col min="8702" max="8702" width="8.5546875" style="143" bestFit="1" customWidth="1"/>
    <col min="8703" max="8706" width="8.88671875" style="143"/>
    <col min="8707" max="8708" width="9.88671875" style="143" bestFit="1" customWidth="1"/>
    <col min="8709" max="8709" width="12.77734375" style="143" bestFit="1" customWidth="1"/>
    <col min="8710" max="8711" width="9.88671875" style="143" bestFit="1" customWidth="1"/>
    <col min="8712" max="8946" width="8.88671875" style="143"/>
    <col min="8947" max="8947" width="9.88671875" style="143" customWidth="1"/>
    <col min="8948" max="8949" width="8.88671875" style="143"/>
    <col min="8950" max="8950" width="4" style="143" bestFit="1" customWidth="1"/>
    <col min="8951" max="8951" width="11.44140625" style="143" bestFit="1" customWidth="1"/>
    <col min="8952" max="8952" width="5.21875" style="143" bestFit="1" customWidth="1"/>
    <col min="8953" max="8953" width="9.88671875" style="143" bestFit="1" customWidth="1"/>
    <col min="8954" max="8954" width="3.6640625" style="143" bestFit="1" customWidth="1"/>
    <col min="8955" max="8955" width="8.88671875" style="143"/>
    <col min="8956" max="8956" width="5.6640625" style="143" bestFit="1" customWidth="1"/>
    <col min="8957" max="8957" width="8.88671875" style="143"/>
    <col min="8958" max="8958" width="8.5546875" style="143" bestFit="1" customWidth="1"/>
    <col min="8959" max="8962" width="8.88671875" style="143"/>
    <col min="8963" max="8964" width="9.88671875" style="143" bestFit="1" customWidth="1"/>
    <col min="8965" max="8965" width="12.77734375" style="143" bestFit="1" customWidth="1"/>
    <col min="8966" max="8967" width="9.88671875" style="143" bestFit="1" customWidth="1"/>
    <col min="8968" max="9202" width="8.88671875" style="143"/>
    <col min="9203" max="9203" width="9.88671875" style="143" customWidth="1"/>
    <col min="9204" max="9205" width="8.88671875" style="143"/>
    <col min="9206" max="9206" width="4" style="143" bestFit="1" customWidth="1"/>
    <col min="9207" max="9207" width="11.44140625" style="143" bestFit="1" customWidth="1"/>
    <col min="9208" max="9208" width="5.21875" style="143" bestFit="1" customWidth="1"/>
    <col min="9209" max="9209" width="9.88671875" style="143" bestFit="1" customWidth="1"/>
    <col min="9210" max="9210" width="3.6640625" style="143" bestFit="1" customWidth="1"/>
    <col min="9211" max="9211" width="8.88671875" style="143"/>
    <col min="9212" max="9212" width="5.6640625" style="143" bestFit="1" customWidth="1"/>
    <col min="9213" max="9213" width="8.88671875" style="143"/>
    <col min="9214" max="9214" width="8.5546875" style="143" bestFit="1" customWidth="1"/>
    <col min="9215" max="9218" width="8.88671875" style="143"/>
    <col min="9219" max="9220" width="9.88671875" style="143" bestFit="1" customWidth="1"/>
    <col min="9221" max="9221" width="12.77734375" style="143" bestFit="1" customWidth="1"/>
    <col min="9222" max="9223" width="9.88671875" style="143" bestFit="1" customWidth="1"/>
    <col min="9224" max="9458" width="8.88671875" style="143"/>
    <col min="9459" max="9459" width="9.88671875" style="143" customWidth="1"/>
    <col min="9460" max="9461" width="8.88671875" style="143"/>
    <col min="9462" max="9462" width="4" style="143" bestFit="1" customWidth="1"/>
    <col min="9463" max="9463" width="11.44140625" style="143" bestFit="1" customWidth="1"/>
    <col min="9464" max="9464" width="5.21875" style="143" bestFit="1" customWidth="1"/>
    <col min="9465" max="9465" width="9.88671875" style="143" bestFit="1" customWidth="1"/>
    <col min="9466" max="9466" width="3.6640625" style="143" bestFit="1" customWidth="1"/>
    <col min="9467" max="9467" width="8.88671875" style="143"/>
    <col min="9468" max="9468" width="5.6640625" style="143" bestFit="1" customWidth="1"/>
    <col min="9469" max="9469" width="8.88671875" style="143"/>
    <col min="9470" max="9470" width="8.5546875" style="143" bestFit="1" customWidth="1"/>
    <col min="9471" max="9474" width="8.88671875" style="143"/>
    <col min="9475" max="9476" width="9.88671875" style="143" bestFit="1" customWidth="1"/>
    <col min="9477" max="9477" width="12.77734375" style="143" bestFit="1" customWidth="1"/>
    <col min="9478" max="9479" width="9.88671875" style="143" bestFit="1" customWidth="1"/>
    <col min="9480" max="9714" width="8.88671875" style="143"/>
    <col min="9715" max="9715" width="9.88671875" style="143" customWidth="1"/>
    <col min="9716" max="9717" width="8.88671875" style="143"/>
    <col min="9718" max="9718" width="4" style="143" bestFit="1" customWidth="1"/>
    <col min="9719" max="9719" width="11.44140625" style="143" bestFit="1" customWidth="1"/>
    <col min="9720" max="9720" width="5.21875" style="143" bestFit="1" customWidth="1"/>
    <col min="9721" max="9721" width="9.88671875" style="143" bestFit="1" customWidth="1"/>
    <col min="9722" max="9722" width="3.6640625" style="143" bestFit="1" customWidth="1"/>
    <col min="9723" max="9723" width="8.88671875" style="143"/>
    <col min="9724" max="9724" width="5.6640625" style="143" bestFit="1" customWidth="1"/>
    <col min="9725" max="9725" width="8.88671875" style="143"/>
    <col min="9726" max="9726" width="8.5546875" style="143" bestFit="1" customWidth="1"/>
    <col min="9727" max="9730" width="8.88671875" style="143"/>
    <col min="9731" max="9732" width="9.88671875" style="143" bestFit="1" customWidth="1"/>
    <col min="9733" max="9733" width="12.77734375" style="143" bestFit="1" customWidth="1"/>
    <col min="9734" max="9735" width="9.88671875" style="143" bestFit="1" customWidth="1"/>
    <col min="9736" max="9970" width="8.88671875" style="143"/>
    <col min="9971" max="9971" width="9.88671875" style="143" customWidth="1"/>
    <col min="9972" max="9973" width="8.88671875" style="143"/>
    <col min="9974" max="9974" width="4" style="143" bestFit="1" customWidth="1"/>
    <col min="9975" max="9975" width="11.44140625" style="143" bestFit="1" customWidth="1"/>
    <col min="9976" max="9976" width="5.21875" style="143" bestFit="1" customWidth="1"/>
    <col min="9977" max="9977" width="9.88671875" style="143" bestFit="1" customWidth="1"/>
    <col min="9978" max="9978" width="3.6640625" style="143" bestFit="1" customWidth="1"/>
    <col min="9979" max="9979" width="8.88671875" style="143"/>
    <col min="9980" max="9980" width="5.6640625" style="143" bestFit="1" customWidth="1"/>
    <col min="9981" max="9981" width="8.88671875" style="143"/>
    <col min="9982" max="9982" width="8.5546875" style="143" bestFit="1" customWidth="1"/>
    <col min="9983" max="9986" width="8.88671875" style="143"/>
    <col min="9987" max="9988" width="9.88671875" style="143" bestFit="1" customWidth="1"/>
    <col min="9989" max="9989" width="12.77734375" style="143" bestFit="1" customWidth="1"/>
    <col min="9990" max="9991" width="9.88671875" style="143" bestFit="1" customWidth="1"/>
    <col min="9992" max="10226" width="8.88671875" style="143"/>
    <col min="10227" max="10227" width="9.88671875" style="143" customWidth="1"/>
    <col min="10228" max="10229" width="8.88671875" style="143"/>
    <col min="10230" max="10230" width="4" style="143" bestFit="1" customWidth="1"/>
    <col min="10231" max="10231" width="11.44140625" style="143" bestFit="1" customWidth="1"/>
    <col min="10232" max="10232" width="5.21875" style="143" bestFit="1" customWidth="1"/>
    <col min="10233" max="10233" width="9.88671875" style="143" bestFit="1" customWidth="1"/>
    <col min="10234" max="10234" width="3.6640625" style="143" bestFit="1" customWidth="1"/>
    <col min="10235" max="10235" width="8.88671875" style="143"/>
    <col min="10236" max="10236" width="5.6640625" style="143" bestFit="1" customWidth="1"/>
    <col min="10237" max="10237" width="8.88671875" style="143"/>
    <col min="10238" max="10238" width="8.5546875" style="143" bestFit="1" customWidth="1"/>
    <col min="10239" max="10242" width="8.88671875" style="143"/>
    <col min="10243" max="10244" width="9.88671875" style="143" bestFit="1" customWidth="1"/>
    <col min="10245" max="10245" width="12.77734375" style="143" bestFit="1" customWidth="1"/>
    <col min="10246" max="10247" width="9.88671875" style="143" bestFit="1" customWidth="1"/>
    <col min="10248" max="10482" width="8.88671875" style="143"/>
    <col min="10483" max="10483" width="9.88671875" style="143" customWidth="1"/>
    <col min="10484" max="10485" width="8.88671875" style="143"/>
    <col min="10486" max="10486" width="4" style="143" bestFit="1" customWidth="1"/>
    <col min="10487" max="10487" width="11.44140625" style="143" bestFit="1" customWidth="1"/>
    <col min="10488" max="10488" width="5.21875" style="143" bestFit="1" customWidth="1"/>
    <col min="10489" max="10489" width="9.88671875" style="143" bestFit="1" customWidth="1"/>
    <col min="10490" max="10490" width="3.6640625" style="143" bestFit="1" customWidth="1"/>
    <col min="10491" max="10491" width="8.88671875" style="143"/>
    <col min="10492" max="10492" width="5.6640625" style="143" bestFit="1" customWidth="1"/>
    <col min="10493" max="10493" width="8.88671875" style="143"/>
    <col min="10494" max="10494" width="8.5546875" style="143" bestFit="1" customWidth="1"/>
    <col min="10495" max="10498" width="8.88671875" style="143"/>
    <col min="10499" max="10500" width="9.88671875" style="143" bestFit="1" customWidth="1"/>
    <col min="10501" max="10501" width="12.77734375" style="143" bestFit="1" customWidth="1"/>
    <col min="10502" max="10503" width="9.88671875" style="143" bestFit="1" customWidth="1"/>
    <col min="10504" max="10738" width="8.88671875" style="143"/>
    <col min="10739" max="10739" width="9.88671875" style="143" customWidth="1"/>
    <col min="10740" max="10741" width="8.88671875" style="143"/>
    <col min="10742" max="10742" width="4" style="143" bestFit="1" customWidth="1"/>
    <col min="10743" max="10743" width="11.44140625" style="143" bestFit="1" customWidth="1"/>
    <col min="10744" max="10744" width="5.21875" style="143" bestFit="1" customWidth="1"/>
    <col min="10745" max="10745" width="9.88671875" style="143" bestFit="1" customWidth="1"/>
    <col min="10746" max="10746" width="3.6640625" style="143" bestFit="1" customWidth="1"/>
    <col min="10747" max="10747" width="8.88671875" style="143"/>
    <col min="10748" max="10748" width="5.6640625" style="143" bestFit="1" customWidth="1"/>
    <col min="10749" max="10749" width="8.88671875" style="143"/>
    <col min="10750" max="10750" width="8.5546875" style="143" bestFit="1" customWidth="1"/>
    <col min="10751" max="10754" width="8.88671875" style="143"/>
    <col min="10755" max="10756" width="9.88671875" style="143" bestFit="1" customWidth="1"/>
    <col min="10757" max="10757" width="12.77734375" style="143" bestFit="1" customWidth="1"/>
    <col min="10758" max="10759" width="9.88671875" style="143" bestFit="1" customWidth="1"/>
    <col min="10760" max="10994" width="8.88671875" style="143"/>
    <col min="10995" max="10995" width="9.88671875" style="143" customWidth="1"/>
    <col min="10996" max="10997" width="8.88671875" style="143"/>
    <col min="10998" max="10998" width="4" style="143" bestFit="1" customWidth="1"/>
    <col min="10999" max="10999" width="11.44140625" style="143" bestFit="1" customWidth="1"/>
    <col min="11000" max="11000" width="5.21875" style="143" bestFit="1" customWidth="1"/>
    <col min="11001" max="11001" width="9.88671875" style="143" bestFit="1" customWidth="1"/>
    <col min="11002" max="11002" width="3.6640625" style="143" bestFit="1" customWidth="1"/>
    <col min="11003" max="11003" width="8.88671875" style="143"/>
    <col min="11004" max="11004" width="5.6640625" style="143" bestFit="1" customWidth="1"/>
    <col min="11005" max="11005" width="8.88671875" style="143"/>
    <col min="11006" max="11006" width="8.5546875" style="143" bestFit="1" customWidth="1"/>
    <col min="11007" max="11010" width="8.88671875" style="143"/>
    <col min="11011" max="11012" width="9.88671875" style="143" bestFit="1" customWidth="1"/>
    <col min="11013" max="11013" width="12.77734375" style="143" bestFit="1" customWidth="1"/>
    <col min="11014" max="11015" width="9.88671875" style="143" bestFit="1" customWidth="1"/>
    <col min="11016" max="11250" width="8.88671875" style="143"/>
    <col min="11251" max="11251" width="9.88671875" style="143" customWidth="1"/>
    <col min="11252" max="11253" width="8.88671875" style="143"/>
    <col min="11254" max="11254" width="4" style="143" bestFit="1" customWidth="1"/>
    <col min="11255" max="11255" width="11.44140625" style="143" bestFit="1" customWidth="1"/>
    <col min="11256" max="11256" width="5.21875" style="143" bestFit="1" customWidth="1"/>
    <col min="11257" max="11257" width="9.88671875" style="143" bestFit="1" customWidth="1"/>
    <col min="11258" max="11258" width="3.6640625" style="143" bestFit="1" customWidth="1"/>
    <col min="11259" max="11259" width="8.88671875" style="143"/>
    <col min="11260" max="11260" width="5.6640625" style="143" bestFit="1" customWidth="1"/>
    <col min="11261" max="11261" width="8.88671875" style="143"/>
    <col min="11262" max="11262" width="8.5546875" style="143" bestFit="1" customWidth="1"/>
    <col min="11263" max="11266" width="8.88671875" style="143"/>
    <col min="11267" max="11268" width="9.88671875" style="143" bestFit="1" customWidth="1"/>
    <col min="11269" max="11269" width="12.77734375" style="143" bestFit="1" customWidth="1"/>
    <col min="11270" max="11271" width="9.88671875" style="143" bestFit="1" customWidth="1"/>
    <col min="11272" max="11506" width="8.88671875" style="143"/>
    <col min="11507" max="11507" width="9.88671875" style="143" customWidth="1"/>
    <col min="11508" max="11509" width="8.88671875" style="143"/>
    <col min="11510" max="11510" width="4" style="143" bestFit="1" customWidth="1"/>
    <col min="11511" max="11511" width="11.44140625" style="143" bestFit="1" customWidth="1"/>
    <col min="11512" max="11512" width="5.21875" style="143" bestFit="1" customWidth="1"/>
    <col min="11513" max="11513" width="9.88671875" style="143" bestFit="1" customWidth="1"/>
    <col min="11514" max="11514" width="3.6640625" style="143" bestFit="1" customWidth="1"/>
    <col min="11515" max="11515" width="8.88671875" style="143"/>
    <col min="11516" max="11516" width="5.6640625" style="143" bestFit="1" customWidth="1"/>
    <col min="11517" max="11517" width="8.88671875" style="143"/>
    <col min="11518" max="11518" width="8.5546875" style="143" bestFit="1" customWidth="1"/>
    <col min="11519" max="11522" width="8.88671875" style="143"/>
    <col min="11523" max="11524" width="9.88671875" style="143" bestFit="1" customWidth="1"/>
    <col min="11525" max="11525" width="12.77734375" style="143" bestFit="1" customWidth="1"/>
    <col min="11526" max="11527" width="9.88671875" style="143" bestFit="1" customWidth="1"/>
    <col min="11528" max="11762" width="8.88671875" style="143"/>
    <col min="11763" max="11763" width="9.88671875" style="143" customWidth="1"/>
    <col min="11764" max="11765" width="8.88671875" style="143"/>
    <col min="11766" max="11766" width="4" style="143" bestFit="1" customWidth="1"/>
    <col min="11767" max="11767" width="11.44140625" style="143" bestFit="1" customWidth="1"/>
    <col min="11768" max="11768" width="5.21875" style="143" bestFit="1" customWidth="1"/>
    <col min="11769" max="11769" width="9.88671875" style="143" bestFit="1" customWidth="1"/>
    <col min="11770" max="11770" width="3.6640625" style="143" bestFit="1" customWidth="1"/>
    <col min="11771" max="11771" width="8.88671875" style="143"/>
    <col min="11772" max="11772" width="5.6640625" style="143" bestFit="1" customWidth="1"/>
    <col min="11773" max="11773" width="8.88671875" style="143"/>
    <col min="11774" max="11774" width="8.5546875" style="143" bestFit="1" customWidth="1"/>
    <col min="11775" max="11778" width="8.88671875" style="143"/>
    <col min="11779" max="11780" width="9.88671875" style="143" bestFit="1" customWidth="1"/>
    <col min="11781" max="11781" width="12.77734375" style="143" bestFit="1" customWidth="1"/>
    <col min="11782" max="11783" width="9.88671875" style="143" bestFit="1" customWidth="1"/>
    <col min="11784" max="12018" width="8.88671875" style="143"/>
    <col min="12019" max="12019" width="9.88671875" style="143" customWidth="1"/>
    <col min="12020" max="12021" width="8.88671875" style="143"/>
    <col min="12022" max="12022" width="4" style="143" bestFit="1" customWidth="1"/>
    <col min="12023" max="12023" width="11.44140625" style="143" bestFit="1" customWidth="1"/>
    <col min="12024" max="12024" width="5.21875" style="143" bestFit="1" customWidth="1"/>
    <col min="12025" max="12025" width="9.88671875" style="143" bestFit="1" customWidth="1"/>
    <col min="12026" max="12026" width="3.6640625" style="143" bestFit="1" customWidth="1"/>
    <col min="12027" max="12027" width="8.88671875" style="143"/>
    <col min="12028" max="12028" width="5.6640625" style="143" bestFit="1" customWidth="1"/>
    <col min="12029" max="12029" width="8.88671875" style="143"/>
    <col min="12030" max="12030" width="8.5546875" style="143" bestFit="1" customWidth="1"/>
    <col min="12031" max="12034" width="8.88671875" style="143"/>
    <col min="12035" max="12036" width="9.88671875" style="143" bestFit="1" customWidth="1"/>
    <col min="12037" max="12037" width="12.77734375" style="143" bestFit="1" customWidth="1"/>
    <col min="12038" max="12039" width="9.88671875" style="143" bestFit="1" customWidth="1"/>
    <col min="12040" max="12274" width="8.88671875" style="143"/>
    <col min="12275" max="12275" width="9.88671875" style="143" customWidth="1"/>
    <col min="12276" max="12277" width="8.88671875" style="143"/>
    <col min="12278" max="12278" width="4" style="143" bestFit="1" customWidth="1"/>
    <col min="12279" max="12279" width="11.44140625" style="143" bestFit="1" customWidth="1"/>
    <col min="12280" max="12280" width="5.21875" style="143" bestFit="1" customWidth="1"/>
    <col min="12281" max="12281" width="9.88671875" style="143" bestFit="1" customWidth="1"/>
    <col min="12282" max="12282" width="3.6640625" style="143" bestFit="1" customWidth="1"/>
    <col min="12283" max="12283" width="8.88671875" style="143"/>
    <col min="12284" max="12284" width="5.6640625" style="143" bestFit="1" customWidth="1"/>
    <col min="12285" max="12285" width="8.88671875" style="143"/>
    <col min="12286" max="12286" width="8.5546875" style="143" bestFit="1" customWidth="1"/>
    <col min="12287" max="12290" width="8.88671875" style="143"/>
    <col min="12291" max="12292" width="9.88671875" style="143" bestFit="1" customWidth="1"/>
    <col min="12293" max="12293" width="12.77734375" style="143" bestFit="1" customWidth="1"/>
    <col min="12294" max="12295" width="9.88671875" style="143" bestFit="1" customWidth="1"/>
    <col min="12296" max="12530" width="8.88671875" style="143"/>
    <col min="12531" max="12531" width="9.88671875" style="143" customWidth="1"/>
    <col min="12532" max="12533" width="8.88671875" style="143"/>
    <col min="12534" max="12534" width="4" style="143" bestFit="1" customWidth="1"/>
    <col min="12535" max="12535" width="11.44140625" style="143" bestFit="1" customWidth="1"/>
    <col min="12536" max="12536" width="5.21875" style="143" bestFit="1" customWidth="1"/>
    <col min="12537" max="12537" width="9.88671875" style="143" bestFit="1" customWidth="1"/>
    <col min="12538" max="12538" width="3.6640625" style="143" bestFit="1" customWidth="1"/>
    <col min="12539" max="12539" width="8.88671875" style="143"/>
    <col min="12540" max="12540" width="5.6640625" style="143" bestFit="1" customWidth="1"/>
    <col min="12541" max="12541" width="8.88671875" style="143"/>
    <col min="12542" max="12542" width="8.5546875" style="143" bestFit="1" customWidth="1"/>
    <col min="12543" max="12546" width="8.88671875" style="143"/>
    <col min="12547" max="12548" width="9.88671875" style="143" bestFit="1" customWidth="1"/>
    <col min="12549" max="12549" width="12.77734375" style="143" bestFit="1" customWidth="1"/>
    <col min="12550" max="12551" width="9.88671875" style="143" bestFit="1" customWidth="1"/>
    <col min="12552" max="12786" width="8.88671875" style="143"/>
    <col min="12787" max="12787" width="9.88671875" style="143" customWidth="1"/>
    <col min="12788" max="12789" width="8.88671875" style="143"/>
    <col min="12790" max="12790" width="4" style="143" bestFit="1" customWidth="1"/>
    <col min="12791" max="12791" width="11.44140625" style="143" bestFit="1" customWidth="1"/>
    <col min="12792" max="12792" width="5.21875" style="143" bestFit="1" customWidth="1"/>
    <col min="12793" max="12793" width="9.88671875" style="143" bestFit="1" customWidth="1"/>
    <col min="12794" max="12794" width="3.6640625" style="143" bestFit="1" customWidth="1"/>
    <col min="12795" max="12795" width="8.88671875" style="143"/>
    <col min="12796" max="12796" width="5.6640625" style="143" bestFit="1" customWidth="1"/>
    <col min="12797" max="12797" width="8.88671875" style="143"/>
    <col min="12798" max="12798" width="8.5546875" style="143" bestFit="1" customWidth="1"/>
    <col min="12799" max="12802" width="8.88671875" style="143"/>
    <col min="12803" max="12804" width="9.88671875" style="143" bestFit="1" customWidth="1"/>
    <col min="12805" max="12805" width="12.77734375" style="143" bestFit="1" customWidth="1"/>
    <col min="12806" max="12807" width="9.88671875" style="143" bestFit="1" customWidth="1"/>
    <col min="12808" max="13042" width="8.88671875" style="143"/>
    <col min="13043" max="13043" width="9.88671875" style="143" customWidth="1"/>
    <col min="13044" max="13045" width="8.88671875" style="143"/>
    <col min="13046" max="13046" width="4" style="143" bestFit="1" customWidth="1"/>
    <col min="13047" max="13047" width="11.44140625" style="143" bestFit="1" customWidth="1"/>
    <col min="13048" max="13048" width="5.21875" style="143" bestFit="1" customWidth="1"/>
    <col min="13049" max="13049" width="9.88671875" style="143" bestFit="1" customWidth="1"/>
    <col min="13050" max="13050" width="3.6640625" style="143" bestFit="1" customWidth="1"/>
    <col min="13051" max="13051" width="8.88671875" style="143"/>
    <col min="13052" max="13052" width="5.6640625" style="143" bestFit="1" customWidth="1"/>
    <col min="13053" max="13053" width="8.88671875" style="143"/>
    <col min="13054" max="13054" width="8.5546875" style="143" bestFit="1" customWidth="1"/>
    <col min="13055" max="13058" width="8.88671875" style="143"/>
    <col min="13059" max="13060" width="9.88671875" style="143" bestFit="1" customWidth="1"/>
    <col min="13061" max="13061" width="12.77734375" style="143" bestFit="1" customWidth="1"/>
    <col min="13062" max="13063" width="9.88671875" style="143" bestFit="1" customWidth="1"/>
    <col min="13064" max="13298" width="8.88671875" style="143"/>
    <col min="13299" max="13299" width="9.88671875" style="143" customWidth="1"/>
    <col min="13300" max="13301" width="8.88671875" style="143"/>
    <col min="13302" max="13302" width="4" style="143" bestFit="1" customWidth="1"/>
    <col min="13303" max="13303" width="11.44140625" style="143" bestFit="1" customWidth="1"/>
    <col min="13304" max="13304" width="5.21875" style="143" bestFit="1" customWidth="1"/>
    <col min="13305" max="13305" width="9.88671875" style="143" bestFit="1" customWidth="1"/>
    <col min="13306" max="13306" width="3.6640625" style="143" bestFit="1" customWidth="1"/>
    <col min="13307" max="13307" width="8.88671875" style="143"/>
    <col min="13308" max="13308" width="5.6640625" style="143" bestFit="1" customWidth="1"/>
    <col min="13309" max="13309" width="8.88671875" style="143"/>
    <col min="13310" max="13310" width="8.5546875" style="143" bestFit="1" customWidth="1"/>
    <col min="13311" max="13314" width="8.88671875" style="143"/>
    <col min="13315" max="13316" width="9.88671875" style="143" bestFit="1" customWidth="1"/>
    <col min="13317" max="13317" width="12.77734375" style="143" bestFit="1" customWidth="1"/>
    <col min="13318" max="13319" width="9.88671875" style="143" bestFit="1" customWidth="1"/>
    <col min="13320" max="13554" width="8.88671875" style="143"/>
    <col min="13555" max="13555" width="9.88671875" style="143" customWidth="1"/>
    <col min="13556" max="13557" width="8.88671875" style="143"/>
    <col min="13558" max="13558" width="4" style="143" bestFit="1" customWidth="1"/>
    <col min="13559" max="13559" width="11.44140625" style="143" bestFit="1" customWidth="1"/>
    <col min="13560" max="13560" width="5.21875" style="143" bestFit="1" customWidth="1"/>
    <col min="13561" max="13561" width="9.88671875" style="143" bestFit="1" customWidth="1"/>
    <col min="13562" max="13562" width="3.6640625" style="143" bestFit="1" customWidth="1"/>
    <col min="13563" max="13563" width="8.88671875" style="143"/>
    <col min="13564" max="13564" width="5.6640625" style="143" bestFit="1" customWidth="1"/>
    <col min="13565" max="13565" width="8.88671875" style="143"/>
    <col min="13566" max="13566" width="8.5546875" style="143" bestFit="1" customWidth="1"/>
    <col min="13567" max="13570" width="8.88671875" style="143"/>
    <col min="13571" max="13572" width="9.88671875" style="143" bestFit="1" customWidth="1"/>
    <col min="13573" max="13573" width="12.77734375" style="143" bestFit="1" customWidth="1"/>
    <col min="13574" max="13575" width="9.88671875" style="143" bestFit="1" customWidth="1"/>
    <col min="13576" max="13810" width="8.88671875" style="143"/>
    <col min="13811" max="13811" width="9.88671875" style="143" customWidth="1"/>
    <col min="13812" max="13813" width="8.88671875" style="143"/>
    <col min="13814" max="13814" width="4" style="143" bestFit="1" customWidth="1"/>
    <col min="13815" max="13815" width="11.44140625" style="143" bestFit="1" customWidth="1"/>
    <col min="13816" max="13816" width="5.21875" style="143" bestFit="1" customWidth="1"/>
    <col min="13817" max="13817" width="9.88671875" style="143" bestFit="1" customWidth="1"/>
    <col min="13818" max="13818" width="3.6640625" style="143" bestFit="1" customWidth="1"/>
    <col min="13819" max="13819" width="8.88671875" style="143"/>
    <col min="13820" max="13820" width="5.6640625" style="143" bestFit="1" customWidth="1"/>
    <col min="13821" max="13821" width="8.88671875" style="143"/>
    <col min="13822" max="13822" width="8.5546875" style="143" bestFit="1" customWidth="1"/>
    <col min="13823" max="13826" width="8.88671875" style="143"/>
    <col min="13827" max="13828" width="9.88671875" style="143" bestFit="1" customWidth="1"/>
    <col min="13829" max="13829" width="12.77734375" style="143" bestFit="1" customWidth="1"/>
    <col min="13830" max="13831" width="9.88671875" style="143" bestFit="1" customWidth="1"/>
    <col min="13832" max="14066" width="8.88671875" style="143"/>
    <col min="14067" max="14067" width="9.88671875" style="143" customWidth="1"/>
    <col min="14068" max="14069" width="8.88671875" style="143"/>
    <col min="14070" max="14070" width="4" style="143" bestFit="1" customWidth="1"/>
    <col min="14071" max="14071" width="11.44140625" style="143" bestFit="1" customWidth="1"/>
    <col min="14072" max="14072" width="5.21875" style="143" bestFit="1" customWidth="1"/>
    <col min="14073" max="14073" width="9.88671875" style="143" bestFit="1" customWidth="1"/>
    <col min="14074" max="14074" width="3.6640625" style="143" bestFit="1" customWidth="1"/>
    <col min="14075" max="14075" width="8.88671875" style="143"/>
    <col min="14076" max="14076" width="5.6640625" style="143" bestFit="1" customWidth="1"/>
    <col min="14077" max="14077" width="8.88671875" style="143"/>
    <col min="14078" max="14078" width="8.5546875" style="143" bestFit="1" customWidth="1"/>
    <col min="14079" max="14082" width="8.88671875" style="143"/>
    <col min="14083" max="14084" width="9.88671875" style="143" bestFit="1" customWidth="1"/>
    <col min="14085" max="14085" width="12.77734375" style="143" bestFit="1" customWidth="1"/>
    <col min="14086" max="14087" width="9.88671875" style="143" bestFit="1" customWidth="1"/>
    <col min="14088" max="14322" width="8.88671875" style="143"/>
    <col min="14323" max="14323" width="9.88671875" style="143" customWidth="1"/>
    <col min="14324" max="14325" width="8.88671875" style="143"/>
    <col min="14326" max="14326" width="4" style="143" bestFit="1" customWidth="1"/>
    <col min="14327" max="14327" width="11.44140625" style="143" bestFit="1" customWidth="1"/>
    <col min="14328" max="14328" width="5.21875" style="143" bestFit="1" customWidth="1"/>
    <col min="14329" max="14329" width="9.88671875" style="143" bestFit="1" customWidth="1"/>
    <col min="14330" max="14330" width="3.6640625" style="143" bestFit="1" customWidth="1"/>
    <col min="14331" max="14331" width="8.88671875" style="143"/>
    <col min="14332" max="14332" width="5.6640625" style="143" bestFit="1" customWidth="1"/>
    <col min="14333" max="14333" width="8.88671875" style="143"/>
    <col min="14334" max="14334" width="8.5546875" style="143" bestFit="1" customWidth="1"/>
    <col min="14335" max="14338" width="8.88671875" style="143"/>
    <col min="14339" max="14340" width="9.88671875" style="143" bestFit="1" customWidth="1"/>
    <col min="14341" max="14341" width="12.77734375" style="143" bestFit="1" customWidth="1"/>
    <col min="14342" max="14343" width="9.88671875" style="143" bestFit="1" customWidth="1"/>
    <col min="14344" max="14578" width="8.88671875" style="143"/>
    <col min="14579" max="14579" width="9.88671875" style="143" customWidth="1"/>
    <col min="14580" max="14581" width="8.88671875" style="143"/>
    <col min="14582" max="14582" width="4" style="143" bestFit="1" customWidth="1"/>
    <col min="14583" max="14583" width="11.44140625" style="143" bestFit="1" customWidth="1"/>
    <col min="14584" max="14584" width="5.21875" style="143" bestFit="1" customWidth="1"/>
    <col min="14585" max="14585" width="9.88671875" style="143" bestFit="1" customWidth="1"/>
    <col min="14586" max="14586" width="3.6640625" style="143" bestFit="1" customWidth="1"/>
    <col min="14587" max="14587" width="8.88671875" style="143"/>
    <col min="14588" max="14588" width="5.6640625" style="143" bestFit="1" customWidth="1"/>
    <col min="14589" max="14589" width="8.88671875" style="143"/>
    <col min="14590" max="14590" width="8.5546875" style="143" bestFit="1" customWidth="1"/>
    <col min="14591" max="14594" width="8.88671875" style="143"/>
    <col min="14595" max="14596" width="9.88671875" style="143" bestFit="1" customWidth="1"/>
    <col min="14597" max="14597" width="12.77734375" style="143" bestFit="1" customWidth="1"/>
    <col min="14598" max="14599" width="9.88671875" style="143" bestFit="1" customWidth="1"/>
    <col min="14600" max="14834" width="8.88671875" style="143"/>
    <col min="14835" max="14835" width="9.88671875" style="143" customWidth="1"/>
    <col min="14836" max="14837" width="8.88671875" style="143"/>
    <col min="14838" max="14838" width="4" style="143" bestFit="1" customWidth="1"/>
    <col min="14839" max="14839" width="11.44140625" style="143" bestFit="1" customWidth="1"/>
    <col min="14840" max="14840" width="5.21875" style="143" bestFit="1" customWidth="1"/>
    <col min="14841" max="14841" width="9.88671875" style="143" bestFit="1" customWidth="1"/>
    <col min="14842" max="14842" width="3.6640625" style="143" bestFit="1" customWidth="1"/>
    <col min="14843" max="14843" width="8.88671875" style="143"/>
    <col min="14844" max="14844" width="5.6640625" style="143" bestFit="1" customWidth="1"/>
    <col min="14845" max="14845" width="8.88671875" style="143"/>
    <col min="14846" max="14846" width="8.5546875" style="143" bestFit="1" customWidth="1"/>
    <col min="14847" max="14850" width="8.88671875" style="143"/>
    <col min="14851" max="14852" width="9.88671875" style="143" bestFit="1" customWidth="1"/>
    <col min="14853" max="14853" width="12.77734375" style="143" bestFit="1" customWidth="1"/>
    <col min="14854" max="14855" width="9.88671875" style="143" bestFit="1" customWidth="1"/>
    <col min="14856" max="15090" width="8.88671875" style="143"/>
    <col min="15091" max="15091" width="9.88671875" style="143" customWidth="1"/>
    <col min="15092" max="15093" width="8.88671875" style="143"/>
    <col min="15094" max="15094" width="4" style="143" bestFit="1" customWidth="1"/>
    <col min="15095" max="15095" width="11.44140625" style="143" bestFit="1" customWidth="1"/>
    <col min="15096" max="15096" width="5.21875" style="143" bestFit="1" customWidth="1"/>
    <col min="15097" max="15097" width="9.88671875" style="143" bestFit="1" customWidth="1"/>
    <col min="15098" max="15098" width="3.6640625" style="143" bestFit="1" customWidth="1"/>
    <col min="15099" max="15099" width="8.88671875" style="143"/>
    <col min="15100" max="15100" width="5.6640625" style="143" bestFit="1" customWidth="1"/>
    <col min="15101" max="15101" width="8.88671875" style="143"/>
    <col min="15102" max="15102" width="8.5546875" style="143" bestFit="1" customWidth="1"/>
    <col min="15103" max="15106" width="8.88671875" style="143"/>
    <col min="15107" max="15108" width="9.88671875" style="143" bestFit="1" customWidth="1"/>
    <col min="15109" max="15109" width="12.77734375" style="143" bestFit="1" customWidth="1"/>
    <col min="15110" max="15111" width="9.88671875" style="143" bestFit="1" customWidth="1"/>
    <col min="15112" max="15346" width="8.88671875" style="143"/>
    <col min="15347" max="15347" width="9.88671875" style="143" customWidth="1"/>
    <col min="15348" max="15349" width="8.88671875" style="143"/>
    <col min="15350" max="15350" width="4" style="143" bestFit="1" customWidth="1"/>
    <col min="15351" max="15351" width="11.44140625" style="143" bestFit="1" customWidth="1"/>
    <col min="15352" max="15352" width="5.21875" style="143" bestFit="1" customWidth="1"/>
    <col min="15353" max="15353" width="9.88671875" style="143" bestFit="1" customWidth="1"/>
    <col min="15354" max="15354" width="3.6640625" style="143" bestFit="1" customWidth="1"/>
    <col min="15355" max="15355" width="8.88671875" style="143"/>
    <col min="15356" max="15356" width="5.6640625" style="143" bestFit="1" customWidth="1"/>
    <col min="15357" max="15357" width="8.88671875" style="143"/>
    <col min="15358" max="15358" width="8.5546875" style="143" bestFit="1" customWidth="1"/>
    <col min="15359" max="15362" width="8.88671875" style="143"/>
    <col min="15363" max="15364" width="9.88671875" style="143" bestFit="1" customWidth="1"/>
    <col min="15365" max="15365" width="12.77734375" style="143" bestFit="1" customWidth="1"/>
    <col min="15366" max="15367" width="9.88671875" style="143" bestFit="1" customWidth="1"/>
    <col min="15368" max="15602" width="8.88671875" style="143"/>
    <col min="15603" max="15603" width="9.88671875" style="143" customWidth="1"/>
    <col min="15604" max="15605" width="8.88671875" style="143"/>
    <col min="15606" max="15606" width="4" style="143" bestFit="1" customWidth="1"/>
    <col min="15607" max="15607" width="11.44140625" style="143" bestFit="1" customWidth="1"/>
    <col min="15608" max="15608" width="5.21875" style="143" bestFit="1" customWidth="1"/>
    <col min="15609" max="15609" width="9.88671875" style="143" bestFit="1" customWidth="1"/>
    <col min="15610" max="15610" width="3.6640625" style="143" bestFit="1" customWidth="1"/>
    <col min="15611" max="15611" width="8.88671875" style="143"/>
    <col min="15612" max="15612" width="5.6640625" style="143" bestFit="1" customWidth="1"/>
    <col min="15613" max="15613" width="8.88671875" style="143"/>
    <col min="15614" max="15614" width="8.5546875" style="143" bestFit="1" customWidth="1"/>
    <col min="15615" max="15618" width="8.88671875" style="143"/>
    <col min="15619" max="15620" width="9.88671875" style="143" bestFit="1" customWidth="1"/>
    <col min="15621" max="15621" width="12.77734375" style="143" bestFit="1" customWidth="1"/>
    <col min="15622" max="15623" width="9.88671875" style="143" bestFit="1" customWidth="1"/>
    <col min="15624" max="15858" width="8.88671875" style="143"/>
    <col min="15859" max="15859" width="9.88671875" style="143" customWidth="1"/>
    <col min="15860" max="15861" width="8.88671875" style="143"/>
    <col min="15862" max="15862" width="4" style="143" bestFit="1" customWidth="1"/>
    <col min="15863" max="15863" width="11.44140625" style="143" bestFit="1" customWidth="1"/>
    <col min="15864" max="15864" width="5.21875" style="143" bestFit="1" customWidth="1"/>
    <col min="15865" max="15865" width="9.88671875" style="143" bestFit="1" customWidth="1"/>
    <col min="15866" max="15866" width="3.6640625" style="143" bestFit="1" customWidth="1"/>
    <col min="15867" max="15867" width="8.88671875" style="143"/>
    <col min="15868" max="15868" width="5.6640625" style="143" bestFit="1" customWidth="1"/>
    <col min="15869" max="15869" width="8.88671875" style="143"/>
    <col min="15870" max="15870" width="8.5546875" style="143" bestFit="1" customWidth="1"/>
    <col min="15871" max="15874" width="8.88671875" style="143"/>
    <col min="15875" max="15876" width="9.88671875" style="143" bestFit="1" customWidth="1"/>
    <col min="15877" max="15877" width="12.77734375" style="143" bestFit="1" customWidth="1"/>
    <col min="15878" max="15879" width="9.88671875" style="143" bestFit="1" customWidth="1"/>
    <col min="15880" max="16114" width="8.88671875" style="143"/>
    <col min="16115" max="16115" width="9.88671875" style="143" customWidth="1"/>
    <col min="16116" max="16117" width="8.88671875" style="143"/>
    <col min="16118" max="16118" width="4" style="143" bestFit="1" customWidth="1"/>
    <col min="16119" max="16119" width="11.44140625" style="143" bestFit="1" customWidth="1"/>
    <col min="16120" max="16120" width="5.21875" style="143" bestFit="1" customWidth="1"/>
    <col min="16121" max="16121" width="9.88671875" style="143" bestFit="1" customWidth="1"/>
    <col min="16122" max="16122" width="3.6640625" style="143" bestFit="1" customWidth="1"/>
    <col min="16123" max="16123" width="8.88671875" style="143"/>
    <col min="16124" max="16124" width="5.6640625" style="143" bestFit="1" customWidth="1"/>
    <col min="16125" max="16125" width="8.88671875" style="143"/>
    <col min="16126" max="16126" width="8.5546875" style="143" bestFit="1" customWidth="1"/>
    <col min="16127" max="16130" width="8.88671875" style="143"/>
    <col min="16131" max="16132" width="9.88671875" style="143" bestFit="1" customWidth="1"/>
    <col min="16133" max="16133" width="12.77734375" style="143" bestFit="1" customWidth="1"/>
    <col min="16134" max="16135" width="9.88671875" style="143" bestFit="1" customWidth="1"/>
    <col min="16136" max="16384" width="8.88671875" style="143"/>
  </cols>
  <sheetData>
    <row r="1" spans="1:16" ht="18" customHeight="1">
      <c r="A1" s="460" t="s">
        <v>286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</row>
    <row r="2" spans="1:16">
      <c r="A2" s="218" t="s">
        <v>291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</row>
    <row r="3" spans="1:16">
      <c r="A3" s="199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</row>
    <row r="4" spans="1:16" ht="15" customHeight="1">
      <c r="A4" s="147" t="s">
        <v>290</v>
      </c>
      <c r="B4" s="146"/>
      <c r="C4" s="148"/>
      <c r="D4" s="148"/>
      <c r="E4" s="148"/>
      <c r="F4" s="148"/>
      <c r="G4" s="148"/>
      <c r="H4" s="148"/>
    </row>
    <row r="5" spans="1:16" ht="15" customHeight="1">
      <c r="A5" s="147" t="s">
        <v>289</v>
      </c>
      <c r="B5" s="146"/>
      <c r="C5" s="148"/>
      <c r="D5" s="148"/>
      <c r="E5" s="148"/>
      <c r="F5" s="148"/>
      <c r="G5" s="148"/>
      <c r="H5" s="148"/>
    </row>
    <row r="6" spans="1:16" ht="15" customHeight="1" thickBot="1">
      <c r="A6" s="147" t="s">
        <v>279</v>
      </c>
      <c r="B6" s="146"/>
      <c r="C6" s="148"/>
      <c r="D6" s="148"/>
      <c r="E6" s="148"/>
      <c r="F6" s="148"/>
      <c r="G6" s="148"/>
      <c r="H6" s="148"/>
    </row>
    <row r="7" spans="1:16" ht="33" customHeight="1">
      <c r="A7" s="461" t="s">
        <v>2</v>
      </c>
      <c r="B7" s="463" t="s">
        <v>169</v>
      </c>
      <c r="C7" s="463" t="s">
        <v>168</v>
      </c>
      <c r="D7" s="465" t="s">
        <v>184</v>
      </c>
      <c r="E7" s="466"/>
      <c r="F7" s="466"/>
      <c r="G7" s="466"/>
      <c r="H7" s="467"/>
      <c r="I7" s="468" t="s">
        <v>162</v>
      </c>
      <c r="J7" s="469"/>
      <c r="K7" s="470" t="s">
        <v>185</v>
      </c>
      <c r="L7" s="471"/>
      <c r="M7" s="472"/>
      <c r="N7" s="473"/>
      <c r="O7" s="177"/>
    </row>
    <row r="8" spans="1:16" ht="39.75" customHeight="1">
      <c r="A8" s="462"/>
      <c r="B8" s="464"/>
      <c r="C8" s="464"/>
      <c r="D8" s="309" t="s">
        <v>125</v>
      </c>
      <c r="E8" s="310" t="s">
        <v>144</v>
      </c>
      <c r="F8" s="310" t="s">
        <v>143</v>
      </c>
      <c r="G8" s="310" t="s">
        <v>140</v>
      </c>
      <c r="H8" s="311" t="s">
        <v>138</v>
      </c>
      <c r="I8" s="312" t="s">
        <v>148</v>
      </c>
      <c r="J8" s="313" t="s">
        <v>131</v>
      </c>
      <c r="K8" s="314" t="s">
        <v>183</v>
      </c>
      <c r="L8" s="315" t="s">
        <v>182</v>
      </c>
      <c r="M8" s="315" t="s">
        <v>267</v>
      </c>
      <c r="N8" s="316" t="s">
        <v>266</v>
      </c>
      <c r="O8" s="177"/>
    </row>
    <row r="9" spans="1:16" ht="17.25" customHeight="1">
      <c r="A9" s="458" t="s">
        <v>165</v>
      </c>
      <c r="B9" s="176" t="s">
        <v>164</v>
      </c>
      <c r="C9" s="172" t="s">
        <v>131</v>
      </c>
      <c r="D9" s="164">
        <v>0</v>
      </c>
      <c r="E9" s="175">
        <v>0.1</v>
      </c>
      <c r="F9" s="175">
        <v>0.5</v>
      </c>
      <c r="G9" s="175">
        <v>0.6</v>
      </c>
      <c r="H9" s="174">
        <v>0.5</v>
      </c>
      <c r="I9" s="161"/>
      <c r="J9" s="160" t="s">
        <v>288</v>
      </c>
      <c r="K9" s="159"/>
      <c r="L9" s="168" t="s">
        <v>288</v>
      </c>
      <c r="M9" s="202" t="s">
        <v>288</v>
      </c>
      <c r="N9" s="157"/>
    </row>
    <row r="10" spans="1:16" ht="17.25" customHeight="1">
      <c r="A10" s="458"/>
      <c r="B10" s="166" t="s">
        <v>163</v>
      </c>
      <c r="C10" s="172" t="s">
        <v>131</v>
      </c>
      <c r="D10" s="164">
        <v>0</v>
      </c>
      <c r="E10" s="163">
        <v>0.3</v>
      </c>
      <c r="F10" s="163">
        <v>0.3</v>
      </c>
      <c r="G10" s="173">
        <v>1</v>
      </c>
      <c r="H10" s="162">
        <v>0.8</v>
      </c>
      <c r="I10" s="161"/>
      <c r="J10" s="160" t="s">
        <v>288</v>
      </c>
      <c r="K10" s="169" t="s">
        <v>287</v>
      </c>
      <c r="L10" s="158"/>
      <c r="M10" s="205"/>
      <c r="N10" s="157"/>
    </row>
    <row r="11" spans="1:16" ht="17.25" customHeight="1">
      <c r="A11" s="458"/>
      <c r="B11" s="166" t="s">
        <v>161</v>
      </c>
      <c r="C11" s="172" t="s">
        <v>131</v>
      </c>
      <c r="D11" s="164">
        <v>0</v>
      </c>
      <c r="E11" s="163">
        <v>0.2</v>
      </c>
      <c r="F11" s="163">
        <v>0.3</v>
      </c>
      <c r="G11" s="163">
        <v>0.5</v>
      </c>
      <c r="H11" s="162">
        <v>0.3</v>
      </c>
      <c r="I11" s="161"/>
      <c r="J11" s="160" t="s">
        <v>288</v>
      </c>
      <c r="K11" s="159"/>
      <c r="L11" s="158"/>
      <c r="M11" s="205"/>
      <c r="N11" s="157"/>
      <c r="P11" s="217"/>
    </row>
    <row r="12" spans="1:16" ht="17.25" customHeight="1">
      <c r="A12" s="458"/>
      <c r="B12" s="166" t="s">
        <v>160</v>
      </c>
      <c r="C12" s="172" t="s">
        <v>131</v>
      </c>
      <c r="D12" s="164">
        <v>0</v>
      </c>
      <c r="E12" s="163">
        <v>0.1</v>
      </c>
      <c r="F12" s="163">
        <v>0.4</v>
      </c>
      <c r="G12" s="163">
        <v>0.4</v>
      </c>
      <c r="H12" s="162">
        <v>0.6</v>
      </c>
      <c r="I12" s="161"/>
      <c r="J12" s="160" t="s">
        <v>287</v>
      </c>
      <c r="K12" s="159"/>
      <c r="L12" s="158"/>
      <c r="M12" s="202" t="s">
        <v>287</v>
      </c>
      <c r="N12" s="167" t="s">
        <v>287</v>
      </c>
    </row>
    <row r="13" spans="1:16" ht="17.25" customHeight="1">
      <c r="A13" s="458" t="s">
        <v>159</v>
      </c>
      <c r="B13" s="166" t="s">
        <v>158</v>
      </c>
      <c r="C13" s="172" t="s">
        <v>149</v>
      </c>
      <c r="D13" s="164">
        <v>0</v>
      </c>
      <c r="E13" s="163">
        <v>0.1</v>
      </c>
      <c r="F13" s="163">
        <v>0.2</v>
      </c>
      <c r="G13" s="163">
        <v>0.1</v>
      </c>
      <c r="H13" s="162">
        <v>0.1</v>
      </c>
      <c r="I13" s="171" t="s">
        <v>287</v>
      </c>
      <c r="J13" s="170"/>
      <c r="K13" s="169" t="s">
        <v>287</v>
      </c>
      <c r="L13" s="168" t="s">
        <v>288</v>
      </c>
      <c r="M13" s="202"/>
      <c r="N13" s="157"/>
    </row>
    <row r="14" spans="1:16" ht="17.25" customHeight="1">
      <c r="A14" s="458"/>
      <c r="B14" s="166" t="s">
        <v>157</v>
      </c>
      <c r="C14" s="165" t="s">
        <v>131</v>
      </c>
      <c r="D14" s="216">
        <v>0.1</v>
      </c>
      <c r="E14" s="163">
        <v>0.1</v>
      </c>
      <c r="F14" s="163">
        <v>0.3</v>
      </c>
      <c r="G14" s="163">
        <v>0.3</v>
      </c>
      <c r="H14" s="162">
        <v>0.2</v>
      </c>
      <c r="I14" s="161"/>
      <c r="J14" s="160" t="s">
        <v>287</v>
      </c>
      <c r="K14" s="159"/>
      <c r="L14" s="168" t="s">
        <v>288</v>
      </c>
      <c r="M14" s="205"/>
      <c r="N14" s="167" t="s">
        <v>287</v>
      </c>
    </row>
    <row r="15" spans="1:16" ht="17.25" customHeight="1">
      <c r="A15" s="458"/>
      <c r="B15" s="166" t="s">
        <v>156</v>
      </c>
      <c r="C15" s="172" t="s">
        <v>149</v>
      </c>
      <c r="D15" s="216">
        <v>0.1</v>
      </c>
      <c r="E15" s="163">
        <v>0.1</v>
      </c>
      <c r="F15" s="163">
        <v>0.2</v>
      </c>
      <c r="G15" s="163">
        <v>0.3</v>
      </c>
      <c r="H15" s="162">
        <v>0.1</v>
      </c>
      <c r="I15" s="171" t="s">
        <v>287</v>
      </c>
      <c r="J15" s="170"/>
      <c r="K15" s="169" t="s">
        <v>287</v>
      </c>
      <c r="L15" s="158"/>
      <c r="M15" s="205"/>
      <c r="N15" s="167" t="s">
        <v>287</v>
      </c>
    </row>
    <row r="16" spans="1:16" ht="17.25" customHeight="1">
      <c r="A16" s="458"/>
      <c r="B16" s="166" t="s">
        <v>155</v>
      </c>
      <c r="C16" s="172" t="s">
        <v>149</v>
      </c>
      <c r="D16" s="164">
        <v>0</v>
      </c>
      <c r="E16" s="163">
        <v>0.1</v>
      </c>
      <c r="F16" s="163">
        <v>0.3</v>
      </c>
      <c r="G16" s="163">
        <v>0.3</v>
      </c>
      <c r="H16" s="162">
        <v>0.1</v>
      </c>
      <c r="I16" s="171" t="s">
        <v>287</v>
      </c>
      <c r="J16" s="170"/>
      <c r="K16" s="169" t="s">
        <v>287</v>
      </c>
      <c r="L16" s="168" t="s">
        <v>288</v>
      </c>
      <c r="M16" s="205"/>
      <c r="N16" s="157"/>
    </row>
    <row r="17" spans="1:14" ht="17.25" customHeight="1">
      <c r="A17" s="458"/>
      <c r="B17" s="166" t="s">
        <v>154</v>
      </c>
      <c r="C17" s="165" t="s">
        <v>131</v>
      </c>
      <c r="D17" s="164">
        <v>0</v>
      </c>
      <c r="E17" s="163">
        <v>0.1</v>
      </c>
      <c r="F17" s="163">
        <v>0.5</v>
      </c>
      <c r="G17" s="163">
        <v>0.5</v>
      </c>
      <c r="H17" s="162">
        <v>0.8</v>
      </c>
      <c r="I17" s="161"/>
      <c r="J17" s="160" t="s">
        <v>287</v>
      </c>
      <c r="K17" s="169"/>
      <c r="L17" s="158"/>
      <c r="M17" s="205"/>
      <c r="N17" s="167" t="s">
        <v>287</v>
      </c>
    </row>
    <row r="18" spans="1:14" ht="17.25" customHeight="1">
      <c r="A18" s="458"/>
      <c r="B18" s="166" t="s">
        <v>260</v>
      </c>
      <c r="C18" s="165" t="s">
        <v>153</v>
      </c>
      <c r="D18" s="164">
        <v>0</v>
      </c>
      <c r="E18" s="173">
        <v>0.3</v>
      </c>
      <c r="F18" s="163">
        <v>0.3</v>
      </c>
      <c r="G18" s="163">
        <v>0.5</v>
      </c>
      <c r="H18" s="162">
        <v>0.3</v>
      </c>
      <c r="I18" s="161"/>
      <c r="J18" s="170"/>
      <c r="K18" s="159"/>
      <c r="L18" s="158"/>
      <c r="M18" s="205"/>
      <c r="N18" s="157"/>
    </row>
    <row r="19" spans="1:14" ht="17.25" customHeight="1">
      <c r="A19" s="458" t="s">
        <v>152</v>
      </c>
      <c r="B19" s="166" t="s">
        <v>151</v>
      </c>
      <c r="C19" s="165" t="s">
        <v>131</v>
      </c>
      <c r="D19" s="164">
        <v>0</v>
      </c>
      <c r="E19" s="163">
        <v>0.1</v>
      </c>
      <c r="F19" s="163">
        <v>0.2</v>
      </c>
      <c r="G19" s="163">
        <v>0.3</v>
      </c>
      <c r="H19" s="162">
        <v>0.2</v>
      </c>
      <c r="I19" s="161"/>
      <c r="J19" s="160" t="s">
        <v>287</v>
      </c>
      <c r="K19" s="159"/>
      <c r="L19" s="158"/>
      <c r="M19" s="205"/>
      <c r="N19" s="167" t="s">
        <v>287</v>
      </c>
    </row>
    <row r="20" spans="1:14" ht="17.25" customHeight="1">
      <c r="A20" s="458"/>
      <c r="B20" s="166" t="s">
        <v>258</v>
      </c>
      <c r="C20" s="172" t="s">
        <v>149</v>
      </c>
      <c r="D20" s="216">
        <v>0.1</v>
      </c>
      <c r="E20" s="163">
        <v>0.1</v>
      </c>
      <c r="F20" s="163">
        <v>0.3</v>
      </c>
      <c r="G20" s="163">
        <v>0.3</v>
      </c>
      <c r="H20" s="162">
        <v>0.1</v>
      </c>
      <c r="I20" s="171" t="s">
        <v>287</v>
      </c>
      <c r="J20" s="170"/>
      <c r="K20" s="169" t="s">
        <v>287</v>
      </c>
      <c r="L20" s="168" t="s">
        <v>288</v>
      </c>
      <c r="M20" s="202" t="s">
        <v>288</v>
      </c>
      <c r="N20" s="167" t="s">
        <v>287</v>
      </c>
    </row>
    <row r="21" spans="1:14" ht="17.25" customHeight="1">
      <c r="A21" s="458"/>
      <c r="B21" s="166" t="s">
        <v>150</v>
      </c>
      <c r="C21" s="172" t="s">
        <v>149</v>
      </c>
      <c r="D21" s="216">
        <v>0.1</v>
      </c>
      <c r="E21" s="163">
        <v>0.1</v>
      </c>
      <c r="F21" s="163">
        <v>0.3</v>
      </c>
      <c r="G21" s="163">
        <v>0.4</v>
      </c>
      <c r="H21" s="162">
        <v>0.1</v>
      </c>
      <c r="I21" s="171" t="s">
        <v>287</v>
      </c>
      <c r="J21" s="170"/>
      <c r="K21" s="169" t="s">
        <v>287</v>
      </c>
      <c r="L21" s="168" t="s">
        <v>288</v>
      </c>
      <c r="M21" s="202" t="s">
        <v>288</v>
      </c>
      <c r="N21" s="167" t="s">
        <v>287</v>
      </c>
    </row>
    <row r="22" spans="1:14" ht="17.25" customHeight="1">
      <c r="A22" s="458"/>
      <c r="B22" s="166" t="s">
        <v>257</v>
      </c>
      <c r="C22" s="172" t="s">
        <v>134</v>
      </c>
      <c r="D22" s="164">
        <v>0</v>
      </c>
      <c r="E22" s="163">
        <v>0.1</v>
      </c>
      <c r="F22" s="163">
        <v>0.1</v>
      </c>
      <c r="G22" s="163">
        <v>0.2</v>
      </c>
      <c r="H22" s="162">
        <v>0.1</v>
      </c>
      <c r="I22" s="171" t="s">
        <v>287</v>
      </c>
      <c r="J22" s="170"/>
      <c r="K22" s="169" t="s">
        <v>287</v>
      </c>
      <c r="L22" s="168" t="s">
        <v>288</v>
      </c>
      <c r="M22" s="202" t="s">
        <v>288</v>
      </c>
      <c r="N22" s="167" t="s">
        <v>287</v>
      </c>
    </row>
    <row r="23" spans="1:14" ht="17.25" customHeight="1">
      <c r="A23" s="458"/>
      <c r="B23" s="166" t="s">
        <v>256</v>
      </c>
      <c r="C23" s="172" t="s">
        <v>134</v>
      </c>
      <c r="D23" s="216">
        <v>0.1</v>
      </c>
      <c r="E23" s="163">
        <v>0.1</v>
      </c>
      <c r="F23" s="163">
        <v>0.2</v>
      </c>
      <c r="G23" s="163">
        <v>0.2</v>
      </c>
      <c r="H23" s="162">
        <v>0.2</v>
      </c>
      <c r="I23" s="171" t="s">
        <v>287</v>
      </c>
      <c r="J23" s="170"/>
      <c r="K23" s="169" t="s">
        <v>287</v>
      </c>
      <c r="L23" s="168" t="s">
        <v>288</v>
      </c>
      <c r="M23" s="202" t="s">
        <v>288</v>
      </c>
      <c r="N23" s="167" t="s">
        <v>287</v>
      </c>
    </row>
    <row r="24" spans="1:14" ht="17.25" customHeight="1">
      <c r="A24" s="458"/>
      <c r="B24" s="166" t="s">
        <v>255</v>
      </c>
      <c r="C24" s="172" t="s">
        <v>134</v>
      </c>
      <c r="D24" s="216">
        <v>0.1</v>
      </c>
      <c r="E24" s="163">
        <v>0.1</v>
      </c>
      <c r="F24" s="163">
        <v>0.1</v>
      </c>
      <c r="G24" s="163">
        <v>0.2</v>
      </c>
      <c r="H24" s="162">
        <v>0.3</v>
      </c>
      <c r="I24" s="171" t="s">
        <v>287</v>
      </c>
      <c r="J24" s="170"/>
      <c r="K24" s="169" t="s">
        <v>287</v>
      </c>
      <c r="L24" s="168" t="s">
        <v>288</v>
      </c>
      <c r="M24" s="202" t="s">
        <v>288</v>
      </c>
      <c r="N24" s="167" t="s">
        <v>287</v>
      </c>
    </row>
    <row r="25" spans="1:14" ht="17.25" customHeight="1">
      <c r="A25" s="458"/>
      <c r="B25" s="166" t="s">
        <v>253</v>
      </c>
      <c r="C25" s="172" t="s">
        <v>134</v>
      </c>
      <c r="D25" s="164">
        <v>0</v>
      </c>
      <c r="E25" s="163"/>
      <c r="F25" s="163">
        <v>0.1</v>
      </c>
      <c r="G25" s="163">
        <v>0.1</v>
      </c>
      <c r="H25" s="162">
        <v>0.1</v>
      </c>
      <c r="I25" s="171" t="s">
        <v>287</v>
      </c>
      <c r="J25" s="170"/>
      <c r="K25" s="169" t="s">
        <v>287</v>
      </c>
      <c r="L25" s="168" t="s">
        <v>288</v>
      </c>
      <c r="M25" s="202" t="s">
        <v>288</v>
      </c>
      <c r="N25" s="167" t="s">
        <v>287</v>
      </c>
    </row>
    <row r="26" spans="1:14" ht="17.25" customHeight="1">
      <c r="A26" s="458"/>
      <c r="B26" s="166" t="s">
        <v>252</v>
      </c>
      <c r="C26" s="172" t="s">
        <v>134</v>
      </c>
      <c r="D26" s="164">
        <v>0</v>
      </c>
      <c r="E26" s="163">
        <v>0.1</v>
      </c>
      <c r="F26" s="163">
        <v>0.2</v>
      </c>
      <c r="G26" s="163">
        <v>0.2</v>
      </c>
      <c r="H26" s="162">
        <v>0.1</v>
      </c>
      <c r="I26" s="171" t="s">
        <v>287</v>
      </c>
      <c r="J26" s="170"/>
      <c r="K26" s="169" t="s">
        <v>287</v>
      </c>
      <c r="L26" s="168" t="s">
        <v>288</v>
      </c>
      <c r="M26" s="202" t="s">
        <v>288</v>
      </c>
      <c r="N26" s="167" t="s">
        <v>287</v>
      </c>
    </row>
    <row r="27" spans="1:14" ht="17.25" customHeight="1">
      <c r="A27" s="458"/>
      <c r="B27" s="166" t="s">
        <v>146</v>
      </c>
      <c r="C27" s="172" t="s">
        <v>134</v>
      </c>
      <c r="D27" s="164">
        <v>0</v>
      </c>
      <c r="E27" s="163">
        <v>0.1</v>
      </c>
      <c r="F27" s="163">
        <v>0.1</v>
      </c>
      <c r="G27" s="163">
        <v>0.2</v>
      </c>
      <c r="H27" s="162">
        <v>0.1</v>
      </c>
      <c r="I27" s="171" t="s">
        <v>287</v>
      </c>
      <c r="J27" s="170"/>
      <c r="K27" s="169" t="s">
        <v>287</v>
      </c>
      <c r="L27" s="168" t="s">
        <v>288</v>
      </c>
      <c r="M27" s="202"/>
      <c r="N27" s="157"/>
    </row>
    <row r="28" spans="1:14" ht="17.25" customHeight="1">
      <c r="A28" s="458"/>
      <c r="B28" s="166" t="s">
        <v>251</v>
      </c>
      <c r="C28" s="172" t="s">
        <v>134</v>
      </c>
      <c r="D28" s="164">
        <v>0</v>
      </c>
      <c r="E28" s="163">
        <v>0.1</v>
      </c>
      <c r="F28" s="163">
        <v>0.1</v>
      </c>
      <c r="G28" s="163">
        <v>0.1</v>
      </c>
      <c r="H28" s="162">
        <v>0.2</v>
      </c>
      <c r="I28" s="171" t="s">
        <v>287</v>
      </c>
      <c r="J28" s="170"/>
      <c r="K28" s="169" t="s">
        <v>287</v>
      </c>
      <c r="L28" s="168" t="s">
        <v>288</v>
      </c>
      <c r="M28" s="205"/>
      <c r="N28" s="157"/>
    </row>
    <row r="29" spans="1:14" ht="17.25" customHeight="1">
      <c r="A29" s="458"/>
      <c r="B29" s="166" t="s">
        <v>145</v>
      </c>
      <c r="C29" s="172" t="s">
        <v>134</v>
      </c>
      <c r="D29" s="216">
        <v>0.1</v>
      </c>
      <c r="E29" s="163">
        <v>0.1</v>
      </c>
      <c r="F29" s="163">
        <v>0.1</v>
      </c>
      <c r="G29" s="163">
        <v>0.2</v>
      </c>
      <c r="H29" s="162">
        <v>0.1</v>
      </c>
      <c r="I29" s="171" t="s">
        <v>287</v>
      </c>
      <c r="J29" s="170"/>
      <c r="K29" s="169"/>
      <c r="L29" s="168" t="s">
        <v>288</v>
      </c>
      <c r="M29" s="202"/>
      <c r="N29" s="167" t="s">
        <v>287</v>
      </c>
    </row>
    <row r="30" spans="1:14" ht="17.25" customHeight="1">
      <c r="A30" s="458"/>
      <c r="B30" s="166" t="s">
        <v>250</v>
      </c>
      <c r="C30" s="172" t="s">
        <v>134</v>
      </c>
      <c r="D30" s="216">
        <v>0.1</v>
      </c>
      <c r="E30" s="163">
        <v>0.1</v>
      </c>
      <c r="F30" s="163">
        <v>0.2</v>
      </c>
      <c r="G30" s="163">
        <v>0.2</v>
      </c>
      <c r="H30" s="162">
        <v>0.2</v>
      </c>
      <c r="I30" s="171" t="s">
        <v>287</v>
      </c>
      <c r="J30" s="170"/>
      <c r="K30" s="169" t="s">
        <v>287</v>
      </c>
      <c r="L30" s="168" t="s">
        <v>288</v>
      </c>
      <c r="M30" s="202"/>
      <c r="N30" s="167" t="s">
        <v>287</v>
      </c>
    </row>
    <row r="31" spans="1:14" ht="17.25" customHeight="1">
      <c r="A31" s="458"/>
      <c r="B31" s="166" t="s">
        <v>249</v>
      </c>
      <c r="C31" s="172" t="s">
        <v>134</v>
      </c>
      <c r="D31" s="164">
        <v>0</v>
      </c>
      <c r="E31" s="163">
        <v>0.1</v>
      </c>
      <c r="F31" s="163">
        <v>0.2</v>
      </c>
      <c r="G31" s="163">
        <v>0.2</v>
      </c>
      <c r="H31" s="162">
        <v>0.2</v>
      </c>
      <c r="I31" s="171" t="s">
        <v>287</v>
      </c>
      <c r="J31" s="170"/>
      <c r="K31" s="169" t="s">
        <v>287</v>
      </c>
      <c r="L31" s="168" t="s">
        <v>288</v>
      </c>
      <c r="M31" s="202" t="s">
        <v>288</v>
      </c>
      <c r="N31" s="167"/>
    </row>
    <row r="32" spans="1:14" ht="17.25" customHeight="1">
      <c r="A32" s="458" t="s">
        <v>142</v>
      </c>
      <c r="B32" s="166" t="s">
        <v>141</v>
      </c>
      <c r="C32" s="172" t="s">
        <v>134</v>
      </c>
      <c r="D32" s="164">
        <v>0</v>
      </c>
      <c r="E32" s="163"/>
      <c r="F32" s="163">
        <v>0.1</v>
      </c>
      <c r="G32" s="163">
        <v>0.2</v>
      </c>
      <c r="H32" s="162">
        <v>0.1</v>
      </c>
      <c r="I32" s="171" t="s">
        <v>287</v>
      </c>
      <c r="J32" s="170"/>
      <c r="K32" s="169" t="s">
        <v>287</v>
      </c>
      <c r="L32" s="168" t="s">
        <v>288</v>
      </c>
      <c r="M32" s="202" t="s">
        <v>288</v>
      </c>
      <c r="N32" s="167" t="s">
        <v>287</v>
      </c>
    </row>
    <row r="33" spans="1:14" ht="17.25" customHeight="1">
      <c r="A33" s="458"/>
      <c r="B33" s="166" t="s">
        <v>139</v>
      </c>
      <c r="C33" s="172" t="s">
        <v>134</v>
      </c>
      <c r="D33" s="216">
        <v>0.1</v>
      </c>
      <c r="E33" s="163">
        <v>0.1</v>
      </c>
      <c r="F33" s="163">
        <v>0.1</v>
      </c>
      <c r="G33" s="163">
        <v>0.2</v>
      </c>
      <c r="H33" s="162">
        <v>0.1</v>
      </c>
      <c r="I33" s="171" t="s">
        <v>287</v>
      </c>
      <c r="J33" s="160"/>
      <c r="K33" s="159"/>
      <c r="L33" s="158"/>
      <c r="M33" s="205"/>
      <c r="N33" s="167" t="s">
        <v>287</v>
      </c>
    </row>
    <row r="34" spans="1:14" ht="17.25" customHeight="1">
      <c r="A34" s="458"/>
      <c r="B34" s="166" t="s">
        <v>248</v>
      </c>
      <c r="C34" s="172" t="s">
        <v>131</v>
      </c>
      <c r="D34" s="164">
        <v>0</v>
      </c>
      <c r="E34" s="173">
        <v>0.1</v>
      </c>
      <c r="F34" s="173">
        <v>0.1</v>
      </c>
      <c r="G34" s="173">
        <v>0.1</v>
      </c>
      <c r="H34" s="215">
        <v>0.1</v>
      </c>
      <c r="I34" s="171"/>
      <c r="J34" s="160" t="s">
        <v>287</v>
      </c>
      <c r="K34" s="159"/>
      <c r="L34" s="158"/>
      <c r="M34" s="202" t="s">
        <v>288</v>
      </c>
      <c r="N34" s="167" t="s">
        <v>287</v>
      </c>
    </row>
    <row r="35" spans="1:14" ht="17.25" customHeight="1">
      <c r="A35" s="458"/>
      <c r="B35" s="166" t="s">
        <v>137</v>
      </c>
      <c r="C35" s="172" t="s">
        <v>134</v>
      </c>
      <c r="D35" s="216">
        <v>0.1</v>
      </c>
      <c r="E35" s="173">
        <v>0.1</v>
      </c>
      <c r="F35" s="173">
        <v>0.1</v>
      </c>
      <c r="G35" s="173">
        <v>0.1</v>
      </c>
      <c r="H35" s="215">
        <v>0.1</v>
      </c>
      <c r="I35" s="171" t="s">
        <v>287</v>
      </c>
      <c r="J35" s="170"/>
      <c r="K35" s="169" t="s">
        <v>287</v>
      </c>
      <c r="L35" s="158"/>
      <c r="M35" s="202" t="s">
        <v>288</v>
      </c>
      <c r="N35" s="167" t="s">
        <v>287</v>
      </c>
    </row>
    <row r="36" spans="1:14" ht="17.25" customHeight="1">
      <c r="A36" s="458"/>
      <c r="B36" s="166" t="s">
        <v>136</v>
      </c>
      <c r="C36" s="172" t="s">
        <v>134</v>
      </c>
      <c r="D36" s="164">
        <v>0</v>
      </c>
      <c r="E36" s="173">
        <v>0</v>
      </c>
      <c r="F36" s="173">
        <v>0.1</v>
      </c>
      <c r="G36" s="173">
        <v>0.1</v>
      </c>
      <c r="H36" s="215">
        <v>0.1</v>
      </c>
      <c r="I36" s="171" t="s">
        <v>287</v>
      </c>
      <c r="J36" s="170"/>
      <c r="K36" s="169" t="s">
        <v>287</v>
      </c>
      <c r="L36" s="158"/>
      <c r="M36" s="202" t="s">
        <v>288</v>
      </c>
      <c r="N36" s="167" t="s">
        <v>287</v>
      </c>
    </row>
    <row r="37" spans="1:14" ht="17.25" customHeight="1">
      <c r="A37" s="458"/>
      <c r="B37" s="166" t="s">
        <v>135</v>
      </c>
      <c r="C37" s="172" t="s">
        <v>134</v>
      </c>
      <c r="D37" s="164">
        <v>0</v>
      </c>
      <c r="E37" s="173">
        <v>0</v>
      </c>
      <c r="F37" s="173">
        <v>0</v>
      </c>
      <c r="G37" s="173">
        <v>0.1</v>
      </c>
      <c r="H37" s="215">
        <v>0.1</v>
      </c>
      <c r="I37" s="171" t="s">
        <v>287</v>
      </c>
      <c r="J37" s="170"/>
      <c r="K37" s="169" t="s">
        <v>287</v>
      </c>
      <c r="L37" s="168" t="s">
        <v>288</v>
      </c>
      <c r="M37" s="202" t="s">
        <v>288</v>
      </c>
      <c r="N37" s="167" t="s">
        <v>287</v>
      </c>
    </row>
    <row r="38" spans="1:14" ht="17.25" customHeight="1">
      <c r="A38" s="458"/>
      <c r="B38" s="166" t="s">
        <v>247</v>
      </c>
      <c r="C38" s="172" t="s">
        <v>134</v>
      </c>
      <c r="D38" s="164">
        <v>0</v>
      </c>
      <c r="E38" s="173">
        <v>0</v>
      </c>
      <c r="F38" s="173">
        <v>0.1</v>
      </c>
      <c r="G38" s="173">
        <v>0</v>
      </c>
      <c r="H38" s="215">
        <v>0.3</v>
      </c>
      <c r="I38" s="171" t="s">
        <v>287</v>
      </c>
      <c r="J38" s="170"/>
      <c r="K38" s="169"/>
      <c r="L38" s="168" t="s">
        <v>288</v>
      </c>
      <c r="M38" s="202" t="s">
        <v>288</v>
      </c>
      <c r="N38" s="167" t="s">
        <v>287</v>
      </c>
    </row>
    <row r="39" spans="1:14" ht="17.25" customHeight="1">
      <c r="A39" s="458"/>
      <c r="B39" s="166" t="s">
        <v>133</v>
      </c>
      <c r="C39" s="165" t="s">
        <v>131</v>
      </c>
      <c r="D39" s="216">
        <v>0.1</v>
      </c>
      <c r="E39" s="173">
        <v>0.2</v>
      </c>
      <c r="F39" s="173">
        <v>0.5</v>
      </c>
      <c r="G39" s="173">
        <v>0.8</v>
      </c>
      <c r="H39" s="215">
        <v>1</v>
      </c>
      <c r="I39" s="161"/>
      <c r="J39" s="160" t="s">
        <v>287</v>
      </c>
      <c r="K39" s="159"/>
      <c r="L39" s="158"/>
      <c r="M39" s="202" t="s">
        <v>288</v>
      </c>
      <c r="N39" s="167" t="s">
        <v>287</v>
      </c>
    </row>
    <row r="40" spans="1:14" ht="17.25" customHeight="1" thickBot="1">
      <c r="A40" s="459"/>
      <c r="B40" s="156" t="s">
        <v>132</v>
      </c>
      <c r="C40" s="155" t="s">
        <v>131</v>
      </c>
      <c r="D40" s="154">
        <v>0</v>
      </c>
      <c r="E40" s="214">
        <v>0.2</v>
      </c>
      <c r="F40" s="214">
        <v>0.2</v>
      </c>
      <c r="G40" s="214">
        <v>1.2</v>
      </c>
      <c r="H40" s="213">
        <v>1.5</v>
      </c>
      <c r="I40" s="153"/>
      <c r="J40" s="212" t="s">
        <v>287</v>
      </c>
      <c r="K40" s="152"/>
      <c r="L40" s="151"/>
      <c r="M40" s="201"/>
      <c r="N40" s="150"/>
    </row>
  </sheetData>
  <sheetProtection password="CC05" sheet="1" objects="1" scenarios="1"/>
  <mergeCells count="11">
    <mergeCell ref="A9:A12"/>
    <mergeCell ref="A13:A18"/>
    <mergeCell ref="A19:A31"/>
    <mergeCell ref="A32:A40"/>
    <mergeCell ref="A1:N1"/>
    <mergeCell ref="A7:A8"/>
    <mergeCell ref="B7:B8"/>
    <mergeCell ref="C7:C8"/>
    <mergeCell ref="D7:H7"/>
    <mergeCell ref="I7:J7"/>
    <mergeCell ref="K7:N7"/>
  </mergeCells>
  <phoneticPr fontId="3" type="noConversion"/>
  <pageMargins left="0.11811023622047245" right="0.11811023622047245" top="0.55118110236220474" bottom="0.35433070866141736" header="0" footer="0"/>
  <pageSetup paperSize="9"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>
    <pageSetUpPr fitToPage="1"/>
  </sheetPr>
  <dimension ref="A1:S38"/>
  <sheetViews>
    <sheetView view="pageBreakPreview" zoomScale="85" zoomScaleNormal="85" zoomScaleSheetLayoutView="85" workbookViewId="0">
      <selection activeCell="E4" sqref="E4:N4"/>
    </sheetView>
  </sheetViews>
  <sheetFormatPr defaultColWidth="8.88671875" defaultRowHeight="13.5"/>
  <cols>
    <col min="1" max="1" width="14.21875" style="135" customWidth="1"/>
    <col min="2" max="2" width="16" style="135" customWidth="1"/>
    <col min="3" max="3" width="22.88671875" style="135" customWidth="1"/>
    <col min="4" max="4" width="20.77734375" style="135" customWidth="1"/>
    <col min="5" max="5" width="30.44140625" style="135" customWidth="1"/>
    <col min="6" max="6" width="8.88671875" style="135"/>
    <col min="7" max="16384" width="8.88671875" style="134"/>
  </cols>
  <sheetData>
    <row r="1" spans="1:19" s="143" customFormat="1" ht="18" customHeight="1">
      <c r="A1" s="460" t="s">
        <v>286</v>
      </c>
      <c r="B1" s="460"/>
      <c r="C1" s="460"/>
      <c r="D1" s="460"/>
      <c r="E1" s="460"/>
      <c r="F1" s="149"/>
      <c r="G1" s="149"/>
      <c r="H1" s="149"/>
      <c r="I1" s="149"/>
      <c r="J1" s="149"/>
      <c r="K1" s="149"/>
      <c r="L1" s="149"/>
      <c r="M1" s="149"/>
      <c r="N1" s="149"/>
      <c r="P1" s="134"/>
      <c r="Q1" s="134"/>
      <c r="R1" s="134"/>
      <c r="S1" s="134"/>
    </row>
    <row r="2" spans="1:19" s="143" customFormat="1" ht="15" customHeight="1">
      <c r="A2" s="147" t="s">
        <v>290</v>
      </c>
      <c r="B2" s="146"/>
      <c r="C2" s="148"/>
      <c r="D2" s="148"/>
      <c r="E2" s="148"/>
      <c r="F2" s="148"/>
      <c r="G2" s="148"/>
      <c r="H2" s="148"/>
      <c r="I2" s="144"/>
      <c r="J2" s="144"/>
      <c r="K2" s="144"/>
      <c r="L2" s="144"/>
      <c r="M2" s="144"/>
      <c r="N2" s="144"/>
      <c r="P2" s="134"/>
      <c r="Q2" s="134"/>
      <c r="R2" s="134"/>
      <c r="S2" s="134"/>
    </row>
    <row r="3" spans="1:19" s="143" customFormat="1" ht="15" customHeight="1">
      <c r="A3" s="147" t="s">
        <v>289</v>
      </c>
      <c r="B3" s="146"/>
      <c r="C3" s="148"/>
      <c r="D3" s="148"/>
      <c r="E3" s="148"/>
      <c r="F3" s="148"/>
      <c r="G3" s="148"/>
      <c r="H3" s="148"/>
      <c r="I3" s="144"/>
      <c r="J3" s="144"/>
      <c r="K3" s="144"/>
      <c r="L3" s="144"/>
      <c r="M3" s="144"/>
      <c r="N3" s="144"/>
      <c r="P3" s="134"/>
      <c r="Q3" s="134"/>
      <c r="R3" s="134"/>
      <c r="S3" s="134"/>
    </row>
    <row r="4" spans="1:19" s="143" customFormat="1" ht="15" customHeight="1" thickBot="1">
      <c r="A4" s="147" t="s">
        <v>314</v>
      </c>
      <c r="B4" s="146"/>
      <c r="C4" s="148"/>
      <c r="D4" s="148"/>
      <c r="E4" s="148"/>
      <c r="F4" s="148"/>
      <c r="G4" s="148"/>
      <c r="H4" s="148"/>
      <c r="I4" s="144"/>
      <c r="J4" s="144"/>
      <c r="K4" s="144"/>
      <c r="L4" s="144"/>
      <c r="M4" s="144"/>
      <c r="N4" s="144"/>
      <c r="P4" s="134"/>
      <c r="Q4" s="134"/>
      <c r="R4" s="134"/>
      <c r="S4" s="134"/>
    </row>
    <row r="5" spans="1:19" ht="20.100000000000001" customHeight="1">
      <c r="A5" s="317" t="s">
        <v>2</v>
      </c>
      <c r="B5" s="318" t="s">
        <v>188</v>
      </c>
      <c r="C5" s="495" t="s">
        <v>187</v>
      </c>
      <c r="D5" s="477"/>
      <c r="E5" s="319" t="s">
        <v>4</v>
      </c>
      <c r="F5" s="134"/>
    </row>
    <row r="6" spans="1:19" ht="20.100000000000001" customHeight="1">
      <c r="A6" s="484" t="s">
        <v>162</v>
      </c>
      <c r="B6" s="282" t="s">
        <v>148</v>
      </c>
      <c r="C6" s="283" t="s">
        <v>313</v>
      </c>
      <c r="D6" s="284" t="s">
        <v>358</v>
      </c>
      <c r="E6" s="486" t="s">
        <v>332</v>
      </c>
      <c r="F6" s="134"/>
    </row>
    <row r="7" spans="1:19" ht="20.100000000000001" customHeight="1">
      <c r="A7" s="484"/>
      <c r="B7" s="285" t="s">
        <v>333</v>
      </c>
      <c r="C7" s="283" t="s">
        <v>312</v>
      </c>
      <c r="D7" s="284" t="s">
        <v>359</v>
      </c>
      <c r="E7" s="486"/>
      <c r="F7" s="134"/>
    </row>
    <row r="8" spans="1:19" ht="20.100000000000001" customHeight="1">
      <c r="A8" s="485"/>
      <c r="B8" s="482" t="s">
        <v>131</v>
      </c>
      <c r="C8" s="283" t="s">
        <v>311</v>
      </c>
      <c r="D8" s="284">
        <v>1</v>
      </c>
      <c r="E8" s="486"/>
    </row>
    <row r="9" spans="1:19" ht="20.100000000000001" customHeight="1">
      <c r="A9" s="485"/>
      <c r="B9" s="483"/>
      <c r="C9" s="283" t="s">
        <v>334</v>
      </c>
      <c r="D9" s="284" t="s">
        <v>310</v>
      </c>
      <c r="E9" s="486"/>
    </row>
    <row r="10" spans="1:19" ht="20.100000000000001" customHeight="1">
      <c r="A10" s="487" t="s">
        <v>185</v>
      </c>
      <c r="B10" s="490" t="s">
        <v>186</v>
      </c>
      <c r="C10" s="283" t="s">
        <v>309</v>
      </c>
      <c r="D10" s="286">
        <v>1</v>
      </c>
      <c r="E10" s="494"/>
    </row>
    <row r="11" spans="1:19" ht="20.100000000000001" customHeight="1">
      <c r="A11" s="488"/>
      <c r="B11" s="491"/>
      <c r="C11" s="283" t="s">
        <v>308</v>
      </c>
      <c r="D11" s="286">
        <v>1.3</v>
      </c>
      <c r="E11" s="494"/>
    </row>
    <row r="12" spans="1:19" ht="20.100000000000001" customHeight="1">
      <c r="A12" s="488"/>
      <c r="B12" s="492"/>
      <c r="C12" s="283" t="s">
        <v>307</v>
      </c>
      <c r="D12" s="286">
        <v>1.5</v>
      </c>
      <c r="E12" s="494"/>
    </row>
    <row r="13" spans="1:19" ht="20.100000000000001" customHeight="1">
      <c r="A13" s="488"/>
      <c r="B13" s="490" t="s">
        <v>335</v>
      </c>
      <c r="C13" s="283" t="s">
        <v>306</v>
      </c>
      <c r="D13" s="287">
        <v>1</v>
      </c>
      <c r="E13" s="494"/>
    </row>
    <row r="14" spans="1:19" ht="20.100000000000001" customHeight="1">
      <c r="A14" s="488"/>
      <c r="B14" s="492"/>
      <c r="C14" s="283" t="s">
        <v>305</v>
      </c>
      <c r="D14" s="287">
        <v>1.85</v>
      </c>
      <c r="E14" s="494"/>
    </row>
    <row r="15" spans="1:19" ht="20.100000000000001" customHeight="1">
      <c r="A15" s="488"/>
      <c r="B15" s="490" t="s">
        <v>336</v>
      </c>
      <c r="C15" s="283" t="s">
        <v>306</v>
      </c>
      <c r="D15" s="287">
        <v>1</v>
      </c>
      <c r="E15" s="494"/>
    </row>
    <row r="16" spans="1:19" ht="20.100000000000001" customHeight="1" thickBot="1">
      <c r="A16" s="489"/>
      <c r="B16" s="493"/>
      <c r="C16" s="288" t="s">
        <v>305</v>
      </c>
      <c r="D16" s="289">
        <v>1.2</v>
      </c>
      <c r="E16" s="501"/>
    </row>
    <row r="17" spans="1:5">
      <c r="A17" s="290" t="s">
        <v>337</v>
      </c>
      <c r="B17" s="290"/>
      <c r="C17" s="290"/>
      <c r="D17" s="290"/>
      <c r="E17" s="290"/>
    </row>
    <row r="18" spans="1:5" ht="14.25" thickBot="1">
      <c r="A18" s="290"/>
      <c r="B18" s="290"/>
      <c r="C18" s="290"/>
      <c r="D18" s="290"/>
      <c r="E18" s="290"/>
    </row>
    <row r="19" spans="1:5" ht="20.100000000000001" customHeight="1">
      <c r="A19" s="475" t="s">
        <v>280</v>
      </c>
      <c r="B19" s="476"/>
      <c r="C19" s="477"/>
      <c r="D19" s="478" t="s">
        <v>304</v>
      </c>
      <c r="E19" s="480" t="s">
        <v>4</v>
      </c>
    </row>
    <row r="20" spans="1:5" ht="20.100000000000001" customHeight="1">
      <c r="A20" s="320" t="s">
        <v>303</v>
      </c>
      <c r="B20" s="321" t="s">
        <v>302</v>
      </c>
      <c r="C20" s="321" t="s">
        <v>301</v>
      </c>
      <c r="D20" s="479"/>
      <c r="E20" s="481"/>
    </row>
    <row r="21" spans="1:5" ht="20.100000000000001" customHeight="1">
      <c r="A21" s="291" t="s">
        <v>338</v>
      </c>
      <c r="B21" s="292" t="s">
        <v>339</v>
      </c>
      <c r="C21" s="292" t="s">
        <v>340</v>
      </c>
      <c r="D21" s="284">
        <v>0.87</v>
      </c>
      <c r="E21" s="293"/>
    </row>
    <row r="22" spans="1:5" ht="20.100000000000001" customHeight="1">
      <c r="A22" s="496" t="s">
        <v>341</v>
      </c>
      <c r="B22" s="499" t="s">
        <v>300</v>
      </c>
      <c r="C22" s="292" t="s">
        <v>299</v>
      </c>
      <c r="D22" s="294">
        <v>1.34</v>
      </c>
      <c r="E22" s="293"/>
    </row>
    <row r="23" spans="1:5" ht="20.100000000000001" customHeight="1">
      <c r="A23" s="497"/>
      <c r="B23" s="500"/>
      <c r="C23" s="292" t="s">
        <v>298</v>
      </c>
      <c r="D23" s="294">
        <v>1.2</v>
      </c>
      <c r="E23" s="293"/>
    </row>
    <row r="24" spans="1:5" ht="20.100000000000001" customHeight="1">
      <c r="A24" s="497"/>
      <c r="B24" s="499" t="s">
        <v>297</v>
      </c>
      <c r="C24" s="292" t="s">
        <v>296</v>
      </c>
      <c r="D24" s="294">
        <v>1.4</v>
      </c>
      <c r="E24" s="293"/>
    </row>
    <row r="25" spans="1:5" ht="20.100000000000001" customHeight="1">
      <c r="A25" s="497"/>
      <c r="B25" s="500"/>
      <c r="C25" s="292" t="s">
        <v>295</v>
      </c>
      <c r="D25" s="294">
        <v>1.27</v>
      </c>
      <c r="E25" s="293"/>
    </row>
    <row r="26" spans="1:5" ht="20.100000000000001" customHeight="1">
      <c r="A26" s="497"/>
      <c r="B26" s="506" t="s">
        <v>342</v>
      </c>
      <c r="C26" s="295" t="s">
        <v>294</v>
      </c>
      <c r="D26" s="296">
        <v>1</v>
      </c>
      <c r="E26" s="293"/>
    </row>
    <row r="27" spans="1:5" ht="20.100000000000001" customHeight="1">
      <c r="A27" s="497"/>
      <c r="B27" s="507"/>
      <c r="C27" s="504" t="s">
        <v>330</v>
      </c>
      <c r="D27" s="509">
        <v>1</v>
      </c>
      <c r="E27" s="293" t="s">
        <v>343</v>
      </c>
    </row>
    <row r="28" spans="1:5" ht="20.100000000000001" customHeight="1">
      <c r="A28" s="497"/>
      <c r="B28" s="507"/>
      <c r="C28" s="504"/>
      <c r="D28" s="509"/>
      <c r="E28" s="297" t="s">
        <v>344</v>
      </c>
    </row>
    <row r="29" spans="1:5" ht="20.100000000000001" customHeight="1">
      <c r="A29" s="498"/>
      <c r="B29" s="508"/>
      <c r="C29" s="504"/>
      <c r="D29" s="509"/>
      <c r="E29" s="298" t="s">
        <v>345</v>
      </c>
    </row>
    <row r="30" spans="1:5" ht="20.100000000000001" customHeight="1">
      <c r="A30" s="474" t="s">
        <v>346</v>
      </c>
      <c r="B30" s="505" t="s">
        <v>347</v>
      </c>
      <c r="C30" s="503" t="s">
        <v>293</v>
      </c>
      <c r="D30" s="502">
        <v>0.93</v>
      </c>
      <c r="E30" s="293" t="s">
        <v>348</v>
      </c>
    </row>
    <row r="31" spans="1:5" ht="20.100000000000001" customHeight="1">
      <c r="A31" s="474"/>
      <c r="B31" s="505"/>
      <c r="C31" s="504"/>
      <c r="D31" s="502"/>
      <c r="E31" s="297" t="s">
        <v>349</v>
      </c>
    </row>
    <row r="32" spans="1:5" ht="20.100000000000001" customHeight="1">
      <c r="A32" s="474"/>
      <c r="B32" s="505"/>
      <c r="C32" s="504"/>
      <c r="D32" s="502"/>
      <c r="E32" s="297" t="s">
        <v>350</v>
      </c>
    </row>
    <row r="33" spans="1:5" ht="20.100000000000001" customHeight="1">
      <c r="A33" s="474"/>
      <c r="B33" s="505"/>
      <c r="C33" s="504"/>
      <c r="D33" s="502"/>
      <c r="E33" s="298" t="s">
        <v>351</v>
      </c>
    </row>
    <row r="34" spans="1:5" ht="20.100000000000001" customHeight="1" thickBot="1">
      <c r="A34" s="299" t="s">
        <v>352</v>
      </c>
      <c r="B34" s="288" t="s">
        <v>353</v>
      </c>
      <c r="C34" s="288" t="s">
        <v>354</v>
      </c>
      <c r="D34" s="300">
        <v>1</v>
      </c>
      <c r="E34" s="301"/>
    </row>
    <row r="35" spans="1:5">
      <c r="A35" s="290" t="s">
        <v>355</v>
      </c>
      <c r="B35" s="290"/>
      <c r="C35" s="302"/>
      <c r="D35" s="303"/>
      <c r="E35" s="302"/>
    </row>
    <row r="36" spans="1:5">
      <c r="A36" s="290" t="s">
        <v>356</v>
      </c>
      <c r="B36" s="290"/>
      <c r="C36" s="302"/>
      <c r="D36" s="303"/>
      <c r="E36" s="302"/>
    </row>
    <row r="37" spans="1:5">
      <c r="A37" s="290" t="s">
        <v>357</v>
      </c>
      <c r="B37" s="290"/>
      <c r="C37" s="302"/>
      <c r="D37" s="302"/>
      <c r="E37" s="302"/>
    </row>
    <row r="38" spans="1:5">
      <c r="A38" s="290" t="s">
        <v>292</v>
      </c>
      <c r="B38" s="290"/>
      <c r="C38" s="290"/>
      <c r="D38" s="290"/>
      <c r="E38" s="290"/>
    </row>
  </sheetData>
  <sheetProtection password="CC05" sheet="1" objects="1" scenarios="1"/>
  <mergeCells count="25">
    <mergeCell ref="E13:E14"/>
    <mergeCell ref="E15:E16"/>
    <mergeCell ref="D30:D33"/>
    <mergeCell ref="C30:C33"/>
    <mergeCell ref="B30:B33"/>
    <mergeCell ref="B22:B23"/>
    <mergeCell ref="B26:B29"/>
    <mergeCell ref="D27:D29"/>
    <mergeCell ref="C27:C29"/>
    <mergeCell ref="A30:A33"/>
    <mergeCell ref="A1:E1"/>
    <mergeCell ref="A19:C19"/>
    <mergeCell ref="D19:D20"/>
    <mergeCell ref="E19:E20"/>
    <mergeCell ref="B8:B9"/>
    <mergeCell ref="A6:A9"/>
    <mergeCell ref="E6:E9"/>
    <mergeCell ref="A10:A16"/>
    <mergeCell ref="B10:B12"/>
    <mergeCell ref="B13:B14"/>
    <mergeCell ref="B15:B16"/>
    <mergeCell ref="E10:E12"/>
    <mergeCell ref="C5:D5"/>
    <mergeCell ref="A22:A29"/>
    <mergeCell ref="B24:B25"/>
  </mergeCells>
  <phoneticPr fontId="3" type="noConversion"/>
  <pageMargins left="0.7" right="0.7" top="0.75" bottom="0.75" header="0.3" footer="0.3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>
    <pageSetUpPr fitToPage="1"/>
  </sheetPr>
  <dimension ref="A1:AZ50"/>
  <sheetViews>
    <sheetView view="pageBreakPreview" zoomScale="85" zoomScaleNormal="85" zoomScaleSheetLayoutView="85" workbookViewId="0">
      <pane xSplit="2" ySplit="7" topLeftCell="C14" activePane="bottomRight" state="frozen"/>
      <selection activeCell="AS34" sqref="AS34:AT34"/>
      <selection pane="topRight" activeCell="AS34" sqref="AS34:AT34"/>
      <selection pane="bottomLeft" activeCell="AS34" sqref="AS34:AT34"/>
      <selection pane="bottomRight" activeCell="AS34" sqref="AS34:AT34"/>
    </sheetView>
  </sheetViews>
  <sheetFormatPr defaultRowHeight="13.5"/>
  <cols>
    <col min="1" max="1" width="5.77734375" style="143" customWidth="1"/>
    <col min="2" max="2" width="25.77734375" style="145" customWidth="1"/>
    <col min="3" max="3" width="7.33203125" style="144" customWidth="1"/>
    <col min="4" max="4" width="24.33203125" style="144" hidden="1" customWidth="1"/>
    <col min="5" max="14" width="4.33203125" style="144" hidden="1" customWidth="1"/>
    <col min="15" max="34" width="4.33203125" style="144" customWidth="1"/>
    <col min="35" max="43" width="4.77734375" style="144" customWidth="1"/>
    <col min="44" max="44" width="1.88671875" style="143" customWidth="1"/>
    <col min="45" max="45" width="6.21875" style="134" customWidth="1"/>
    <col min="46" max="48" width="8.88671875" style="134"/>
    <col min="49" max="270" width="8.88671875" style="143"/>
    <col min="271" max="271" width="9.88671875" style="143" customWidth="1"/>
    <col min="272" max="273" width="8.88671875" style="143"/>
    <col min="274" max="274" width="4" style="143" bestFit="1" customWidth="1"/>
    <col min="275" max="275" width="11.44140625" style="143" bestFit="1" customWidth="1"/>
    <col min="276" max="276" width="5.21875" style="143" bestFit="1" customWidth="1"/>
    <col min="277" max="277" width="9.88671875" style="143" bestFit="1" customWidth="1"/>
    <col min="278" max="278" width="3.6640625" style="143" bestFit="1" customWidth="1"/>
    <col min="279" max="279" width="8.88671875" style="143"/>
    <col min="280" max="280" width="5.6640625" style="143" bestFit="1" customWidth="1"/>
    <col min="281" max="281" width="8.88671875" style="143"/>
    <col min="282" max="282" width="8.5546875" style="143" bestFit="1" customWidth="1"/>
    <col min="283" max="286" width="8.88671875" style="143"/>
    <col min="287" max="288" width="9.88671875" style="143" bestFit="1" customWidth="1"/>
    <col min="289" max="289" width="12.77734375" style="143" bestFit="1" customWidth="1"/>
    <col min="290" max="291" width="9.88671875" style="143" bestFit="1" customWidth="1"/>
    <col min="292" max="526" width="8.88671875" style="143"/>
    <col min="527" max="527" width="9.88671875" style="143" customWidth="1"/>
    <col min="528" max="529" width="8.88671875" style="143"/>
    <col min="530" max="530" width="4" style="143" bestFit="1" customWidth="1"/>
    <col min="531" max="531" width="11.44140625" style="143" bestFit="1" customWidth="1"/>
    <col min="532" max="532" width="5.21875" style="143" bestFit="1" customWidth="1"/>
    <col min="533" max="533" width="9.88671875" style="143" bestFit="1" customWidth="1"/>
    <col min="534" max="534" width="3.6640625" style="143" bestFit="1" customWidth="1"/>
    <col min="535" max="535" width="8.88671875" style="143"/>
    <col min="536" max="536" width="5.6640625" style="143" bestFit="1" customWidth="1"/>
    <col min="537" max="537" width="8.88671875" style="143"/>
    <col min="538" max="538" width="8.5546875" style="143" bestFit="1" customWidth="1"/>
    <col min="539" max="542" width="8.88671875" style="143"/>
    <col min="543" max="544" width="9.88671875" style="143" bestFit="1" customWidth="1"/>
    <col min="545" max="545" width="12.77734375" style="143" bestFit="1" customWidth="1"/>
    <col min="546" max="547" width="9.88671875" style="143" bestFit="1" customWidth="1"/>
    <col min="548" max="782" width="8.88671875" style="143"/>
    <col min="783" max="783" width="9.88671875" style="143" customWidth="1"/>
    <col min="784" max="785" width="8.88671875" style="143"/>
    <col min="786" max="786" width="4" style="143" bestFit="1" customWidth="1"/>
    <col min="787" max="787" width="11.44140625" style="143" bestFit="1" customWidth="1"/>
    <col min="788" max="788" width="5.21875" style="143" bestFit="1" customWidth="1"/>
    <col min="789" max="789" width="9.88671875" style="143" bestFit="1" customWidth="1"/>
    <col min="790" max="790" width="3.6640625" style="143" bestFit="1" customWidth="1"/>
    <col min="791" max="791" width="8.88671875" style="143"/>
    <col min="792" max="792" width="5.6640625" style="143" bestFit="1" customWidth="1"/>
    <col min="793" max="793" width="8.88671875" style="143"/>
    <col min="794" max="794" width="8.5546875" style="143" bestFit="1" customWidth="1"/>
    <col min="795" max="798" width="8.88671875" style="143"/>
    <col min="799" max="800" width="9.88671875" style="143" bestFit="1" customWidth="1"/>
    <col min="801" max="801" width="12.77734375" style="143" bestFit="1" customWidth="1"/>
    <col min="802" max="803" width="9.88671875" style="143" bestFit="1" customWidth="1"/>
    <col min="804" max="1038" width="8.88671875" style="143"/>
    <col min="1039" max="1039" width="9.88671875" style="143" customWidth="1"/>
    <col min="1040" max="1041" width="8.88671875" style="143"/>
    <col min="1042" max="1042" width="4" style="143" bestFit="1" customWidth="1"/>
    <col min="1043" max="1043" width="11.44140625" style="143" bestFit="1" customWidth="1"/>
    <col min="1044" max="1044" width="5.21875" style="143" bestFit="1" customWidth="1"/>
    <col min="1045" max="1045" width="9.88671875" style="143" bestFit="1" customWidth="1"/>
    <col min="1046" max="1046" width="3.6640625" style="143" bestFit="1" customWidth="1"/>
    <col min="1047" max="1047" width="8.88671875" style="143"/>
    <col min="1048" max="1048" width="5.6640625" style="143" bestFit="1" customWidth="1"/>
    <col min="1049" max="1049" width="8.88671875" style="143"/>
    <col min="1050" max="1050" width="8.5546875" style="143" bestFit="1" customWidth="1"/>
    <col min="1051" max="1054" width="8.88671875" style="143"/>
    <col min="1055" max="1056" width="9.88671875" style="143" bestFit="1" customWidth="1"/>
    <col min="1057" max="1057" width="12.77734375" style="143" bestFit="1" customWidth="1"/>
    <col min="1058" max="1059" width="9.88671875" style="143" bestFit="1" customWidth="1"/>
    <col min="1060" max="1294" width="8.88671875" style="143"/>
    <col min="1295" max="1295" width="9.88671875" style="143" customWidth="1"/>
    <col min="1296" max="1297" width="8.88671875" style="143"/>
    <col min="1298" max="1298" width="4" style="143" bestFit="1" customWidth="1"/>
    <col min="1299" max="1299" width="11.44140625" style="143" bestFit="1" customWidth="1"/>
    <col min="1300" max="1300" width="5.21875" style="143" bestFit="1" customWidth="1"/>
    <col min="1301" max="1301" width="9.88671875" style="143" bestFit="1" customWidth="1"/>
    <col min="1302" max="1302" width="3.6640625" style="143" bestFit="1" customWidth="1"/>
    <col min="1303" max="1303" width="8.88671875" style="143"/>
    <col min="1304" max="1304" width="5.6640625" style="143" bestFit="1" customWidth="1"/>
    <col min="1305" max="1305" width="8.88671875" style="143"/>
    <col min="1306" max="1306" width="8.5546875" style="143" bestFit="1" customWidth="1"/>
    <col min="1307" max="1310" width="8.88671875" style="143"/>
    <col min="1311" max="1312" width="9.88671875" style="143" bestFit="1" customWidth="1"/>
    <col min="1313" max="1313" width="12.77734375" style="143" bestFit="1" customWidth="1"/>
    <col min="1314" max="1315" width="9.88671875" style="143" bestFit="1" customWidth="1"/>
    <col min="1316" max="1550" width="8.88671875" style="143"/>
    <col min="1551" max="1551" width="9.88671875" style="143" customWidth="1"/>
    <col min="1552" max="1553" width="8.88671875" style="143"/>
    <col min="1554" max="1554" width="4" style="143" bestFit="1" customWidth="1"/>
    <col min="1555" max="1555" width="11.44140625" style="143" bestFit="1" customWidth="1"/>
    <col min="1556" max="1556" width="5.21875" style="143" bestFit="1" customWidth="1"/>
    <col min="1557" max="1557" width="9.88671875" style="143" bestFit="1" customWidth="1"/>
    <col min="1558" max="1558" width="3.6640625" style="143" bestFit="1" customWidth="1"/>
    <col min="1559" max="1559" width="8.88671875" style="143"/>
    <col min="1560" max="1560" width="5.6640625" style="143" bestFit="1" customWidth="1"/>
    <col min="1561" max="1561" width="8.88671875" style="143"/>
    <col min="1562" max="1562" width="8.5546875" style="143" bestFit="1" customWidth="1"/>
    <col min="1563" max="1566" width="8.88671875" style="143"/>
    <col min="1567" max="1568" width="9.88671875" style="143" bestFit="1" customWidth="1"/>
    <col min="1569" max="1569" width="12.77734375" style="143" bestFit="1" customWidth="1"/>
    <col min="1570" max="1571" width="9.88671875" style="143" bestFit="1" customWidth="1"/>
    <col min="1572" max="1806" width="8.88671875" style="143"/>
    <col min="1807" max="1807" width="9.88671875" style="143" customWidth="1"/>
    <col min="1808" max="1809" width="8.88671875" style="143"/>
    <col min="1810" max="1810" width="4" style="143" bestFit="1" customWidth="1"/>
    <col min="1811" max="1811" width="11.44140625" style="143" bestFit="1" customWidth="1"/>
    <col min="1812" max="1812" width="5.21875" style="143" bestFit="1" customWidth="1"/>
    <col min="1813" max="1813" width="9.88671875" style="143" bestFit="1" customWidth="1"/>
    <col min="1814" max="1814" width="3.6640625" style="143" bestFit="1" customWidth="1"/>
    <col min="1815" max="1815" width="8.88671875" style="143"/>
    <col min="1816" max="1816" width="5.6640625" style="143" bestFit="1" customWidth="1"/>
    <col min="1817" max="1817" width="8.88671875" style="143"/>
    <col min="1818" max="1818" width="8.5546875" style="143" bestFit="1" customWidth="1"/>
    <col min="1819" max="1822" width="8.88671875" style="143"/>
    <col min="1823" max="1824" width="9.88671875" style="143" bestFit="1" customWidth="1"/>
    <col min="1825" max="1825" width="12.77734375" style="143" bestFit="1" customWidth="1"/>
    <col min="1826" max="1827" width="9.88671875" style="143" bestFit="1" customWidth="1"/>
    <col min="1828" max="2062" width="8.88671875" style="143"/>
    <col min="2063" max="2063" width="9.88671875" style="143" customWidth="1"/>
    <col min="2064" max="2065" width="8.88671875" style="143"/>
    <col min="2066" max="2066" width="4" style="143" bestFit="1" customWidth="1"/>
    <col min="2067" max="2067" width="11.44140625" style="143" bestFit="1" customWidth="1"/>
    <col min="2068" max="2068" width="5.21875" style="143" bestFit="1" customWidth="1"/>
    <col min="2069" max="2069" width="9.88671875" style="143" bestFit="1" customWidth="1"/>
    <col min="2070" max="2070" width="3.6640625" style="143" bestFit="1" customWidth="1"/>
    <col min="2071" max="2071" width="8.88671875" style="143"/>
    <col min="2072" max="2072" width="5.6640625" style="143" bestFit="1" customWidth="1"/>
    <col min="2073" max="2073" width="8.88671875" style="143"/>
    <col min="2074" max="2074" width="8.5546875" style="143" bestFit="1" customWidth="1"/>
    <col min="2075" max="2078" width="8.88671875" style="143"/>
    <col min="2079" max="2080" width="9.88671875" style="143" bestFit="1" customWidth="1"/>
    <col min="2081" max="2081" width="12.77734375" style="143" bestFit="1" customWidth="1"/>
    <col min="2082" max="2083" width="9.88671875" style="143" bestFit="1" customWidth="1"/>
    <col min="2084" max="2318" width="8.88671875" style="143"/>
    <col min="2319" max="2319" width="9.88671875" style="143" customWidth="1"/>
    <col min="2320" max="2321" width="8.88671875" style="143"/>
    <col min="2322" max="2322" width="4" style="143" bestFit="1" customWidth="1"/>
    <col min="2323" max="2323" width="11.44140625" style="143" bestFit="1" customWidth="1"/>
    <col min="2324" max="2324" width="5.21875" style="143" bestFit="1" customWidth="1"/>
    <col min="2325" max="2325" width="9.88671875" style="143" bestFit="1" customWidth="1"/>
    <col min="2326" max="2326" width="3.6640625" style="143" bestFit="1" customWidth="1"/>
    <col min="2327" max="2327" width="8.88671875" style="143"/>
    <col min="2328" max="2328" width="5.6640625" style="143" bestFit="1" customWidth="1"/>
    <col min="2329" max="2329" width="8.88671875" style="143"/>
    <col min="2330" max="2330" width="8.5546875" style="143" bestFit="1" customWidth="1"/>
    <col min="2331" max="2334" width="8.88671875" style="143"/>
    <col min="2335" max="2336" width="9.88671875" style="143" bestFit="1" customWidth="1"/>
    <col min="2337" max="2337" width="12.77734375" style="143" bestFit="1" customWidth="1"/>
    <col min="2338" max="2339" width="9.88671875" style="143" bestFit="1" customWidth="1"/>
    <col min="2340" max="2574" width="8.88671875" style="143"/>
    <col min="2575" max="2575" width="9.88671875" style="143" customWidth="1"/>
    <col min="2576" max="2577" width="8.88671875" style="143"/>
    <col min="2578" max="2578" width="4" style="143" bestFit="1" customWidth="1"/>
    <col min="2579" max="2579" width="11.44140625" style="143" bestFit="1" customWidth="1"/>
    <col min="2580" max="2580" width="5.21875" style="143" bestFit="1" customWidth="1"/>
    <col min="2581" max="2581" width="9.88671875" style="143" bestFit="1" customWidth="1"/>
    <col min="2582" max="2582" width="3.6640625" style="143" bestFit="1" customWidth="1"/>
    <col min="2583" max="2583" width="8.88671875" style="143"/>
    <col min="2584" max="2584" width="5.6640625" style="143" bestFit="1" customWidth="1"/>
    <col min="2585" max="2585" width="8.88671875" style="143"/>
    <col min="2586" max="2586" width="8.5546875" style="143" bestFit="1" customWidth="1"/>
    <col min="2587" max="2590" width="8.88671875" style="143"/>
    <col min="2591" max="2592" width="9.88671875" style="143" bestFit="1" customWidth="1"/>
    <col min="2593" max="2593" width="12.77734375" style="143" bestFit="1" customWidth="1"/>
    <col min="2594" max="2595" width="9.88671875" style="143" bestFit="1" customWidth="1"/>
    <col min="2596" max="2830" width="8.88671875" style="143"/>
    <col min="2831" max="2831" width="9.88671875" style="143" customWidth="1"/>
    <col min="2832" max="2833" width="8.88671875" style="143"/>
    <col min="2834" max="2834" width="4" style="143" bestFit="1" customWidth="1"/>
    <col min="2835" max="2835" width="11.44140625" style="143" bestFit="1" customWidth="1"/>
    <col min="2836" max="2836" width="5.21875" style="143" bestFit="1" customWidth="1"/>
    <col min="2837" max="2837" width="9.88671875" style="143" bestFit="1" customWidth="1"/>
    <col min="2838" max="2838" width="3.6640625" style="143" bestFit="1" customWidth="1"/>
    <col min="2839" max="2839" width="8.88671875" style="143"/>
    <col min="2840" max="2840" width="5.6640625" style="143" bestFit="1" customWidth="1"/>
    <col min="2841" max="2841" width="8.88671875" style="143"/>
    <col min="2842" max="2842" width="8.5546875" style="143" bestFit="1" customWidth="1"/>
    <col min="2843" max="2846" width="8.88671875" style="143"/>
    <col min="2847" max="2848" width="9.88671875" style="143" bestFit="1" customWidth="1"/>
    <col min="2849" max="2849" width="12.77734375" style="143" bestFit="1" customWidth="1"/>
    <col min="2850" max="2851" width="9.88671875" style="143" bestFit="1" customWidth="1"/>
    <col min="2852" max="3086" width="8.88671875" style="143"/>
    <col min="3087" max="3087" width="9.88671875" style="143" customWidth="1"/>
    <col min="3088" max="3089" width="8.88671875" style="143"/>
    <col min="3090" max="3090" width="4" style="143" bestFit="1" customWidth="1"/>
    <col min="3091" max="3091" width="11.44140625" style="143" bestFit="1" customWidth="1"/>
    <col min="3092" max="3092" width="5.21875" style="143" bestFit="1" customWidth="1"/>
    <col min="3093" max="3093" width="9.88671875" style="143" bestFit="1" customWidth="1"/>
    <col min="3094" max="3094" width="3.6640625" style="143" bestFit="1" customWidth="1"/>
    <col min="3095" max="3095" width="8.88671875" style="143"/>
    <col min="3096" max="3096" width="5.6640625" style="143" bestFit="1" customWidth="1"/>
    <col min="3097" max="3097" width="8.88671875" style="143"/>
    <col min="3098" max="3098" width="8.5546875" style="143" bestFit="1" customWidth="1"/>
    <col min="3099" max="3102" width="8.88671875" style="143"/>
    <col min="3103" max="3104" width="9.88671875" style="143" bestFit="1" customWidth="1"/>
    <col min="3105" max="3105" width="12.77734375" style="143" bestFit="1" customWidth="1"/>
    <col min="3106" max="3107" width="9.88671875" style="143" bestFit="1" customWidth="1"/>
    <col min="3108" max="3342" width="8.88671875" style="143"/>
    <col min="3343" max="3343" width="9.88671875" style="143" customWidth="1"/>
    <col min="3344" max="3345" width="8.88671875" style="143"/>
    <col min="3346" max="3346" width="4" style="143" bestFit="1" customWidth="1"/>
    <col min="3347" max="3347" width="11.44140625" style="143" bestFit="1" customWidth="1"/>
    <col min="3348" max="3348" width="5.21875" style="143" bestFit="1" customWidth="1"/>
    <col min="3349" max="3349" width="9.88671875" style="143" bestFit="1" customWidth="1"/>
    <col min="3350" max="3350" width="3.6640625" style="143" bestFit="1" customWidth="1"/>
    <col min="3351" max="3351" width="8.88671875" style="143"/>
    <col min="3352" max="3352" width="5.6640625" style="143" bestFit="1" customWidth="1"/>
    <col min="3353" max="3353" width="8.88671875" style="143"/>
    <col min="3354" max="3354" width="8.5546875" style="143" bestFit="1" customWidth="1"/>
    <col min="3355" max="3358" width="8.88671875" style="143"/>
    <col min="3359" max="3360" width="9.88671875" style="143" bestFit="1" customWidth="1"/>
    <col min="3361" max="3361" width="12.77734375" style="143" bestFit="1" customWidth="1"/>
    <col min="3362" max="3363" width="9.88671875" style="143" bestFit="1" customWidth="1"/>
    <col min="3364" max="3598" width="8.88671875" style="143"/>
    <col min="3599" max="3599" width="9.88671875" style="143" customWidth="1"/>
    <col min="3600" max="3601" width="8.88671875" style="143"/>
    <col min="3602" max="3602" width="4" style="143" bestFit="1" customWidth="1"/>
    <col min="3603" max="3603" width="11.44140625" style="143" bestFit="1" customWidth="1"/>
    <col min="3604" max="3604" width="5.21875" style="143" bestFit="1" customWidth="1"/>
    <col min="3605" max="3605" width="9.88671875" style="143" bestFit="1" customWidth="1"/>
    <col min="3606" max="3606" width="3.6640625" style="143" bestFit="1" customWidth="1"/>
    <col min="3607" max="3607" width="8.88671875" style="143"/>
    <col min="3608" max="3608" width="5.6640625" style="143" bestFit="1" customWidth="1"/>
    <col min="3609" max="3609" width="8.88671875" style="143"/>
    <col min="3610" max="3610" width="8.5546875" style="143" bestFit="1" customWidth="1"/>
    <col min="3611" max="3614" width="8.88671875" style="143"/>
    <col min="3615" max="3616" width="9.88671875" style="143" bestFit="1" customWidth="1"/>
    <col min="3617" max="3617" width="12.77734375" style="143" bestFit="1" customWidth="1"/>
    <col min="3618" max="3619" width="9.88671875" style="143" bestFit="1" customWidth="1"/>
    <col min="3620" max="3854" width="8.88671875" style="143"/>
    <col min="3855" max="3855" width="9.88671875" style="143" customWidth="1"/>
    <col min="3856" max="3857" width="8.88671875" style="143"/>
    <col min="3858" max="3858" width="4" style="143" bestFit="1" customWidth="1"/>
    <col min="3859" max="3859" width="11.44140625" style="143" bestFit="1" customWidth="1"/>
    <col min="3860" max="3860" width="5.21875" style="143" bestFit="1" customWidth="1"/>
    <col min="3861" max="3861" width="9.88671875" style="143" bestFit="1" customWidth="1"/>
    <col min="3862" max="3862" width="3.6640625" style="143" bestFit="1" customWidth="1"/>
    <col min="3863" max="3863" width="8.88671875" style="143"/>
    <col min="3864" max="3864" width="5.6640625" style="143" bestFit="1" customWidth="1"/>
    <col min="3865" max="3865" width="8.88671875" style="143"/>
    <col min="3866" max="3866" width="8.5546875" style="143" bestFit="1" customWidth="1"/>
    <col min="3867" max="3870" width="8.88671875" style="143"/>
    <col min="3871" max="3872" width="9.88671875" style="143" bestFit="1" customWidth="1"/>
    <col min="3873" max="3873" width="12.77734375" style="143" bestFit="1" customWidth="1"/>
    <col min="3874" max="3875" width="9.88671875" style="143" bestFit="1" customWidth="1"/>
    <col min="3876" max="4110" width="8.88671875" style="143"/>
    <col min="4111" max="4111" width="9.88671875" style="143" customWidth="1"/>
    <col min="4112" max="4113" width="8.88671875" style="143"/>
    <col min="4114" max="4114" width="4" style="143" bestFit="1" customWidth="1"/>
    <col min="4115" max="4115" width="11.44140625" style="143" bestFit="1" customWidth="1"/>
    <col min="4116" max="4116" width="5.21875" style="143" bestFit="1" customWidth="1"/>
    <col min="4117" max="4117" width="9.88671875" style="143" bestFit="1" customWidth="1"/>
    <col min="4118" max="4118" width="3.6640625" style="143" bestFit="1" customWidth="1"/>
    <col min="4119" max="4119" width="8.88671875" style="143"/>
    <col min="4120" max="4120" width="5.6640625" style="143" bestFit="1" customWidth="1"/>
    <col min="4121" max="4121" width="8.88671875" style="143"/>
    <col min="4122" max="4122" width="8.5546875" style="143" bestFit="1" customWidth="1"/>
    <col min="4123" max="4126" width="8.88671875" style="143"/>
    <col min="4127" max="4128" width="9.88671875" style="143" bestFit="1" customWidth="1"/>
    <col min="4129" max="4129" width="12.77734375" style="143" bestFit="1" customWidth="1"/>
    <col min="4130" max="4131" width="9.88671875" style="143" bestFit="1" customWidth="1"/>
    <col min="4132" max="4366" width="8.88671875" style="143"/>
    <col min="4367" max="4367" width="9.88671875" style="143" customWidth="1"/>
    <col min="4368" max="4369" width="8.88671875" style="143"/>
    <col min="4370" max="4370" width="4" style="143" bestFit="1" customWidth="1"/>
    <col min="4371" max="4371" width="11.44140625" style="143" bestFit="1" customWidth="1"/>
    <col min="4372" max="4372" width="5.21875" style="143" bestFit="1" customWidth="1"/>
    <col min="4373" max="4373" width="9.88671875" style="143" bestFit="1" customWidth="1"/>
    <col min="4374" max="4374" width="3.6640625" style="143" bestFit="1" customWidth="1"/>
    <col min="4375" max="4375" width="8.88671875" style="143"/>
    <col min="4376" max="4376" width="5.6640625" style="143" bestFit="1" customWidth="1"/>
    <col min="4377" max="4377" width="8.88671875" style="143"/>
    <col min="4378" max="4378" width="8.5546875" style="143" bestFit="1" customWidth="1"/>
    <col min="4379" max="4382" width="8.88671875" style="143"/>
    <col min="4383" max="4384" width="9.88671875" style="143" bestFit="1" customWidth="1"/>
    <col min="4385" max="4385" width="12.77734375" style="143" bestFit="1" customWidth="1"/>
    <col min="4386" max="4387" width="9.88671875" style="143" bestFit="1" customWidth="1"/>
    <col min="4388" max="4622" width="8.88671875" style="143"/>
    <col min="4623" max="4623" width="9.88671875" style="143" customWidth="1"/>
    <col min="4624" max="4625" width="8.88671875" style="143"/>
    <col min="4626" max="4626" width="4" style="143" bestFit="1" customWidth="1"/>
    <col min="4627" max="4627" width="11.44140625" style="143" bestFit="1" customWidth="1"/>
    <col min="4628" max="4628" width="5.21875" style="143" bestFit="1" customWidth="1"/>
    <col min="4629" max="4629" width="9.88671875" style="143" bestFit="1" customWidth="1"/>
    <col min="4630" max="4630" width="3.6640625" style="143" bestFit="1" customWidth="1"/>
    <col min="4631" max="4631" width="8.88671875" style="143"/>
    <col min="4632" max="4632" width="5.6640625" style="143" bestFit="1" customWidth="1"/>
    <col min="4633" max="4633" width="8.88671875" style="143"/>
    <col min="4634" max="4634" width="8.5546875" style="143" bestFit="1" customWidth="1"/>
    <col min="4635" max="4638" width="8.88671875" style="143"/>
    <col min="4639" max="4640" width="9.88671875" style="143" bestFit="1" customWidth="1"/>
    <col min="4641" max="4641" width="12.77734375" style="143" bestFit="1" customWidth="1"/>
    <col min="4642" max="4643" width="9.88671875" style="143" bestFit="1" customWidth="1"/>
    <col min="4644" max="4878" width="8.88671875" style="143"/>
    <col min="4879" max="4879" width="9.88671875" style="143" customWidth="1"/>
    <col min="4880" max="4881" width="8.88671875" style="143"/>
    <col min="4882" max="4882" width="4" style="143" bestFit="1" customWidth="1"/>
    <col min="4883" max="4883" width="11.44140625" style="143" bestFit="1" customWidth="1"/>
    <col min="4884" max="4884" width="5.21875" style="143" bestFit="1" customWidth="1"/>
    <col min="4885" max="4885" width="9.88671875" style="143" bestFit="1" customWidth="1"/>
    <col min="4886" max="4886" width="3.6640625" style="143" bestFit="1" customWidth="1"/>
    <col min="4887" max="4887" width="8.88671875" style="143"/>
    <col min="4888" max="4888" width="5.6640625" style="143" bestFit="1" customWidth="1"/>
    <col min="4889" max="4889" width="8.88671875" style="143"/>
    <col min="4890" max="4890" width="8.5546875" style="143" bestFit="1" customWidth="1"/>
    <col min="4891" max="4894" width="8.88671875" style="143"/>
    <col min="4895" max="4896" width="9.88671875" style="143" bestFit="1" customWidth="1"/>
    <col min="4897" max="4897" width="12.77734375" style="143" bestFit="1" customWidth="1"/>
    <col min="4898" max="4899" width="9.88671875" style="143" bestFit="1" customWidth="1"/>
    <col min="4900" max="5134" width="8.88671875" style="143"/>
    <col min="5135" max="5135" width="9.88671875" style="143" customWidth="1"/>
    <col min="5136" max="5137" width="8.88671875" style="143"/>
    <col min="5138" max="5138" width="4" style="143" bestFit="1" customWidth="1"/>
    <col min="5139" max="5139" width="11.44140625" style="143" bestFit="1" customWidth="1"/>
    <col min="5140" max="5140" width="5.21875" style="143" bestFit="1" customWidth="1"/>
    <col min="5141" max="5141" width="9.88671875" style="143" bestFit="1" customWidth="1"/>
    <col min="5142" max="5142" width="3.6640625" style="143" bestFit="1" customWidth="1"/>
    <col min="5143" max="5143" width="8.88671875" style="143"/>
    <col min="5144" max="5144" width="5.6640625" style="143" bestFit="1" customWidth="1"/>
    <col min="5145" max="5145" width="8.88671875" style="143"/>
    <col min="5146" max="5146" width="8.5546875" style="143" bestFit="1" customWidth="1"/>
    <col min="5147" max="5150" width="8.88671875" style="143"/>
    <col min="5151" max="5152" width="9.88671875" style="143" bestFit="1" customWidth="1"/>
    <col min="5153" max="5153" width="12.77734375" style="143" bestFit="1" customWidth="1"/>
    <col min="5154" max="5155" width="9.88671875" style="143" bestFit="1" customWidth="1"/>
    <col min="5156" max="5390" width="8.88671875" style="143"/>
    <col min="5391" max="5391" width="9.88671875" style="143" customWidth="1"/>
    <col min="5392" max="5393" width="8.88671875" style="143"/>
    <col min="5394" max="5394" width="4" style="143" bestFit="1" customWidth="1"/>
    <col min="5395" max="5395" width="11.44140625" style="143" bestFit="1" customWidth="1"/>
    <col min="5396" max="5396" width="5.21875" style="143" bestFit="1" customWidth="1"/>
    <col min="5397" max="5397" width="9.88671875" style="143" bestFit="1" customWidth="1"/>
    <col min="5398" max="5398" width="3.6640625" style="143" bestFit="1" customWidth="1"/>
    <col min="5399" max="5399" width="8.88671875" style="143"/>
    <col min="5400" max="5400" width="5.6640625" style="143" bestFit="1" customWidth="1"/>
    <col min="5401" max="5401" width="8.88671875" style="143"/>
    <col min="5402" max="5402" width="8.5546875" style="143" bestFit="1" customWidth="1"/>
    <col min="5403" max="5406" width="8.88671875" style="143"/>
    <col min="5407" max="5408" width="9.88671875" style="143" bestFit="1" customWidth="1"/>
    <col min="5409" max="5409" width="12.77734375" style="143" bestFit="1" customWidth="1"/>
    <col min="5410" max="5411" width="9.88671875" style="143" bestFit="1" customWidth="1"/>
    <col min="5412" max="5646" width="8.88671875" style="143"/>
    <col min="5647" max="5647" width="9.88671875" style="143" customWidth="1"/>
    <col min="5648" max="5649" width="8.88671875" style="143"/>
    <col min="5650" max="5650" width="4" style="143" bestFit="1" customWidth="1"/>
    <col min="5651" max="5651" width="11.44140625" style="143" bestFit="1" customWidth="1"/>
    <col min="5652" max="5652" width="5.21875" style="143" bestFit="1" customWidth="1"/>
    <col min="5653" max="5653" width="9.88671875" style="143" bestFit="1" customWidth="1"/>
    <col min="5654" max="5654" width="3.6640625" style="143" bestFit="1" customWidth="1"/>
    <col min="5655" max="5655" width="8.88671875" style="143"/>
    <col min="5656" max="5656" width="5.6640625" style="143" bestFit="1" customWidth="1"/>
    <col min="5657" max="5657" width="8.88671875" style="143"/>
    <col min="5658" max="5658" width="8.5546875" style="143" bestFit="1" customWidth="1"/>
    <col min="5659" max="5662" width="8.88671875" style="143"/>
    <col min="5663" max="5664" width="9.88671875" style="143" bestFit="1" customWidth="1"/>
    <col min="5665" max="5665" width="12.77734375" style="143" bestFit="1" customWidth="1"/>
    <col min="5666" max="5667" width="9.88671875" style="143" bestFit="1" customWidth="1"/>
    <col min="5668" max="5902" width="8.88671875" style="143"/>
    <col min="5903" max="5903" width="9.88671875" style="143" customWidth="1"/>
    <col min="5904" max="5905" width="8.88671875" style="143"/>
    <col min="5906" max="5906" width="4" style="143" bestFit="1" customWidth="1"/>
    <col min="5907" max="5907" width="11.44140625" style="143" bestFit="1" customWidth="1"/>
    <col min="5908" max="5908" width="5.21875" style="143" bestFit="1" customWidth="1"/>
    <col min="5909" max="5909" width="9.88671875" style="143" bestFit="1" customWidth="1"/>
    <col min="5910" max="5910" width="3.6640625" style="143" bestFit="1" customWidth="1"/>
    <col min="5911" max="5911" width="8.88671875" style="143"/>
    <col min="5912" max="5912" width="5.6640625" style="143" bestFit="1" customWidth="1"/>
    <col min="5913" max="5913" width="8.88671875" style="143"/>
    <col min="5914" max="5914" width="8.5546875" style="143" bestFit="1" customWidth="1"/>
    <col min="5915" max="5918" width="8.88671875" style="143"/>
    <col min="5919" max="5920" width="9.88671875" style="143" bestFit="1" customWidth="1"/>
    <col min="5921" max="5921" width="12.77734375" style="143" bestFit="1" customWidth="1"/>
    <col min="5922" max="5923" width="9.88671875" style="143" bestFit="1" customWidth="1"/>
    <col min="5924" max="6158" width="8.88671875" style="143"/>
    <col min="6159" max="6159" width="9.88671875" style="143" customWidth="1"/>
    <col min="6160" max="6161" width="8.88671875" style="143"/>
    <col min="6162" max="6162" width="4" style="143" bestFit="1" customWidth="1"/>
    <col min="6163" max="6163" width="11.44140625" style="143" bestFit="1" customWidth="1"/>
    <col min="6164" max="6164" width="5.21875" style="143" bestFit="1" customWidth="1"/>
    <col min="6165" max="6165" width="9.88671875" style="143" bestFit="1" customWidth="1"/>
    <col min="6166" max="6166" width="3.6640625" style="143" bestFit="1" customWidth="1"/>
    <col min="6167" max="6167" width="8.88671875" style="143"/>
    <col min="6168" max="6168" width="5.6640625" style="143" bestFit="1" customWidth="1"/>
    <col min="6169" max="6169" width="8.88671875" style="143"/>
    <col min="6170" max="6170" width="8.5546875" style="143" bestFit="1" customWidth="1"/>
    <col min="6171" max="6174" width="8.88671875" style="143"/>
    <col min="6175" max="6176" width="9.88671875" style="143" bestFit="1" customWidth="1"/>
    <col min="6177" max="6177" width="12.77734375" style="143" bestFit="1" customWidth="1"/>
    <col min="6178" max="6179" width="9.88671875" style="143" bestFit="1" customWidth="1"/>
    <col min="6180" max="6414" width="8.88671875" style="143"/>
    <col min="6415" max="6415" width="9.88671875" style="143" customWidth="1"/>
    <col min="6416" max="6417" width="8.88671875" style="143"/>
    <col min="6418" max="6418" width="4" style="143" bestFit="1" customWidth="1"/>
    <col min="6419" max="6419" width="11.44140625" style="143" bestFit="1" customWidth="1"/>
    <col min="6420" max="6420" width="5.21875" style="143" bestFit="1" customWidth="1"/>
    <col min="6421" max="6421" width="9.88671875" style="143" bestFit="1" customWidth="1"/>
    <col min="6422" max="6422" width="3.6640625" style="143" bestFit="1" customWidth="1"/>
    <col min="6423" max="6423" width="8.88671875" style="143"/>
    <col min="6424" max="6424" width="5.6640625" style="143" bestFit="1" customWidth="1"/>
    <col min="6425" max="6425" width="8.88671875" style="143"/>
    <col min="6426" max="6426" width="8.5546875" style="143" bestFit="1" customWidth="1"/>
    <col min="6427" max="6430" width="8.88671875" style="143"/>
    <col min="6431" max="6432" width="9.88671875" style="143" bestFit="1" customWidth="1"/>
    <col min="6433" max="6433" width="12.77734375" style="143" bestFit="1" customWidth="1"/>
    <col min="6434" max="6435" width="9.88671875" style="143" bestFit="1" customWidth="1"/>
    <col min="6436" max="6670" width="8.88671875" style="143"/>
    <col min="6671" max="6671" width="9.88671875" style="143" customWidth="1"/>
    <col min="6672" max="6673" width="8.88671875" style="143"/>
    <col min="6674" max="6674" width="4" style="143" bestFit="1" customWidth="1"/>
    <col min="6675" max="6675" width="11.44140625" style="143" bestFit="1" customWidth="1"/>
    <col min="6676" max="6676" width="5.21875" style="143" bestFit="1" customWidth="1"/>
    <col min="6677" max="6677" width="9.88671875" style="143" bestFit="1" customWidth="1"/>
    <col min="6678" max="6678" width="3.6640625" style="143" bestFit="1" customWidth="1"/>
    <col min="6679" max="6679" width="8.88671875" style="143"/>
    <col min="6680" max="6680" width="5.6640625" style="143" bestFit="1" customWidth="1"/>
    <col min="6681" max="6681" width="8.88671875" style="143"/>
    <col min="6682" max="6682" width="8.5546875" style="143" bestFit="1" customWidth="1"/>
    <col min="6683" max="6686" width="8.88671875" style="143"/>
    <col min="6687" max="6688" width="9.88671875" style="143" bestFit="1" customWidth="1"/>
    <col min="6689" max="6689" width="12.77734375" style="143" bestFit="1" customWidth="1"/>
    <col min="6690" max="6691" width="9.88671875" style="143" bestFit="1" customWidth="1"/>
    <col min="6692" max="6926" width="8.88671875" style="143"/>
    <col min="6927" max="6927" width="9.88671875" style="143" customWidth="1"/>
    <col min="6928" max="6929" width="8.88671875" style="143"/>
    <col min="6930" max="6930" width="4" style="143" bestFit="1" customWidth="1"/>
    <col min="6931" max="6931" width="11.44140625" style="143" bestFit="1" customWidth="1"/>
    <col min="6932" max="6932" width="5.21875" style="143" bestFit="1" customWidth="1"/>
    <col min="6933" max="6933" width="9.88671875" style="143" bestFit="1" customWidth="1"/>
    <col min="6934" max="6934" width="3.6640625" style="143" bestFit="1" customWidth="1"/>
    <col min="6935" max="6935" width="8.88671875" style="143"/>
    <col min="6936" max="6936" width="5.6640625" style="143" bestFit="1" customWidth="1"/>
    <col min="6937" max="6937" width="8.88671875" style="143"/>
    <col min="6938" max="6938" width="8.5546875" style="143" bestFit="1" customWidth="1"/>
    <col min="6939" max="6942" width="8.88671875" style="143"/>
    <col min="6943" max="6944" width="9.88671875" style="143" bestFit="1" customWidth="1"/>
    <col min="6945" max="6945" width="12.77734375" style="143" bestFit="1" customWidth="1"/>
    <col min="6946" max="6947" width="9.88671875" style="143" bestFit="1" customWidth="1"/>
    <col min="6948" max="7182" width="8.88671875" style="143"/>
    <col min="7183" max="7183" width="9.88671875" style="143" customWidth="1"/>
    <col min="7184" max="7185" width="8.88671875" style="143"/>
    <col min="7186" max="7186" width="4" style="143" bestFit="1" customWidth="1"/>
    <col min="7187" max="7187" width="11.44140625" style="143" bestFit="1" customWidth="1"/>
    <col min="7188" max="7188" width="5.21875" style="143" bestFit="1" customWidth="1"/>
    <col min="7189" max="7189" width="9.88671875" style="143" bestFit="1" customWidth="1"/>
    <col min="7190" max="7190" width="3.6640625" style="143" bestFit="1" customWidth="1"/>
    <col min="7191" max="7191" width="8.88671875" style="143"/>
    <col min="7192" max="7192" width="5.6640625" style="143" bestFit="1" customWidth="1"/>
    <col min="7193" max="7193" width="8.88671875" style="143"/>
    <col min="7194" max="7194" width="8.5546875" style="143" bestFit="1" customWidth="1"/>
    <col min="7195" max="7198" width="8.88671875" style="143"/>
    <col min="7199" max="7200" width="9.88671875" style="143" bestFit="1" customWidth="1"/>
    <col min="7201" max="7201" width="12.77734375" style="143" bestFit="1" customWidth="1"/>
    <col min="7202" max="7203" width="9.88671875" style="143" bestFit="1" customWidth="1"/>
    <col min="7204" max="7438" width="8.88671875" style="143"/>
    <col min="7439" max="7439" width="9.88671875" style="143" customWidth="1"/>
    <col min="7440" max="7441" width="8.88671875" style="143"/>
    <col min="7442" max="7442" width="4" style="143" bestFit="1" customWidth="1"/>
    <col min="7443" max="7443" width="11.44140625" style="143" bestFit="1" customWidth="1"/>
    <col min="7444" max="7444" width="5.21875" style="143" bestFit="1" customWidth="1"/>
    <col min="7445" max="7445" width="9.88671875" style="143" bestFit="1" customWidth="1"/>
    <col min="7446" max="7446" width="3.6640625" style="143" bestFit="1" customWidth="1"/>
    <col min="7447" max="7447" width="8.88671875" style="143"/>
    <col min="7448" max="7448" width="5.6640625" style="143" bestFit="1" customWidth="1"/>
    <col min="7449" max="7449" width="8.88671875" style="143"/>
    <col min="7450" max="7450" width="8.5546875" style="143" bestFit="1" customWidth="1"/>
    <col min="7451" max="7454" width="8.88671875" style="143"/>
    <col min="7455" max="7456" width="9.88671875" style="143" bestFit="1" customWidth="1"/>
    <col min="7457" max="7457" width="12.77734375" style="143" bestFit="1" customWidth="1"/>
    <col min="7458" max="7459" width="9.88671875" style="143" bestFit="1" customWidth="1"/>
    <col min="7460" max="7694" width="8.88671875" style="143"/>
    <col min="7695" max="7695" width="9.88671875" style="143" customWidth="1"/>
    <col min="7696" max="7697" width="8.88671875" style="143"/>
    <col min="7698" max="7698" width="4" style="143" bestFit="1" customWidth="1"/>
    <col min="7699" max="7699" width="11.44140625" style="143" bestFit="1" customWidth="1"/>
    <col min="7700" max="7700" width="5.21875" style="143" bestFit="1" customWidth="1"/>
    <col min="7701" max="7701" width="9.88671875" style="143" bestFit="1" customWidth="1"/>
    <col min="7702" max="7702" width="3.6640625" style="143" bestFit="1" customWidth="1"/>
    <col min="7703" max="7703" width="8.88671875" style="143"/>
    <col min="7704" max="7704" width="5.6640625" style="143" bestFit="1" customWidth="1"/>
    <col min="7705" max="7705" width="8.88671875" style="143"/>
    <col min="7706" max="7706" width="8.5546875" style="143" bestFit="1" customWidth="1"/>
    <col min="7707" max="7710" width="8.88671875" style="143"/>
    <col min="7711" max="7712" width="9.88671875" style="143" bestFit="1" customWidth="1"/>
    <col min="7713" max="7713" width="12.77734375" style="143" bestFit="1" customWidth="1"/>
    <col min="7714" max="7715" width="9.88671875" style="143" bestFit="1" customWidth="1"/>
    <col min="7716" max="7950" width="8.88671875" style="143"/>
    <col min="7951" max="7951" width="9.88671875" style="143" customWidth="1"/>
    <col min="7952" max="7953" width="8.88671875" style="143"/>
    <col min="7954" max="7954" width="4" style="143" bestFit="1" customWidth="1"/>
    <col min="7955" max="7955" width="11.44140625" style="143" bestFit="1" customWidth="1"/>
    <col min="7956" max="7956" width="5.21875" style="143" bestFit="1" customWidth="1"/>
    <col min="7957" max="7957" width="9.88671875" style="143" bestFit="1" customWidth="1"/>
    <col min="7958" max="7958" width="3.6640625" style="143" bestFit="1" customWidth="1"/>
    <col min="7959" max="7959" width="8.88671875" style="143"/>
    <col min="7960" max="7960" width="5.6640625" style="143" bestFit="1" customWidth="1"/>
    <col min="7961" max="7961" width="8.88671875" style="143"/>
    <col min="7962" max="7962" width="8.5546875" style="143" bestFit="1" customWidth="1"/>
    <col min="7963" max="7966" width="8.88671875" style="143"/>
    <col min="7967" max="7968" width="9.88671875" style="143" bestFit="1" customWidth="1"/>
    <col min="7969" max="7969" width="12.77734375" style="143" bestFit="1" customWidth="1"/>
    <col min="7970" max="7971" width="9.88671875" style="143" bestFit="1" customWidth="1"/>
    <col min="7972" max="8206" width="8.88671875" style="143"/>
    <col min="8207" max="8207" width="9.88671875" style="143" customWidth="1"/>
    <col min="8208" max="8209" width="8.88671875" style="143"/>
    <col min="8210" max="8210" width="4" style="143" bestFit="1" customWidth="1"/>
    <col min="8211" max="8211" width="11.44140625" style="143" bestFit="1" customWidth="1"/>
    <col min="8212" max="8212" width="5.21875" style="143" bestFit="1" customWidth="1"/>
    <col min="8213" max="8213" width="9.88671875" style="143" bestFit="1" customWidth="1"/>
    <col min="8214" max="8214" width="3.6640625" style="143" bestFit="1" customWidth="1"/>
    <col min="8215" max="8215" width="8.88671875" style="143"/>
    <col min="8216" max="8216" width="5.6640625" style="143" bestFit="1" customWidth="1"/>
    <col min="8217" max="8217" width="8.88671875" style="143"/>
    <col min="8218" max="8218" width="8.5546875" style="143" bestFit="1" customWidth="1"/>
    <col min="8219" max="8222" width="8.88671875" style="143"/>
    <col min="8223" max="8224" width="9.88671875" style="143" bestFit="1" customWidth="1"/>
    <col min="8225" max="8225" width="12.77734375" style="143" bestFit="1" customWidth="1"/>
    <col min="8226" max="8227" width="9.88671875" style="143" bestFit="1" customWidth="1"/>
    <col min="8228" max="8462" width="8.88671875" style="143"/>
    <col min="8463" max="8463" width="9.88671875" style="143" customWidth="1"/>
    <col min="8464" max="8465" width="8.88671875" style="143"/>
    <col min="8466" max="8466" width="4" style="143" bestFit="1" customWidth="1"/>
    <col min="8467" max="8467" width="11.44140625" style="143" bestFit="1" customWidth="1"/>
    <col min="8468" max="8468" width="5.21875" style="143" bestFit="1" customWidth="1"/>
    <col min="8469" max="8469" width="9.88671875" style="143" bestFit="1" customWidth="1"/>
    <col min="8470" max="8470" width="3.6640625" style="143" bestFit="1" customWidth="1"/>
    <col min="8471" max="8471" width="8.88671875" style="143"/>
    <col min="8472" max="8472" width="5.6640625" style="143" bestFit="1" customWidth="1"/>
    <col min="8473" max="8473" width="8.88671875" style="143"/>
    <col min="8474" max="8474" width="8.5546875" style="143" bestFit="1" customWidth="1"/>
    <col min="8475" max="8478" width="8.88671875" style="143"/>
    <col min="8479" max="8480" width="9.88671875" style="143" bestFit="1" customWidth="1"/>
    <col min="8481" max="8481" width="12.77734375" style="143" bestFit="1" customWidth="1"/>
    <col min="8482" max="8483" width="9.88671875" style="143" bestFit="1" customWidth="1"/>
    <col min="8484" max="8718" width="8.88671875" style="143"/>
    <col min="8719" max="8719" width="9.88671875" style="143" customWidth="1"/>
    <col min="8720" max="8721" width="8.88671875" style="143"/>
    <col min="8722" max="8722" width="4" style="143" bestFit="1" customWidth="1"/>
    <col min="8723" max="8723" width="11.44140625" style="143" bestFit="1" customWidth="1"/>
    <col min="8724" max="8724" width="5.21875" style="143" bestFit="1" customWidth="1"/>
    <col min="8725" max="8725" width="9.88671875" style="143" bestFit="1" customWidth="1"/>
    <col min="8726" max="8726" width="3.6640625" style="143" bestFit="1" customWidth="1"/>
    <col min="8727" max="8727" width="8.88671875" style="143"/>
    <col min="8728" max="8728" width="5.6640625" style="143" bestFit="1" customWidth="1"/>
    <col min="8729" max="8729" width="8.88671875" style="143"/>
    <col min="8730" max="8730" width="8.5546875" style="143" bestFit="1" customWidth="1"/>
    <col min="8731" max="8734" width="8.88671875" style="143"/>
    <col min="8735" max="8736" width="9.88671875" style="143" bestFit="1" customWidth="1"/>
    <col min="8737" max="8737" width="12.77734375" style="143" bestFit="1" customWidth="1"/>
    <col min="8738" max="8739" width="9.88671875" style="143" bestFit="1" customWidth="1"/>
    <col min="8740" max="8974" width="8.88671875" style="143"/>
    <col min="8975" max="8975" width="9.88671875" style="143" customWidth="1"/>
    <col min="8976" max="8977" width="8.88671875" style="143"/>
    <col min="8978" max="8978" width="4" style="143" bestFit="1" customWidth="1"/>
    <col min="8979" max="8979" width="11.44140625" style="143" bestFit="1" customWidth="1"/>
    <col min="8980" max="8980" width="5.21875" style="143" bestFit="1" customWidth="1"/>
    <col min="8981" max="8981" width="9.88671875" style="143" bestFit="1" customWidth="1"/>
    <col min="8982" max="8982" width="3.6640625" style="143" bestFit="1" customWidth="1"/>
    <col min="8983" max="8983" width="8.88671875" style="143"/>
    <col min="8984" max="8984" width="5.6640625" style="143" bestFit="1" customWidth="1"/>
    <col min="8985" max="8985" width="8.88671875" style="143"/>
    <col min="8986" max="8986" width="8.5546875" style="143" bestFit="1" customWidth="1"/>
    <col min="8987" max="8990" width="8.88671875" style="143"/>
    <col min="8991" max="8992" width="9.88671875" style="143" bestFit="1" customWidth="1"/>
    <col min="8993" max="8993" width="12.77734375" style="143" bestFit="1" customWidth="1"/>
    <col min="8994" max="8995" width="9.88671875" style="143" bestFit="1" customWidth="1"/>
    <col min="8996" max="9230" width="8.88671875" style="143"/>
    <col min="9231" max="9231" width="9.88671875" style="143" customWidth="1"/>
    <col min="9232" max="9233" width="8.88671875" style="143"/>
    <col min="9234" max="9234" width="4" style="143" bestFit="1" customWidth="1"/>
    <col min="9235" max="9235" width="11.44140625" style="143" bestFit="1" customWidth="1"/>
    <col min="9236" max="9236" width="5.21875" style="143" bestFit="1" customWidth="1"/>
    <col min="9237" max="9237" width="9.88671875" style="143" bestFit="1" customWidth="1"/>
    <col min="9238" max="9238" width="3.6640625" style="143" bestFit="1" customWidth="1"/>
    <col min="9239" max="9239" width="8.88671875" style="143"/>
    <col min="9240" max="9240" width="5.6640625" style="143" bestFit="1" customWidth="1"/>
    <col min="9241" max="9241" width="8.88671875" style="143"/>
    <col min="9242" max="9242" width="8.5546875" style="143" bestFit="1" customWidth="1"/>
    <col min="9243" max="9246" width="8.88671875" style="143"/>
    <col min="9247" max="9248" width="9.88671875" style="143" bestFit="1" customWidth="1"/>
    <col min="9249" max="9249" width="12.77734375" style="143" bestFit="1" customWidth="1"/>
    <col min="9250" max="9251" width="9.88671875" style="143" bestFit="1" customWidth="1"/>
    <col min="9252" max="9486" width="8.88671875" style="143"/>
    <col min="9487" max="9487" width="9.88671875" style="143" customWidth="1"/>
    <col min="9488" max="9489" width="8.88671875" style="143"/>
    <col min="9490" max="9490" width="4" style="143" bestFit="1" customWidth="1"/>
    <col min="9491" max="9491" width="11.44140625" style="143" bestFit="1" customWidth="1"/>
    <col min="9492" max="9492" width="5.21875" style="143" bestFit="1" customWidth="1"/>
    <col min="9493" max="9493" width="9.88671875" style="143" bestFit="1" customWidth="1"/>
    <col min="9494" max="9494" width="3.6640625" style="143" bestFit="1" customWidth="1"/>
    <col min="9495" max="9495" width="8.88671875" style="143"/>
    <col min="9496" max="9496" width="5.6640625" style="143" bestFit="1" customWidth="1"/>
    <col min="9497" max="9497" width="8.88671875" style="143"/>
    <col min="9498" max="9498" width="8.5546875" style="143" bestFit="1" customWidth="1"/>
    <col min="9499" max="9502" width="8.88671875" style="143"/>
    <col min="9503" max="9504" width="9.88671875" style="143" bestFit="1" customWidth="1"/>
    <col min="9505" max="9505" width="12.77734375" style="143" bestFit="1" customWidth="1"/>
    <col min="9506" max="9507" width="9.88671875" style="143" bestFit="1" customWidth="1"/>
    <col min="9508" max="9742" width="8.88671875" style="143"/>
    <col min="9743" max="9743" width="9.88671875" style="143" customWidth="1"/>
    <col min="9744" max="9745" width="8.88671875" style="143"/>
    <col min="9746" max="9746" width="4" style="143" bestFit="1" customWidth="1"/>
    <col min="9747" max="9747" width="11.44140625" style="143" bestFit="1" customWidth="1"/>
    <col min="9748" max="9748" width="5.21875" style="143" bestFit="1" customWidth="1"/>
    <col min="9749" max="9749" width="9.88671875" style="143" bestFit="1" customWidth="1"/>
    <col min="9750" max="9750" width="3.6640625" style="143" bestFit="1" customWidth="1"/>
    <col min="9751" max="9751" width="8.88671875" style="143"/>
    <col min="9752" max="9752" width="5.6640625" style="143" bestFit="1" customWidth="1"/>
    <col min="9753" max="9753" width="8.88671875" style="143"/>
    <col min="9754" max="9754" width="8.5546875" style="143" bestFit="1" customWidth="1"/>
    <col min="9755" max="9758" width="8.88671875" style="143"/>
    <col min="9759" max="9760" width="9.88671875" style="143" bestFit="1" customWidth="1"/>
    <col min="9761" max="9761" width="12.77734375" style="143" bestFit="1" customWidth="1"/>
    <col min="9762" max="9763" width="9.88671875" style="143" bestFit="1" customWidth="1"/>
    <col min="9764" max="9998" width="8.88671875" style="143"/>
    <col min="9999" max="9999" width="9.88671875" style="143" customWidth="1"/>
    <col min="10000" max="10001" width="8.88671875" style="143"/>
    <col min="10002" max="10002" width="4" style="143" bestFit="1" customWidth="1"/>
    <col min="10003" max="10003" width="11.44140625" style="143" bestFit="1" customWidth="1"/>
    <col min="10004" max="10004" width="5.21875" style="143" bestFit="1" customWidth="1"/>
    <col min="10005" max="10005" width="9.88671875" style="143" bestFit="1" customWidth="1"/>
    <col min="10006" max="10006" width="3.6640625" style="143" bestFit="1" customWidth="1"/>
    <col min="10007" max="10007" width="8.88671875" style="143"/>
    <col min="10008" max="10008" width="5.6640625" style="143" bestFit="1" customWidth="1"/>
    <col min="10009" max="10009" width="8.88671875" style="143"/>
    <col min="10010" max="10010" width="8.5546875" style="143" bestFit="1" customWidth="1"/>
    <col min="10011" max="10014" width="8.88671875" style="143"/>
    <col min="10015" max="10016" width="9.88671875" style="143" bestFit="1" customWidth="1"/>
    <col min="10017" max="10017" width="12.77734375" style="143" bestFit="1" customWidth="1"/>
    <col min="10018" max="10019" width="9.88671875" style="143" bestFit="1" customWidth="1"/>
    <col min="10020" max="10254" width="8.88671875" style="143"/>
    <col min="10255" max="10255" width="9.88671875" style="143" customWidth="1"/>
    <col min="10256" max="10257" width="8.88671875" style="143"/>
    <col min="10258" max="10258" width="4" style="143" bestFit="1" customWidth="1"/>
    <col min="10259" max="10259" width="11.44140625" style="143" bestFit="1" customWidth="1"/>
    <col min="10260" max="10260" width="5.21875" style="143" bestFit="1" customWidth="1"/>
    <col min="10261" max="10261" width="9.88671875" style="143" bestFit="1" customWidth="1"/>
    <col min="10262" max="10262" width="3.6640625" style="143" bestFit="1" customWidth="1"/>
    <col min="10263" max="10263" width="8.88671875" style="143"/>
    <col min="10264" max="10264" width="5.6640625" style="143" bestFit="1" customWidth="1"/>
    <col min="10265" max="10265" width="8.88671875" style="143"/>
    <col min="10266" max="10266" width="8.5546875" style="143" bestFit="1" customWidth="1"/>
    <col min="10267" max="10270" width="8.88671875" style="143"/>
    <col min="10271" max="10272" width="9.88671875" style="143" bestFit="1" customWidth="1"/>
    <col min="10273" max="10273" width="12.77734375" style="143" bestFit="1" customWidth="1"/>
    <col min="10274" max="10275" width="9.88671875" style="143" bestFit="1" customWidth="1"/>
    <col min="10276" max="10510" width="8.88671875" style="143"/>
    <col min="10511" max="10511" width="9.88671875" style="143" customWidth="1"/>
    <col min="10512" max="10513" width="8.88671875" style="143"/>
    <col min="10514" max="10514" width="4" style="143" bestFit="1" customWidth="1"/>
    <col min="10515" max="10515" width="11.44140625" style="143" bestFit="1" customWidth="1"/>
    <col min="10516" max="10516" width="5.21875" style="143" bestFit="1" customWidth="1"/>
    <col min="10517" max="10517" width="9.88671875" style="143" bestFit="1" customWidth="1"/>
    <col min="10518" max="10518" width="3.6640625" style="143" bestFit="1" customWidth="1"/>
    <col min="10519" max="10519" width="8.88671875" style="143"/>
    <col min="10520" max="10520" width="5.6640625" style="143" bestFit="1" customWidth="1"/>
    <col min="10521" max="10521" width="8.88671875" style="143"/>
    <col min="10522" max="10522" width="8.5546875" style="143" bestFit="1" customWidth="1"/>
    <col min="10523" max="10526" width="8.88671875" style="143"/>
    <col min="10527" max="10528" width="9.88671875" style="143" bestFit="1" customWidth="1"/>
    <col min="10529" max="10529" width="12.77734375" style="143" bestFit="1" customWidth="1"/>
    <col min="10530" max="10531" width="9.88671875" style="143" bestFit="1" customWidth="1"/>
    <col min="10532" max="10766" width="8.88671875" style="143"/>
    <col min="10767" max="10767" width="9.88671875" style="143" customWidth="1"/>
    <col min="10768" max="10769" width="8.88671875" style="143"/>
    <col min="10770" max="10770" width="4" style="143" bestFit="1" customWidth="1"/>
    <col min="10771" max="10771" width="11.44140625" style="143" bestFit="1" customWidth="1"/>
    <col min="10772" max="10772" width="5.21875" style="143" bestFit="1" customWidth="1"/>
    <col min="10773" max="10773" width="9.88671875" style="143" bestFit="1" customWidth="1"/>
    <col min="10774" max="10774" width="3.6640625" style="143" bestFit="1" customWidth="1"/>
    <col min="10775" max="10775" width="8.88671875" style="143"/>
    <col min="10776" max="10776" width="5.6640625" style="143" bestFit="1" customWidth="1"/>
    <col min="10777" max="10777" width="8.88671875" style="143"/>
    <col min="10778" max="10778" width="8.5546875" style="143" bestFit="1" customWidth="1"/>
    <col min="10779" max="10782" width="8.88671875" style="143"/>
    <col min="10783" max="10784" width="9.88671875" style="143" bestFit="1" customWidth="1"/>
    <col min="10785" max="10785" width="12.77734375" style="143" bestFit="1" customWidth="1"/>
    <col min="10786" max="10787" width="9.88671875" style="143" bestFit="1" customWidth="1"/>
    <col min="10788" max="11022" width="8.88671875" style="143"/>
    <col min="11023" max="11023" width="9.88671875" style="143" customWidth="1"/>
    <col min="11024" max="11025" width="8.88671875" style="143"/>
    <col min="11026" max="11026" width="4" style="143" bestFit="1" customWidth="1"/>
    <col min="11027" max="11027" width="11.44140625" style="143" bestFit="1" customWidth="1"/>
    <col min="11028" max="11028" width="5.21875" style="143" bestFit="1" customWidth="1"/>
    <col min="11029" max="11029" width="9.88671875" style="143" bestFit="1" customWidth="1"/>
    <col min="11030" max="11030" width="3.6640625" style="143" bestFit="1" customWidth="1"/>
    <col min="11031" max="11031" width="8.88671875" style="143"/>
    <col min="11032" max="11032" width="5.6640625" style="143" bestFit="1" customWidth="1"/>
    <col min="11033" max="11033" width="8.88671875" style="143"/>
    <col min="11034" max="11034" width="8.5546875" style="143" bestFit="1" customWidth="1"/>
    <col min="11035" max="11038" width="8.88671875" style="143"/>
    <col min="11039" max="11040" width="9.88671875" style="143" bestFit="1" customWidth="1"/>
    <col min="11041" max="11041" width="12.77734375" style="143" bestFit="1" customWidth="1"/>
    <col min="11042" max="11043" width="9.88671875" style="143" bestFit="1" customWidth="1"/>
    <col min="11044" max="11278" width="8.88671875" style="143"/>
    <col min="11279" max="11279" width="9.88671875" style="143" customWidth="1"/>
    <col min="11280" max="11281" width="8.88671875" style="143"/>
    <col min="11282" max="11282" width="4" style="143" bestFit="1" customWidth="1"/>
    <col min="11283" max="11283" width="11.44140625" style="143" bestFit="1" customWidth="1"/>
    <col min="11284" max="11284" width="5.21875" style="143" bestFit="1" customWidth="1"/>
    <col min="11285" max="11285" width="9.88671875" style="143" bestFit="1" customWidth="1"/>
    <col min="11286" max="11286" width="3.6640625" style="143" bestFit="1" customWidth="1"/>
    <col min="11287" max="11287" width="8.88671875" style="143"/>
    <col min="11288" max="11288" width="5.6640625" style="143" bestFit="1" customWidth="1"/>
    <col min="11289" max="11289" width="8.88671875" style="143"/>
    <col min="11290" max="11290" width="8.5546875" style="143" bestFit="1" customWidth="1"/>
    <col min="11291" max="11294" width="8.88671875" style="143"/>
    <col min="11295" max="11296" width="9.88671875" style="143" bestFit="1" customWidth="1"/>
    <col min="11297" max="11297" width="12.77734375" style="143" bestFit="1" customWidth="1"/>
    <col min="11298" max="11299" width="9.88671875" style="143" bestFit="1" customWidth="1"/>
    <col min="11300" max="11534" width="8.88671875" style="143"/>
    <col min="11535" max="11535" width="9.88671875" style="143" customWidth="1"/>
    <col min="11536" max="11537" width="8.88671875" style="143"/>
    <col min="11538" max="11538" width="4" style="143" bestFit="1" customWidth="1"/>
    <col min="11539" max="11539" width="11.44140625" style="143" bestFit="1" customWidth="1"/>
    <col min="11540" max="11540" width="5.21875" style="143" bestFit="1" customWidth="1"/>
    <col min="11541" max="11541" width="9.88671875" style="143" bestFit="1" customWidth="1"/>
    <col min="11542" max="11542" width="3.6640625" style="143" bestFit="1" customWidth="1"/>
    <col min="11543" max="11543" width="8.88671875" style="143"/>
    <col min="11544" max="11544" width="5.6640625" style="143" bestFit="1" customWidth="1"/>
    <col min="11545" max="11545" width="8.88671875" style="143"/>
    <col min="11546" max="11546" width="8.5546875" style="143" bestFit="1" customWidth="1"/>
    <col min="11547" max="11550" width="8.88671875" style="143"/>
    <col min="11551" max="11552" width="9.88671875" style="143" bestFit="1" customWidth="1"/>
    <col min="11553" max="11553" width="12.77734375" style="143" bestFit="1" customWidth="1"/>
    <col min="11554" max="11555" width="9.88671875" style="143" bestFit="1" customWidth="1"/>
    <col min="11556" max="11790" width="8.88671875" style="143"/>
    <col min="11791" max="11791" width="9.88671875" style="143" customWidth="1"/>
    <col min="11792" max="11793" width="8.88671875" style="143"/>
    <col min="11794" max="11794" width="4" style="143" bestFit="1" customWidth="1"/>
    <col min="11795" max="11795" width="11.44140625" style="143" bestFit="1" customWidth="1"/>
    <col min="11796" max="11796" width="5.21875" style="143" bestFit="1" customWidth="1"/>
    <col min="11797" max="11797" width="9.88671875" style="143" bestFit="1" customWidth="1"/>
    <col min="11798" max="11798" width="3.6640625" style="143" bestFit="1" customWidth="1"/>
    <col min="11799" max="11799" width="8.88671875" style="143"/>
    <col min="11800" max="11800" width="5.6640625" style="143" bestFit="1" customWidth="1"/>
    <col min="11801" max="11801" width="8.88671875" style="143"/>
    <col min="11802" max="11802" width="8.5546875" style="143" bestFit="1" customWidth="1"/>
    <col min="11803" max="11806" width="8.88671875" style="143"/>
    <col min="11807" max="11808" width="9.88671875" style="143" bestFit="1" customWidth="1"/>
    <col min="11809" max="11809" width="12.77734375" style="143" bestFit="1" customWidth="1"/>
    <col min="11810" max="11811" width="9.88671875" style="143" bestFit="1" customWidth="1"/>
    <col min="11812" max="12046" width="8.88671875" style="143"/>
    <col min="12047" max="12047" width="9.88671875" style="143" customWidth="1"/>
    <col min="12048" max="12049" width="8.88671875" style="143"/>
    <col min="12050" max="12050" width="4" style="143" bestFit="1" customWidth="1"/>
    <col min="12051" max="12051" width="11.44140625" style="143" bestFit="1" customWidth="1"/>
    <col min="12052" max="12052" width="5.21875" style="143" bestFit="1" customWidth="1"/>
    <col min="12053" max="12053" width="9.88671875" style="143" bestFit="1" customWidth="1"/>
    <col min="12054" max="12054" width="3.6640625" style="143" bestFit="1" customWidth="1"/>
    <col min="12055" max="12055" width="8.88671875" style="143"/>
    <col min="12056" max="12056" width="5.6640625" style="143" bestFit="1" customWidth="1"/>
    <col min="12057" max="12057" width="8.88671875" style="143"/>
    <col min="12058" max="12058" width="8.5546875" style="143" bestFit="1" customWidth="1"/>
    <col min="12059" max="12062" width="8.88671875" style="143"/>
    <col min="12063" max="12064" width="9.88671875" style="143" bestFit="1" customWidth="1"/>
    <col min="12065" max="12065" width="12.77734375" style="143" bestFit="1" customWidth="1"/>
    <col min="12066" max="12067" width="9.88671875" style="143" bestFit="1" customWidth="1"/>
    <col min="12068" max="12302" width="8.88671875" style="143"/>
    <col min="12303" max="12303" width="9.88671875" style="143" customWidth="1"/>
    <col min="12304" max="12305" width="8.88671875" style="143"/>
    <col min="12306" max="12306" width="4" style="143" bestFit="1" customWidth="1"/>
    <col min="12307" max="12307" width="11.44140625" style="143" bestFit="1" customWidth="1"/>
    <col min="12308" max="12308" width="5.21875" style="143" bestFit="1" customWidth="1"/>
    <col min="12309" max="12309" width="9.88671875" style="143" bestFit="1" customWidth="1"/>
    <col min="12310" max="12310" width="3.6640625" style="143" bestFit="1" customWidth="1"/>
    <col min="12311" max="12311" width="8.88671875" style="143"/>
    <col min="12312" max="12312" width="5.6640625" style="143" bestFit="1" customWidth="1"/>
    <col min="12313" max="12313" width="8.88671875" style="143"/>
    <col min="12314" max="12314" width="8.5546875" style="143" bestFit="1" customWidth="1"/>
    <col min="12315" max="12318" width="8.88671875" style="143"/>
    <col min="12319" max="12320" width="9.88671875" style="143" bestFit="1" customWidth="1"/>
    <col min="12321" max="12321" width="12.77734375" style="143" bestFit="1" customWidth="1"/>
    <col min="12322" max="12323" width="9.88671875" style="143" bestFit="1" customWidth="1"/>
    <col min="12324" max="12558" width="8.88671875" style="143"/>
    <col min="12559" max="12559" width="9.88671875" style="143" customWidth="1"/>
    <col min="12560" max="12561" width="8.88671875" style="143"/>
    <col min="12562" max="12562" width="4" style="143" bestFit="1" customWidth="1"/>
    <col min="12563" max="12563" width="11.44140625" style="143" bestFit="1" customWidth="1"/>
    <col min="12564" max="12564" width="5.21875" style="143" bestFit="1" customWidth="1"/>
    <col min="12565" max="12565" width="9.88671875" style="143" bestFit="1" customWidth="1"/>
    <col min="12566" max="12566" width="3.6640625" style="143" bestFit="1" customWidth="1"/>
    <col min="12567" max="12567" width="8.88671875" style="143"/>
    <col min="12568" max="12568" width="5.6640625" style="143" bestFit="1" customWidth="1"/>
    <col min="12569" max="12569" width="8.88671875" style="143"/>
    <col min="12570" max="12570" width="8.5546875" style="143" bestFit="1" customWidth="1"/>
    <col min="12571" max="12574" width="8.88671875" style="143"/>
    <col min="12575" max="12576" width="9.88671875" style="143" bestFit="1" customWidth="1"/>
    <col min="12577" max="12577" width="12.77734375" style="143" bestFit="1" customWidth="1"/>
    <col min="12578" max="12579" width="9.88671875" style="143" bestFit="1" customWidth="1"/>
    <col min="12580" max="12814" width="8.88671875" style="143"/>
    <col min="12815" max="12815" width="9.88671875" style="143" customWidth="1"/>
    <col min="12816" max="12817" width="8.88671875" style="143"/>
    <col min="12818" max="12818" width="4" style="143" bestFit="1" customWidth="1"/>
    <col min="12819" max="12819" width="11.44140625" style="143" bestFit="1" customWidth="1"/>
    <col min="12820" max="12820" width="5.21875" style="143" bestFit="1" customWidth="1"/>
    <col min="12821" max="12821" width="9.88671875" style="143" bestFit="1" customWidth="1"/>
    <col min="12822" max="12822" width="3.6640625" style="143" bestFit="1" customWidth="1"/>
    <col min="12823" max="12823" width="8.88671875" style="143"/>
    <col min="12824" max="12824" width="5.6640625" style="143" bestFit="1" customWidth="1"/>
    <col min="12825" max="12825" width="8.88671875" style="143"/>
    <col min="12826" max="12826" width="8.5546875" style="143" bestFit="1" customWidth="1"/>
    <col min="12827" max="12830" width="8.88671875" style="143"/>
    <col min="12831" max="12832" width="9.88671875" style="143" bestFit="1" customWidth="1"/>
    <col min="12833" max="12833" width="12.77734375" style="143" bestFit="1" customWidth="1"/>
    <col min="12834" max="12835" width="9.88671875" style="143" bestFit="1" customWidth="1"/>
    <col min="12836" max="13070" width="8.88671875" style="143"/>
    <col min="13071" max="13071" width="9.88671875" style="143" customWidth="1"/>
    <col min="13072" max="13073" width="8.88671875" style="143"/>
    <col min="13074" max="13074" width="4" style="143" bestFit="1" customWidth="1"/>
    <col min="13075" max="13075" width="11.44140625" style="143" bestFit="1" customWidth="1"/>
    <col min="13076" max="13076" width="5.21875" style="143" bestFit="1" customWidth="1"/>
    <col min="13077" max="13077" width="9.88671875" style="143" bestFit="1" customWidth="1"/>
    <col min="13078" max="13078" width="3.6640625" style="143" bestFit="1" customWidth="1"/>
    <col min="13079" max="13079" width="8.88671875" style="143"/>
    <col min="13080" max="13080" width="5.6640625" style="143" bestFit="1" customWidth="1"/>
    <col min="13081" max="13081" width="8.88671875" style="143"/>
    <col min="13082" max="13082" width="8.5546875" style="143" bestFit="1" customWidth="1"/>
    <col min="13083" max="13086" width="8.88671875" style="143"/>
    <col min="13087" max="13088" width="9.88671875" style="143" bestFit="1" customWidth="1"/>
    <col min="13089" max="13089" width="12.77734375" style="143" bestFit="1" customWidth="1"/>
    <col min="13090" max="13091" width="9.88671875" style="143" bestFit="1" customWidth="1"/>
    <col min="13092" max="13326" width="8.88671875" style="143"/>
    <col min="13327" max="13327" width="9.88671875" style="143" customWidth="1"/>
    <col min="13328" max="13329" width="8.88671875" style="143"/>
    <col min="13330" max="13330" width="4" style="143" bestFit="1" customWidth="1"/>
    <col min="13331" max="13331" width="11.44140625" style="143" bestFit="1" customWidth="1"/>
    <col min="13332" max="13332" width="5.21875" style="143" bestFit="1" customWidth="1"/>
    <col min="13333" max="13333" width="9.88671875" style="143" bestFit="1" customWidth="1"/>
    <col min="13334" max="13334" width="3.6640625" style="143" bestFit="1" customWidth="1"/>
    <col min="13335" max="13335" width="8.88671875" style="143"/>
    <col min="13336" max="13336" width="5.6640625" style="143" bestFit="1" customWidth="1"/>
    <col min="13337" max="13337" width="8.88671875" style="143"/>
    <col min="13338" max="13338" width="8.5546875" style="143" bestFit="1" customWidth="1"/>
    <col min="13339" max="13342" width="8.88671875" style="143"/>
    <col min="13343" max="13344" width="9.88671875" style="143" bestFit="1" customWidth="1"/>
    <col min="13345" max="13345" width="12.77734375" style="143" bestFit="1" customWidth="1"/>
    <col min="13346" max="13347" width="9.88671875" style="143" bestFit="1" customWidth="1"/>
    <col min="13348" max="13582" width="8.88671875" style="143"/>
    <col min="13583" max="13583" width="9.88671875" style="143" customWidth="1"/>
    <col min="13584" max="13585" width="8.88671875" style="143"/>
    <col min="13586" max="13586" width="4" style="143" bestFit="1" customWidth="1"/>
    <col min="13587" max="13587" width="11.44140625" style="143" bestFit="1" customWidth="1"/>
    <col min="13588" max="13588" width="5.21875" style="143" bestFit="1" customWidth="1"/>
    <col min="13589" max="13589" width="9.88671875" style="143" bestFit="1" customWidth="1"/>
    <col min="13590" max="13590" width="3.6640625" style="143" bestFit="1" customWidth="1"/>
    <col min="13591" max="13591" width="8.88671875" style="143"/>
    <col min="13592" max="13592" width="5.6640625" style="143" bestFit="1" customWidth="1"/>
    <col min="13593" max="13593" width="8.88671875" style="143"/>
    <col min="13594" max="13594" width="8.5546875" style="143" bestFit="1" customWidth="1"/>
    <col min="13595" max="13598" width="8.88671875" style="143"/>
    <col min="13599" max="13600" width="9.88671875" style="143" bestFit="1" customWidth="1"/>
    <col min="13601" max="13601" width="12.77734375" style="143" bestFit="1" customWidth="1"/>
    <col min="13602" max="13603" width="9.88671875" style="143" bestFit="1" customWidth="1"/>
    <col min="13604" max="13838" width="8.88671875" style="143"/>
    <col min="13839" max="13839" width="9.88671875" style="143" customWidth="1"/>
    <col min="13840" max="13841" width="8.88671875" style="143"/>
    <col min="13842" max="13842" width="4" style="143" bestFit="1" customWidth="1"/>
    <col min="13843" max="13843" width="11.44140625" style="143" bestFit="1" customWidth="1"/>
    <col min="13844" max="13844" width="5.21875" style="143" bestFit="1" customWidth="1"/>
    <col min="13845" max="13845" width="9.88671875" style="143" bestFit="1" customWidth="1"/>
    <col min="13846" max="13846" width="3.6640625" style="143" bestFit="1" customWidth="1"/>
    <col min="13847" max="13847" width="8.88671875" style="143"/>
    <col min="13848" max="13848" width="5.6640625" style="143" bestFit="1" customWidth="1"/>
    <col min="13849" max="13849" width="8.88671875" style="143"/>
    <col min="13850" max="13850" width="8.5546875" style="143" bestFit="1" customWidth="1"/>
    <col min="13851" max="13854" width="8.88671875" style="143"/>
    <col min="13855" max="13856" width="9.88671875" style="143" bestFit="1" customWidth="1"/>
    <col min="13857" max="13857" width="12.77734375" style="143" bestFit="1" customWidth="1"/>
    <col min="13858" max="13859" width="9.88671875" style="143" bestFit="1" customWidth="1"/>
    <col min="13860" max="14094" width="8.88671875" style="143"/>
    <col min="14095" max="14095" width="9.88671875" style="143" customWidth="1"/>
    <col min="14096" max="14097" width="8.88671875" style="143"/>
    <col min="14098" max="14098" width="4" style="143" bestFit="1" customWidth="1"/>
    <col min="14099" max="14099" width="11.44140625" style="143" bestFit="1" customWidth="1"/>
    <col min="14100" max="14100" width="5.21875" style="143" bestFit="1" customWidth="1"/>
    <col min="14101" max="14101" width="9.88671875" style="143" bestFit="1" customWidth="1"/>
    <col min="14102" max="14102" width="3.6640625" style="143" bestFit="1" customWidth="1"/>
    <col min="14103" max="14103" width="8.88671875" style="143"/>
    <col min="14104" max="14104" width="5.6640625" style="143" bestFit="1" customWidth="1"/>
    <col min="14105" max="14105" width="8.88671875" style="143"/>
    <col min="14106" max="14106" width="8.5546875" style="143" bestFit="1" customWidth="1"/>
    <col min="14107" max="14110" width="8.88671875" style="143"/>
    <col min="14111" max="14112" width="9.88671875" style="143" bestFit="1" customWidth="1"/>
    <col min="14113" max="14113" width="12.77734375" style="143" bestFit="1" customWidth="1"/>
    <col min="14114" max="14115" width="9.88671875" style="143" bestFit="1" customWidth="1"/>
    <col min="14116" max="14350" width="8.88671875" style="143"/>
    <col min="14351" max="14351" width="9.88671875" style="143" customWidth="1"/>
    <col min="14352" max="14353" width="8.88671875" style="143"/>
    <col min="14354" max="14354" width="4" style="143" bestFit="1" customWidth="1"/>
    <col min="14355" max="14355" width="11.44140625" style="143" bestFit="1" customWidth="1"/>
    <col min="14356" max="14356" width="5.21875" style="143" bestFit="1" customWidth="1"/>
    <col min="14357" max="14357" width="9.88671875" style="143" bestFit="1" customWidth="1"/>
    <col min="14358" max="14358" width="3.6640625" style="143" bestFit="1" customWidth="1"/>
    <col min="14359" max="14359" width="8.88671875" style="143"/>
    <col min="14360" max="14360" width="5.6640625" style="143" bestFit="1" customWidth="1"/>
    <col min="14361" max="14361" width="8.88671875" style="143"/>
    <col min="14362" max="14362" width="8.5546875" style="143" bestFit="1" customWidth="1"/>
    <col min="14363" max="14366" width="8.88671875" style="143"/>
    <col min="14367" max="14368" width="9.88671875" style="143" bestFit="1" customWidth="1"/>
    <col min="14369" max="14369" width="12.77734375" style="143" bestFit="1" customWidth="1"/>
    <col min="14370" max="14371" width="9.88671875" style="143" bestFit="1" customWidth="1"/>
    <col min="14372" max="14606" width="8.88671875" style="143"/>
    <col min="14607" max="14607" width="9.88671875" style="143" customWidth="1"/>
    <col min="14608" max="14609" width="8.88671875" style="143"/>
    <col min="14610" max="14610" width="4" style="143" bestFit="1" customWidth="1"/>
    <col min="14611" max="14611" width="11.44140625" style="143" bestFit="1" customWidth="1"/>
    <col min="14612" max="14612" width="5.21875" style="143" bestFit="1" customWidth="1"/>
    <col min="14613" max="14613" width="9.88671875" style="143" bestFit="1" customWidth="1"/>
    <col min="14614" max="14614" width="3.6640625" style="143" bestFit="1" customWidth="1"/>
    <col min="14615" max="14615" width="8.88671875" style="143"/>
    <col min="14616" max="14616" width="5.6640625" style="143" bestFit="1" customWidth="1"/>
    <col min="14617" max="14617" width="8.88671875" style="143"/>
    <col min="14618" max="14618" width="8.5546875" style="143" bestFit="1" customWidth="1"/>
    <col min="14619" max="14622" width="8.88671875" style="143"/>
    <col min="14623" max="14624" width="9.88671875" style="143" bestFit="1" customWidth="1"/>
    <col min="14625" max="14625" width="12.77734375" style="143" bestFit="1" customWidth="1"/>
    <col min="14626" max="14627" width="9.88671875" style="143" bestFit="1" customWidth="1"/>
    <col min="14628" max="14862" width="8.88671875" style="143"/>
    <col min="14863" max="14863" width="9.88671875" style="143" customWidth="1"/>
    <col min="14864" max="14865" width="8.88671875" style="143"/>
    <col min="14866" max="14866" width="4" style="143" bestFit="1" customWidth="1"/>
    <col min="14867" max="14867" width="11.44140625" style="143" bestFit="1" customWidth="1"/>
    <col min="14868" max="14868" width="5.21875" style="143" bestFit="1" customWidth="1"/>
    <col min="14869" max="14869" width="9.88671875" style="143" bestFit="1" customWidth="1"/>
    <col min="14870" max="14870" width="3.6640625" style="143" bestFit="1" customWidth="1"/>
    <col min="14871" max="14871" width="8.88671875" style="143"/>
    <col min="14872" max="14872" width="5.6640625" style="143" bestFit="1" customWidth="1"/>
    <col min="14873" max="14873" width="8.88671875" style="143"/>
    <col min="14874" max="14874" width="8.5546875" style="143" bestFit="1" customWidth="1"/>
    <col min="14875" max="14878" width="8.88671875" style="143"/>
    <col min="14879" max="14880" width="9.88671875" style="143" bestFit="1" customWidth="1"/>
    <col min="14881" max="14881" width="12.77734375" style="143" bestFit="1" customWidth="1"/>
    <col min="14882" max="14883" width="9.88671875" style="143" bestFit="1" customWidth="1"/>
    <col min="14884" max="15118" width="8.88671875" style="143"/>
    <col min="15119" max="15119" width="9.88671875" style="143" customWidth="1"/>
    <col min="15120" max="15121" width="8.88671875" style="143"/>
    <col min="15122" max="15122" width="4" style="143" bestFit="1" customWidth="1"/>
    <col min="15123" max="15123" width="11.44140625" style="143" bestFit="1" customWidth="1"/>
    <col min="15124" max="15124" width="5.21875" style="143" bestFit="1" customWidth="1"/>
    <col min="15125" max="15125" width="9.88671875" style="143" bestFit="1" customWidth="1"/>
    <col min="15126" max="15126" width="3.6640625" style="143" bestFit="1" customWidth="1"/>
    <col min="15127" max="15127" width="8.88671875" style="143"/>
    <col min="15128" max="15128" width="5.6640625" style="143" bestFit="1" customWidth="1"/>
    <col min="15129" max="15129" width="8.88671875" style="143"/>
    <col min="15130" max="15130" width="8.5546875" style="143" bestFit="1" customWidth="1"/>
    <col min="15131" max="15134" width="8.88671875" style="143"/>
    <col min="15135" max="15136" width="9.88671875" style="143" bestFit="1" customWidth="1"/>
    <col min="15137" max="15137" width="12.77734375" style="143" bestFit="1" customWidth="1"/>
    <col min="15138" max="15139" width="9.88671875" style="143" bestFit="1" customWidth="1"/>
    <col min="15140" max="15374" width="8.88671875" style="143"/>
    <col min="15375" max="15375" width="9.88671875" style="143" customWidth="1"/>
    <col min="15376" max="15377" width="8.88671875" style="143"/>
    <col min="15378" max="15378" width="4" style="143" bestFit="1" customWidth="1"/>
    <col min="15379" max="15379" width="11.44140625" style="143" bestFit="1" customWidth="1"/>
    <col min="15380" max="15380" width="5.21875" style="143" bestFit="1" customWidth="1"/>
    <col min="15381" max="15381" width="9.88671875" style="143" bestFit="1" customWidth="1"/>
    <col min="15382" max="15382" width="3.6640625" style="143" bestFit="1" customWidth="1"/>
    <col min="15383" max="15383" width="8.88671875" style="143"/>
    <col min="15384" max="15384" width="5.6640625" style="143" bestFit="1" customWidth="1"/>
    <col min="15385" max="15385" width="8.88671875" style="143"/>
    <col min="15386" max="15386" width="8.5546875" style="143" bestFit="1" customWidth="1"/>
    <col min="15387" max="15390" width="8.88671875" style="143"/>
    <col min="15391" max="15392" width="9.88671875" style="143" bestFit="1" customWidth="1"/>
    <col min="15393" max="15393" width="12.77734375" style="143" bestFit="1" customWidth="1"/>
    <col min="15394" max="15395" width="9.88671875" style="143" bestFit="1" customWidth="1"/>
    <col min="15396" max="15630" width="8.88671875" style="143"/>
    <col min="15631" max="15631" width="9.88671875" style="143" customWidth="1"/>
    <col min="15632" max="15633" width="8.88671875" style="143"/>
    <col min="15634" max="15634" width="4" style="143" bestFit="1" customWidth="1"/>
    <col min="15635" max="15635" width="11.44140625" style="143" bestFit="1" customWidth="1"/>
    <col min="15636" max="15636" width="5.21875" style="143" bestFit="1" customWidth="1"/>
    <col min="15637" max="15637" width="9.88671875" style="143" bestFit="1" customWidth="1"/>
    <col min="15638" max="15638" width="3.6640625" style="143" bestFit="1" customWidth="1"/>
    <col min="15639" max="15639" width="8.88671875" style="143"/>
    <col min="15640" max="15640" width="5.6640625" style="143" bestFit="1" customWidth="1"/>
    <col min="15641" max="15641" width="8.88671875" style="143"/>
    <col min="15642" max="15642" width="8.5546875" style="143" bestFit="1" customWidth="1"/>
    <col min="15643" max="15646" width="8.88671875" style="143"/>
    <col min="15647" max="15648" width="9.88671875" style="143" bestFit="1" customWidth="1"/>
    <col min="15649" max="15649" width="12.77734375" style="143" bestFit="1" customWidth="1"/>
    <col min="15650" max="15651" width="9.88671875" style="143" bestFit="1" customWidth="1"/>
    <col min="15652" max="15886" width="8.88671875" style="143"/>
    <col min="15887" max="15887" width="9.88671875" style="143" customWidth="1"/>
    <col min="15888" max="15889" width="8.88671875" style="143"/>
    <col min="15890" max="15890" width="4" style="143" bestFit="1" customWidth="1"/>
    <col min="15891" max="15891" width="11.44140625" style="143" bestFit="1" customWidth="1"/>
    <col min="15892" max="15892" width="5.21875" style="143" bestFit="1" customWidth="1"/>
    <col min="15893" max="15893" width="9.88671875" style="143" bestFit="1" customWidth="1"/>
    <col min="15894" max="15894" width="3.6640625" style="143" bestFit="1" customWidth="1"/>
    <col min="15895" max="15895" width="8.88671875" style="143"/>
    <col min="15896" max="15896" width="5.6640625" style="143" bestFit="1" customWidth="1"/>
    <col min="15897" max="15897" width="8.88671875" style="143"/>
    <col min="15898" max="15898" width="8.5546875" style="143" bestFit="1" customWidth="1"/>
    <col min="15899" max="15902" width="8.88671875" style="143"/>
    <col min="15903" max="15904" width="9.88671875" style="143" bestFit="1" customWidth="1"/>
    <col min="15905" max="15905" width="12.77734375" style="143" bestFit="1" customWidth="1"/>
    <col min="15906" max="15907" width="9.88671875" style="143" bestFit="1" customWidth="1"/>
    <col min="15908" max="16142" width="8.88671875" style="143"/>
    <col min="16143" max="16143" width="9.88671875" style="143" customWidth="1"/>
    <col min="16144" max="16145" width="8.88671875" style="143"/>
    <col min="16146" max="16146" width="4" style="143" bestFit="1" customWidth="1"/>
    <col min="16147" max="16147" width="11.44140625" style="143" bestFit="1" customWidth="1"/>
    <col min="16148" max="16148" width="5.21875" style="143" bestFit="1" customWidth="1"/>
    <col min="16149" max="16149" width="9.88671875" style="143" bestFit="1" customWidth="1"/>
    <col min="16150" max="16150" width="3.6640625" style="143" bestFit="1" customWidth="1"/>
    <col min="16151" max="16151" width="8.88671875" style="143"/>
    <col min="16152" max="16152" width="5.6640625" style="143" bestFit="1" customWidth="1"/>
    <col min="16153" max="16153" width="8.88671875" style="143"/>
    <col min="16154" max="16154" width="8.5546875" style="143" bestFit="1" customWidth="1"/>
    <col min="16155" max="16158" width="8.88671875" style="143"/>
    <col min="16159" max="16160" width="9.88671875" style="143" bestFit="1" customWidth="1"/>
    <col min="16161" max="16161" width="12.77734375" style="143" bestFit="1" customWidth="1"/>
    <col min="16162" max="16163" width="9.88671875" style="143" bestFit="1" customWidth="1"/>
    <col min="16164" max="16384" width="8.88671875" style="143"/>
  </cols>
  <sheetData>
    <row r="1" spans="1:52" ht="18" customHeight="1">
      <c r="A1" s="531" t="s">
        <v>286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1"/>
      <c r="AB1" s="531"/>
      <c r="AC1" s="531"/>
      <c r="AD1" s="531"/>
      <c r="AE1" s="531"/>
      <c r="AF1" s="531"/>
      <c r="AG1" s="531"/>
      <c r="AH1" s="531"/>
      <c r="AI1" s="531"/>
      <c r="AJ1" s="531"/>
      <c r="AK1" s="531"/>
      <c r="AL1" s="531"/>
      <c r="AM1" s="531"/>
      <c r="AN1" s="531"/>
      <c r="AO1" s="531"/>
      <c r="AP1" s="531"/>
      <c r="AQ1" s="531"/>
    </row>
    <row r="2" spans="1:52">
      <c r="A2" s="222" t="s">
        <v>291</v>
      </c>
      <c r="B2" s="223"/>
      <c r="C2" s="224"/>
      <c r="D2" s="224"/>
      <c r="E2" s="224"/>
      <c r="F2" s="224"/>
      <c r="G2" s="224"/>
      <c r="H2" s="225"/>
      <c r="I2" s="225"/>
      <c r="J2" s="225"/>
      <c r="K2" s="225"/>
      <c r="L2" s="225"/>
      <c r="M2" s="225"/>
      <c r="N2" s="225"/>
      <c r="O2" s="225"/>
      <c r="P2" s="226"/>
      <c r="Q2" s="227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8"/>
      <c r="AJ2" s="229"/>
      <c r="AK2" s="229"/>
      <c r="AL2" s="229"/>
      <c r="AM2" s="228"/>
      <c r="AN2" s="228"/>
      <c r="AO2" s="228"/>
      <c r="AP2" s="228"/>
      <c r="AQ2" s="228"/>
      <c r="AS2" s="143"/>
      <c r="AT2" s="143"/>
      <c r="AU2" s="143"/>
      <c r="AV2" s="143"/>
    </row>
    <row r="3" spans="1:52" s="134" customFormat="1" ht="15" customHeight="1">
      <c r="A3" s="230" t="s">
        <v>279</v>
      </c>
      <c r="B3" s="231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2"/>
      <c r="AG3" s="232"/>
      <c r="AH3" s="232"/>
      <c r="AI3" s="232"/>
      <c r="AJ3" s="232"/>
      <c r="AK3" s="232"/>
      <c r="AL3" s="224"/>
      <c r="AM3" s="224"/>
      <c r="AN3" s="224"/>
      <c r="AO3" s="224"/>
      <c r="AP3" s="224"/>
      <c r="AQ3" s="224"/>
      <c r="AR3" s="143"/>
      <c r="AS3" s="143"/>
    </row>
    <row r="4" spans="1:52" s="134" customFormat="1" ht="26.25" customHeight="1" thickBot="1">
      <c r="A4" s="230"/>
      <c r="B4" s="231"/>
      <c r="C4" s="232"/>
      <c r="D4" s="232"/>
      <c r="E4" s="554" t="s">
        <v>327</v>
      </c>
      <c r="F4" s="555"/>
      <c r="G4" s="555"/>
      <c r="H4" s="555"/>
      <c r="I4" s="555"/>
      <c r="J4" s="555"/>
      <c r="K4" s="555"/>
      <c r="L4" s="555"/>
      <c r="M4" s="555"/>
      <c r="N4" s="556"/>
      <c r="O4" s="554" t="s">
        <v>318</v>
      </c>
      <c r="P4" s="555"/>
      <c r="Q4" s="555"/>
      <c r="R4" s="555"/>
      <c r="S4" s="555"/>
      <c r="T4" s="555"/>
      <c r="U4" s="555"/>
      <c r="V4" s="555"/>
      <c r="W4" s="555"/>
      <c r="X4" s="555"/>
      <c r="Y4" s="555"/>
      <c r="Z4" s="555"/>
      <c r="AA4" s="555"/>
      <c r="AB4" s="555"/>
      <c r="AC4" s="555"/>
      <c r="AD4" s="555"/>
      <c r="AE4" s="555"/>
      <c r="AF4" s="555"/>
      <c r="AG4" s="555"/>
      <c r="AH4" s="556"/>
      <c r="AI4" s="557" t="s">
        <v>328</v>
      </c>
      <c r="AJ4" s="558"/>
      <c r="AK4" s="559"/>
      <c r="AL4" s="560" t="s">
        <v>361</v>
      </c>
      <c r="AM4" s="561"/>
      <c r="AN4" s="561"/>
      <c r="AO4" s="561"/>
      <c r="AP4" s="561"/>
      <c r="AQ4" s="562"/>
      <c r="AR4" s="143"/>
      <c r="AS4" s="143"/>
    </row>
    <row r="5" spans="1:52" s="134" customFormat="1" ht="33" customHeight="1">
      <c r="A5" s="532" t="s">
        <v>2</v>
      </c>
      <c r="B5" s="535" t="s">
        <v>169</v>
      </c>
      <c r="C5" s="535" t="s">
        <v>168</v>
      </c>
      <c r="D5" s="528" t="s">
        <v>326</v>
      </c>
      <c r="E5" s="537" t="s">
        <v>315</v>
      </c>
      <c r="F5" s="538"/>
      <c r="G5" s="539"/>
      <c r="H5" s="539"/>
      <c r="I5" s="539"/>
      <c r="J5" s="539"/>
      <c r="K5" s="539"/>
      <c r="L5" s="540"/>
      <c r="M5" s="540"/>
      <c r="N5" s="541"/>
      <c r="O5" s="537" t="s">
        <v>278</v>
      </c>
      <c r="P5" s="538"/>
      <c r="Q5" s="539"/>
      <c r="R5" s="539"/>
      <c r="S5" s="539"/>
      <c r="T5" s="539"/>
      <c r="U5" s="539"/>
      <c r="V5" s="540"/>
      <c r="W5" s="540"/>
      <c r="X5" s="541"/>
      <c r="Y5" s="537" t="s">
        <v>277</v>
      </c>
      <c r="Z5" s="538"/>
      <c r="AA5" s="539"/>
      <c r="AB5" s="539"/>
      <c r="AC5" s="539"/>
      <c r="AD5" s="539"/>
      <c r="AE5" s="539"/>
      <c r="AF5" s="540"/>
      <c r="AG5" s="540"/>
      <c r="AH5" s="541"/>
      <c r="AI5" s="528" t="s">
        <v>276</v>
      </c>
      <c r="AJ5" s="528" t="s">
        <v>275</v>
      </c>
      <c r="AK5" s="542" t="s">
        <v>274</v>
      </c>
      <c r="AL5" s="545" t="s">
        <v>273</v>
      </c>
      <c r="AM5" s="546"/>
      <c r="AN5" s="545" t="s">
        <v>272</v>
      </c>
      <c r="AO5" s="549"/>
      <c r="AP5" s="549"/>
      <c r="AQ5" s="550"/>
      <c r="AR5" s="177"/>
      <c r="AS5" s="143"/>
    </row>
    <row r="6" spans="1:52" s="134" customFormat="1">
      <c r="A6" s="533"/>
      <c r="B6" s="530"/>
      <c r="C6" s="530"/>
      <c r="D6" s="529"/>
      <c r="E6" s="553" t="s">
        <v>271</v>
      </c>
      <c r="F6" s="525"/>
      <c r="G6" s="524" t="s">
        <v>270</v>
      </c>
      <c r="H6" s="525"/>
      <c r="I6" s="524" t="s">
        <v>269</v>
      </c>
      <c r="J6" s="525"/>
      <c r="K6" s="524" t="s">
        <v>71</v>
      </c>
      <c r="L6" s="525"/>
      <c r="M6" s="524" t="s">
        <v>268</v>
      </c>
      <c r="N6" s="526"/>
      <c r="O6" s="553" t="s">
        <v>271</v>
      </c>
      <c r="P6" s="525"/>
      <c r="Q6" s="524" t="s">
        <v>270</v>
      </c>
      <c r="R6" s="525"/>
      <c r="S6" s="524" t="s">
        <v>269</v>
      </c>
      <c r="T6" s="525"/>
      <c r="U6" s="524" t="s">
        <v>71</v>
      </c>
      <c r="V6" s="525"/>
      <c r="W6" s="524" t="s">
        <v>268</v>
      </c>
      <c r="X6" s="526"/>
      <c r="Y6" s="553" t="s">
        <v>271</v>
      </c>
      <c r="Z6" s="525"/>
      <c r="AA6" s="524" t="s">
        <v>270</v>
      </c>
      <c r="AB6" s="525"/>
      <c r="AC6" s="524" t="s">
        <v>269</v>
      </c>
      <c r="AD6" s="525"/>
      <c r="AE6" s="524" t="s">
        <v>71</v>
      </c>
      <c r="AF6" s="525"/>
      <c r="AG6" s="524" t="s">
        <v>268</v>
      </c>
      <c r="AH6" s="526"/>
      <c r="AI6" s="529"/>
      <c r="AJ6" s="529"/>
      <c r="AK6" s="543"/>
      <c r="AL6" s="547"/>
      <c r="AM6" s="548"/>
      <c r="AN6" s="547"/>
      <c r="AO6" s="551"/>
      <c r="AP6" s="551"/>
      <c r="AQ6" s="552"/>
      <c r="AR6" s="177"/>
      <c r="AS6" s="143"/>
    </row>
    <row r="7" spans="1:52" s="134" customFormat="1" ht="39.75" customHeight="1">
      <c r="A7" s="534"/>
      <c r="B7" s="536"/>
      <c r="C7" s="536"/>
      <c r="D7" s="530"/>
      <c r="E7" s="322" t="s">
        <v>167</v>
      </c>
      <c r="F7" s="323" t="s">
        <v>166</v>
      </c>
      <c r="G7" s="322" t="s">
        <v>167</v>
      </c>
      <c r="H7" s="323" t="s">
        <v>166</v>
      </c>
      <c r="I7" s="322" t="s">
        <v>167</v>
      </c>
      <c r="J7" s="323" t="s">
        <v>166</v>
      </c>
      <c r="K7" s="322" t="s">
        <v>167</v>
      </c>
      <c r="L7" s="323" t="s">
        <v>166</v>
      </c>
      <c r="M7" s="322" t="s">
        <v>167</v>
      </c>
      <c r="N7" s="324" t="s">
        <v>166</v>
      </c>
      <c r="O7" s="322" t="s">
        <v>167</v>
      </c>
      <c r="P7" s="323" t="s">
        <v>166</v>
      </c>
      <c r="Q7" s="322" t="s">
        <v>167</v>
      </c>
      <c r="R7" s="323" t="s">
        <v>166</v>
      </c>
      <c r="S7" s="322" t="s">
        <v>167</v>
      </c>
      <c r="T7" s="323" t="s">
        <v>166</v>
      </c>
      <c r="U7" s="322" t="s">
        <v>167</v>
      </c>
      <c r="V7" s="323" t="s">
        <v>166</v>
      </c>
      <c r="W7" s="322" t="s">
        <v>167</v>
      </c>
      <c r="X7" s="324" t="s">
        <v>166</v>
      </c>
      <c r="Y7" s="322" t="s">
        <v>167</v>
      </c>
      <c r="Z7" s="323" t="s">
        <v>166</v>
      </c>
      <c r="AA7" s="322" t="s">
        <v>167</v>
      </c>
      <c r="AB7" s="323" t="s">
        <v>166</v>
      </c>
      <c r="AC7" s="322" t="s">
        <v>167</v>
      </c>
      <c r="AD7" s="323" t="s">
        <v>166</v>
      </c>
      <c r="AE7" s="322" t="s">
        <v>167</v>
      </c>
      <c r="AF7" s="323" t="s">
        <v>166</v>
      </c>
      <c r="AG7" s="322" t="s">
        <v>167</v>
      </c>
      <c r="AH7" s="324" t="s">
        <v>166</v>
      </c>
      <c r="AI7" s="530"/>
      <c r="AJ7" s="530"/>
      <c r="AK7" s="544"/>
      <c r="AL7" s="325" t="s">
        <v>148</v>
      </c>
      <c r="AM7" s="326" t="s">
        <v>131</v>
      </c>
      <c r="AN7" s="327" t="s">
        <v>183</v>
      </c>
      <c r="AO7" s="328" t="s">
        <v>182</v>
      </c>
      <c r="AP7" s="328" t="s">
        <v>267</v>
      </c>
      <c r="AQ7" s="329" t="s">
        <v>266</v>
      </c>
      <c r="AR7" s="177"/>
      <c r="AS7" s="143"/>
    </row>
    <row r="8" spans="1:52" s="134" customFormat="1" ht="17.25" customHeight="1">
      <c r="A8" s="511" t="s">
        <v>165</v>
      </c>
      <c r="B8" s="233" t="s">
        <v>164</v>
      </c>
      <c r="C8" s="234" t="s">
        <v>131</v>
      </c>
      <c r="D8" s="235" t="s">
        <v>181</v>
      </c>
      <c r="E8" s="236">
        <v>0</v>
      </c>
      <c r="F8" s="237">
        <f>E8*AI8*AK8</f>
        <v>0</v>
      </c>
      <c r="G8" s="238">
        <v>0.1</v>
      </c>
      <c r="H8" s="237">
        <f>G8*AI8*AK8</f>
        <v>0.11636000000000001</v>
      </c>
      <c r="I8" s="238">
        <v>0.5</v>
      </c>
      <c r="J8" s="237">
        <f>I8*AI8*AK8</f>
        <v>0.58179999999999998</v>
      </c>
      <c r="K8" s="238">
        <v>0.6</v>
      </c>
      <c r="L8" s="237">
        <f>K8*AI8*AK8</f>
        <v>0.69816</v>
      </c>
      <c r="M8" s="239">
        <v>0.5</v>
      </c>
      <c r="N8" s="237">
        <f>M8*AI8*AK8</f>
        <v>0.58179999999999998</v>
      </c>
      <c r="O8" s="342"/>
      <c r="P8" s="343">
        <f t="shared" ref="P8:P39" si="0">O8*AI8*AK8</f>
        <v>0</v>
      </c>
      <c r="Q8" s="344"/>
      <c r="R8" s="343">
        <f t="shared" ref="R8:R39" si="1">Q8*AI8*AK8</f>
        <v>0</v>
      </c>
      <c r="S8" s="344">
        <v>0.1</v>
      </c>
      <c r="T8" s="343">
        <f t="shared" ref="T8:T39" si="2">S8*AI8*AK8</f>
        <v>0.11636000000000001</v>
      </c>
      <c r="U8" s="344"/>
      <c r="V8" s="343">
        <f t="shared" ref="V8:V39" si="3">U8*AI8*AK8</f>
        <v>0</v>
      </c>
      <c r="W8" s="345">
        <v>0.5</v>
      </c>
      <c r="X8" s="343">
        <f t="shared" ref="X8:X39" si="4">W8*AI8*AK8</f>
        <v>0.58179999999999998</v>
      </c>
      <c r="Y8" s="342"/>
      <c r="Z8" s="343">
        <f t="shared" ref="Z8:Z39" si="5">Y8*AJ8*AK8</f>
        <v>0</v>
      </c>
      <c r="AA8" s="344"/>
      <c r="AB8" s="343">
        <f t="shared" ref="AB8:AB39" si="6">AA8*AJ8*AK8</f>
        <v>0</v>
      </c>
      <c r="AC8" s="344"/>
      <c r="AD8" s="343">
        <f t="shared" ref="AD8:AD38" si="7">AC8*AJ8*AK8</f>
        <v>0</v>
      </c>
      <c r="AE8" s="344"/>
      <c r="AF8" s="343">
        <f t="shared" ref="AF8:AF39" si="8">AE8*AJ8*AK8</f>
        <v>0</v>
      </c>
      <c r="AG8" s="345"/>
      <c r="AH8" s="343">
        <f t="shared" ref="AH8:AH39" si="9">AG8*AJ8*AK8</f>
        <v>0</v>
      </c>
      <c r="AI8" s="346">
        <f>IF(AL8=0,AU$18,AU$14)</f>
        <v>1.1636</v>
      </c>
      <c r="AJ8" s="346">
        <f>IF(AW$10&gt;0,IF(AL8=0,AX$18,AX$14), 0)</f>
        <v>0</v>
      </c>
      <c r="AK8" s="347">
        <f t="shared" ref="AK8:AK39" si="10">(IF(AN8=0,1,AU$22))*(IF(AO8=0,1,AU$23))*(IF(AP8=0,1,AU$24))*(IF(AQ8=0,1,AU$25))</f>
        <v>1</v>
      </c>
      <c r="AL8" s="348"/>
      <c r="AM8" s="349">
        <v>1</v>
      </c>
      <c r="AN8" s="350"/>
      <c r="AO8" s="351">
        <v>1</v>
      </c>
      <c r="AP8" s="352">
        <v>1</v>
      </c>
      <c r="AQ8" s="353"/>
      <c r="AR8" s="143"/>
      <c r="AS8" s="143"/>
    </row>
    <row r="9" spans="1:52" s="134" customFormat="1" ht="17.25" customHeight="1">
      <c r="A9" s="511"/>
      <c r="B9" s="240" t="s">
        <v>163</v>
      </c>
      <c r="C9" s="234" t="s">
        <v>131</v>
      </c>
      <c r="D9" s="235" t="s">
        <v>180</v>
      </c>
      <c r="E9" s="236">
        <v>0</v>
      </c>
      <c r="F9" s="237">
        <f t="shared" ref="F9:F39" si="11">E9*AI9*AK9</f>
        <v>0</v>
      </c>
      <c r="G9" s="238">
        <v>0.3</v>
      </c>
      <c r="H9" s="237">
        <f t="shared" ref="H9:H39" si="12">G9*AI9*AK9</f>
        <v>0.34908</v>
      </c>
      <c r="I9" s="238">
        <v>0.3</v>
      </c>
      <c r="J9" s="237">
        <f t="shared" ref="J9:J39" si="13">I9*AI9*AK9</f>
        <v>0.34908</v>
      </c>
      <c r="K9" s="241">
        <v>1</v>
      </c>
      <c r="L9" s="237">
        <f t="shared" ref="L9:L39" si="14">K9*AI9*AK9</f>
        <v>1.1636</v>
      </c>
      <c r="M9" s="242">
        <v>0.8</v>
      </c>
      <c r="N9" s="237">
        <f t="shared" ref="N9:N39" si="15">M9*AI9*AK9</f>
        <v>0.93088000000000004</v>
      </c>
      <c r="O9" s="342"/>
      <c r="P9" s="343">
        <f t="shared" si="0"/>
        <v>0</v>
      </c>
      <c r="Q9" s="344"/>
      <c r="R9" s="343">
        <f t="shared" si="1"/>
        <v>0</v>
      </c>
      <c r="S9" s="344"/>
      <c r="T9" s="343">
        <f t="shared" si="2"/>
        <v>0</v>
      </c>
      <c r="U9" s="354">
        <v>1</v>
      </c>
      <c r="V9" s="343">
        <f t="shared" si="3"/>
        <v>1.1636</v>
      </c>
      <c r="W9" s="355">
        <v>0.8</v>
      </c>
      <c r="X9" s="343">
        <f t="shared" si="4"/>
        <v>0.93088000000000004</v>
      </c>
      <c r="Y9" s="342"/>
      <c r="Z9" s="343">
        <f t="shared" si="5"/>
        <v>0</v>
      </c>
      <c r="AA9" s="344"/>
      <c r="AB9" s="343">
        <f t="shared" si="6"/>
        <v>0</v>
      </c>
      <c r="AC9" s="344"/>
      <c r="AD9" s="343">
        <f t="shared" si="7"/>
        <v>0</v>
      </c>
      <c r="AE9" s="354">
        <v>0.1</v>
      </c>
      <c r="AF9" s="343">
        <f t="shared" si="8"/>
        <v>0</v>
      </c>
      <c r="AG9" s="355">
        <v>0.1</v>
      </c>
      <c r="AH9" s="343">
        <f t="shared" si="9"/>
        <v>0</v>
      </c>
      <c r="AI9" s="346">
        <f>IF(AL9=0,AU$18,AU$14)</f>
        <v>1.1636</v>
      </c>
      <c r="AJ9" s="346">
        <f>IF(AW$10&gt;0,IF(AL9=0,AX$18,AX$14), 0)</f>
        <v>0</v>
      </c>
      <c r="AK9" s="347">
        <f t="shared" si="10"/>
        <v>1</v>
      </c>
      <c r="AL9" s="348"/>
      <c r="AM9" s="349">
        <v>1</v>
      </c>
      <c r="AN9" s="356">
        <v>1</v>
      </c>
      <c r="AO9" s="357"/>
      <c r="AP9" s="358"/>
      <c r="AQ9" s="353"/>
      <c r="AR9" s="143"/>
      <c r="AS9" s="333" t="s">
        <v>285</v>
      </c>
      <c r="AT9" s="334"/>
      <c r="AU9" s="378">
        <f>설계용역비!E14+설계용역비!E15</f>
        <v>136</v>
      </c>
      <c r="AV9" s="340" t="s">
        <v>148</v>
      </c>
      <c r="AW9" s="379">
        <f>67.5*AU9</f>
        <v>9180</v>
      </c>
      <c r="AX9" s="142" t="s">
        <v>283</v>
      </c>
    </row>
    <row r="10" spans="1:52" s="134" customFormat="1" ht="17.25" customHeight="1">
      <c r="A10" s="511"/>
      <c r="B10" s="240" t="s">
        <v>161</v>
      </c>
      <c r="C10" s="234" t="s">
        <v>131</v>
      </c>
      <c r="D10" s="235"/>
      <c r="E10" s="236">
        <v>0</v>
      </c>
      <c r="F10" s="237">
        <f t="shared" si="11"/>
        <v>0</v>
      </c>
      <c r="G10" s="238">
        <v>0.2</v>
      </c>
      <c r="H10" s="237">
        <f t="shared" si="12"/>
        <v>0.23272000000000001</v>
      </c>
      <c r="I10" s="238">
        <v>0.3</v>
      </c>
      <c r="J10" s="237">
        <f t="shared" si="13"/>
        <v>0.34908</v>
      </c>
      <c r="K10" s="238">
        <v>0.5</v>
      </c>
      <c r="L10" s="237">
        <f t="shared" si="14"/>
        <v>0.58179999999999998</v>
      </c>
      <c r="M10" s="239">
        <v>0.3</v>
      </c>
      <c r="N10" s="237">
        <f t="shared" si="15"/>
        <v>0.34908</v>
      </c>
      <c r="O10" s="342"/>
      <c r="P10" s="343">
        <f t="shared" si="0"/>
        <v>0</v>
      </c>
      <c r="Q10" s="344"/>
      <c r="R10" s="343">
        <f t="shared" si="1"/>
        <v>0</v>
      </c>
      <c r="S10" s="344"/>
      <c r="T10" s="343">
        <f t="shared" si="2"/>
        <v>0</v>
      </c>
      <c r="U10" s="344"/>
      <c r="V10" s="343">
        <f t="shared" si="3"/>
        <v>0</v>
      </c>
      <c r="W10" s="345"/>
      <c r="X10" s="343">
        <f t="shared" si="4"/>
        <v>0</v>
      </c>
      <c r="Y10" s="342"/>
      <c r="Z10" s="343">
        <f t="shared" si="5"/>
        <v>0</v>
      </c>
      <c r="AA10" s="344"/>
      <c r="AB10" s="343">
        <f t="shared" si="6"/>
        <v>0</v>
      </c>
      <c r="AC10" s="344"/>
      <c r="AD10" s="343">
        <f t="shared" si="7"/>
        <v>0</v>
      </c>
      <c r="AE10" s="344"/>
      <c r="AF10" s="343">
        <f t="shared" si="8"/>
        <v>0</v>
      </c>
      <c r="AG10" s="345"/>
      <c r="AH10" s="343">
        <f t="shared" si="9"/>
        <v>0</v>
      </c>
      <c r="AI10" s="346">
        <f>IF(AL10=0,AU$18,AU$14)</f>
        <v>1.1636</v>
      </c>
      <c r="AJ10" s="346">
        <f>IF(AW$10&gt;0,IF(AL10=0,AX$18,AX$14), 0)</f>
        <v>0</v>
      </c>
      <c r="AK10" s="347">
        <f t="shared" si="10"/>
        <v>1</v>
      </c>
      <c r="AL10" s="348"/>
      <c r="AM10" s="349">
        <v>1</v>
      </c>
      <c r="AN10" s="350"/>
      <c r="AO10" s="357"/>
      <c r="AP10" s="358"/>
      <c r="AQ10" s="353"/>
      <c r="AR10" s="143"/>
      <c r="AS10" s="335" t="s">
        <v>284</v>
      </c>
      <c r="AT10" s="334"/>
      <c r="AU10" s="378">
        <f>설계용역비!E15</f>
        <v>0</v>
      </c>
      <c r="AV10" s="340" t="s">
        <v>148</v>
      </c>
      <c r="AW10" s="379">
        <f>67.5*AU10</f>
        <v>0</v>
      </c>
      <c r="AX10" s="142" t="s">
        <v>283</v>
      </c>
      <c r="AZ10" s="204"/>
    </row>
    <row r="11" spans="1:52" s="134" customFormat="1" ht="17.25" customHeight="1">
      <c r="A11" s="511"/>
      <c r="B11" s="240" t="s">
        <v>160</v>
      </c>
      <c r="C11" s="234" t="s">
        <v>131</v>
      </c>
      <c r="D11" s="235"/>
      <c r="E11" s="236">
        <v>0</v>
      </c>
      <c r="F11" s="237">
        <f t="shared" si="11"/>
        <v>0</v>
      </c>
      <c r="G11" s="238">
        <v>0.1</v>
      </c>
      <c r="H11" s="237">
        <f t="shared" si="12"/>
        <v>0.10821480000000001</v>
      </c>
      <c r="I11" s="238">
        <v>0.4</v>
      </c>
      <c r="J11" s="237">
        <f t="shared" si="13"/>
        <v>0.43285920000000006</v>
      </c>
      <c r="K11" s="238">
        <v>0.4</v>
      </c>
      <c r="L11" s="237">
        <f t="shared" si="14"/>
        <v>0.43285920000000006</v>
      </c>
      <c r="M11" s="239">
        <v>0.6</v>
      </c>
      <c r="N11" s="237">
        <f t="shared" si="15"/>
        <v>0.6492888</v>
      </c>
      <c r="O11" s="342"/>
      <c r="P11" s="343">
        <f t="shared" si="0"/>
        <v>0</v>
      </c>
      <c r="Q11" s="344"/>
      <c r="R11" s="343">
        <f t="shared" si="1"/>
        <v>0</v>
      </c>
      <c r="S11" s="344"/>
      <c r="T11" s="343">
        <f t="shared" si="2"/>
        <v>0</v>
      </c>
      <c r="U11" s="344"/>
      <c r="V11" s="343">
        <f t="shared" si="3"/>
        <v>0</v>
      </c>
      <c r="W11" s="345"/>
      <c r="X11" s="343">
        <f t="shared" si="4"/>
        <v>0</v>
      </c>
      <c r="Y11" s="342"/>
      <c r="Z11" s="343">
        <f t="shared" si="5"/>
        <v>0</v>
      </c>
      <c r="AA11" s="344"/>
      <c r="AB11" s="343">
        <f t="shared" si="6"/>
        <v>0</v>
      </c>
      <c r="AC11" s="344"/>
      <c r="AD11" s="343">
        <f t="shared" si="7"/>
        <v>0</v>
      </c>
      <c r="AE11" s="344"/>
      <c r="AF11" s="343">
        <f t="shared" si="8"/>
        <v>0</v>
      </c>
      <c r="AG11" s="345"/>
      <c r="AH11" s="343">
        <f t="shared" si="9"/>
        <v>0</v>
      </c>
      <c r="AI11" s="346">
        <f>IF(AL11=0,AU$18,AU$14)</f>
        <v>1.1636</v>
      </c>
      <c r="AJ11" s="346">
        <f>IF(AW$10&gt;0,IF(AL11=0,AX$18,AX$14), 0)</f>
        <v>0</v>
      </c>
      <c r="AK11" s="347">
        <f t="shared" si="10"/>
        <v>0.93</v>
      </c>
      <c r="AL11" s="348"/>
      <c r="AM11" s="349">
        <v>1</v>
      </c>
      <c r="AN11" s="350"/>
      <c r="AO11" s="357"/>
      <c r="AP11" s="352">
        <v>1</v>
      </c>
      <c r="AQ11" s="359">
        <v>1</v>
      </c>
      <c r="AR11" s="143"/>
      <c r="AS11" s="143"/>
      <c r="AZ11" s="204"/>
    </row>
    <row r="12" spans="1:52" s="134" customFormat="1" ht="17.25" customHeight="1">
      <c r="A12" s="511" t="s">
        <v>159</v>
      </c>
      <c r="B12" s="240" t="s">
        <v>158</v>
      </c>
      <c r="C12" s="234" t="s">
        <v>149</v>
      </c>
      <c r="D12" s="235"/>
      <c r="E12" s="236">
        <v>0</v>
      </c>
      <c r="F12" s="237">
        <f t="shared" si="11"/>
        <v>0</v>
      </c>
      <c r="G12" s="238">
        <v>0.1</v>
      </c>
      <c r="H12" s="237">
        <f t="shared" si="12"/>
        <v>0.75190000000000001</v>
      </c>
      <c r="I12" s="238">
        <v>0.2</v>
      </c>
      <c r="J12" s="237">
        <f t="shared" si="13"/>
        <v>1.5038</v>
      </c>
      <c r="K12" s="238">
        <v>0.1</v>
      </c>
      <c r="L12" s="237">
        <f t="shared" si="14"/>
        <v>0.75190000000000001</v>
      </c>
      <c r="M12" s="239">
        <v>0.1</v>
      </c>
      <c r="N12" s="237">
        <f t="shared" si="15"/>
        <v>0.75190000000000001</v>
      </c>
      <c r="O12" s="342"/>
      <c r="P12" s="343">
        <f t="shared" si="0"/>
        <v>0</v>
      </c>
      <c r="Q12" s="344"/>
      <c r="R12" s="343">
        <f t="shared" si="1"/>
        <v>0</v>
      </c>
      <c r="S12" s="344"/>
      <c r="T12" s="343">
        <f t="shared" si="2"/>
        <v>0</v>
      </c>
      <c r="U12" s="344"/>
      <c r="V12" s="343">
        <f t="shared" si="3"/>
        <v>0</v>
      </c>
      <c r="W12" s="345"/>
      <c r="X12" s="343">
        <f t="shared" si="4"/>
        <v>0</v>
      </c>
      <c r="Y12" s="342"/>
      <c r="Z12" s="343">
        <f t="shared" si="5"/>
        <v>0</v>
      </c>
      <c r="AA12" s="344"/>
      <c r="AB12" s="343">
        <f t="shared" si="6"/>
        <v>0</v>
      </c>
      <c r="AC12" s="344"/>
      <c r="AD12" s="343">
        <f t="shared" si="7"/>
        <v>0</v>
      </c>
      <c r="AE12" s="344"/>
      <c r="AF12" s="343">
        <f t="shared" si="8"/>
        <v>0</v>
      </c>
      <c r="AG12" s="345"/>
      <c r="AH12" s="343">
        <f t="shared" si="9"/>
        <v>0</v>
      </c>
      <c r="AI12" s="346">
        <f t="shared" ref="AI12:AI30" si="16">IF(AL12=0,AU$18,AU$15)</f>
        <v>7.5190000000000001</v>
      </c>
      <c r="AJ12" s="346">
        <f t="shared" ref="AJ12:AJ30" si="17">IF(AW$10&gt;0,IF(AL12=0,AX$18,AX$15), 0)</f>
        <v>0</v>
      </c>
      <c r="AK12" s="347">
        <f t="shared" si="10"/>
        <v>1</v>
      </c>
      <c r="AL12" s="360">
        <v>1</v>
      </c>
      <c r="AM12" s="361"/>
      <c r="AN12" s="356">
        <v>1</v>
      </c>
      <c r="AO12" s="351">
        <v>1</v>
      </c>
      <c r="AP12" s="352"/>
      <c r="AQ12" s="353"/>
      <c r="AR12" s="143"/>
      <c r="AS12" s="219" t="s">
        <v>316</v>
      </c>
      <c r="AU12" s="204"/>
      <c r="AV12" s="204"/>
      <c r="AW12" s="204"/>
      <c r="AX12" s="204"/>
      <c r="AY12" s="204"/>
      <c r="AZ12" s="204"/>
    </row>
    <row r="13" spans="1:52" s="134" customFormat="1" ht="17.25" customHeight="1">
      <c r="A13" s="511"/>
      <c r="B13" s="240" t="s">
        <v>157</v>
      </c>
      <c r="C13" s="243" t="s">
        <v>131</v>
      </c>
      <c r="D13" s="244" t="s">
        <v>319</v>
      </c>
      <c r="E13" s="245">
        <v>0.1</v>
      </c>
      <c r="F13" s="237">
        <f t="shared" si="11"/>
        <v>0.10821480000000001</v>
      </c>
      <c r="G13" s="238">
        <v>0.1</v>
      </c>
      <c r="H13" s="237">
        <f t="shared" si="12"/>
        <v>0.10821480000000001</v>
      </c>
      <c r="I13" s="238">
        <v>0.3</v>
      </c>
      <c r="J13" s="237">
        <f t="shared" si="13"/>
        <v>0.3246444</v>
      </c>
      <c r="K13" s="238">
        <v>0.3</v>
      </c>
      <c r="L13" s="237">
        <f t="shared" si="14"/>
        <v>0.3246444</v>
      </c>
      <c r="M13" s="239">
        <v>0.2</v>
      </c>
      <c r="N13" s="237">
        <f t="shared" si="15"/>
        <v>0.21642960000000003</v>
      </c>
      <c r="O13" s="362"/>
      <c r="P13" s="343">
        <f t="shared" si="0"/>
        <v>0</v>
      </c>
      <c r="Q13" s="344"/>
      <c r="R13" s="343">
        <f t="shared" si="1"/>
        <v>0</v>
      </c>
      <c r="S13" s="344">
        <v>0.2</v>
      </c>
      <c r="T13" s="343">
        <f t="shared" si="2"/>
        <v>0.21642960000000003</v>
      </c>
      <c r="U13" s="344">
        <v>0.2</v>
      </c>
      <c r="V13" s="343">
        <f t="shared" si="3"/>
        <v>0.21642960000000003</v>
      </c>
      <c r="W13" s="345">
        <v>0.2</v>
      </c>
      <c r="X13" s="343">
        <f t="shared" si="4"/>
        <v>0.21642960000000003</v>
      </c>
      <c r="Y13" s="362"/>
      <c r="Z13" s="343">
        <f t="shared" si="5"/>
        <v>0</v>
      </c>
      <c r="AA13" s="344"/>
      <c r="AB13" s="343">
        <f t="shared" si="6"/>
        <v>0</v>
      </c>
      <c r="AC13" s="344"/>
      <c r="AD13" s="343">
        <f t="shared" si="7"/>
        <v>0</v>
      </c>
      <c r="AE13" s="344"/>
      <c r="AF13" s="343">
        <f t="shared" si="8"/>
        <v>0</v>
      </c>
      <c r="AG13" s="345"/>
      <c r="AH13" s="343">
        <f t="shared" si="9"/>
        <v>0</v>
      </c>
      <c r="AI13" s="346">
        <f t="shared" si="16"/>
        <v>1.1636</v>
      </c>
      <c r="AJ13" s="346">
        <f t="shared" si="17"/>
        <v>0</v>
      </c>
      <c r="AK13" s="347">
        <f t="shared" si="10"/>
        <v>0.93</v>
      </c>
      <c r="AL13" s="348"/>
      <c r="AM13" s="349">
        <v>1</v>
      </c>
      <c r="AN13" s="350"/>
      <c r="AO13" s="351">
        <v>1</v>
      </c>
      <c r="AP13" s="358"/>
      <c r="AQ13" s="359">
        <v>1</v>
      </c>
      <c r="AR13" s="143"/>
      <c r="AS13" s="211"/>
      <c r="AT13" s="527" t="s">
        <v>171</v>
      </c>
      <c r="AU13" s="527"/>
      <c r="AV13" s="527"/>
      <c r="AW13" s="527" t="s">
        <v>170</v>
      </c>
      <c r="AX13" s="527"/>
      <c r="AY13" s="527"/>
      <c r="AZ13" s="204"/>
    </row>
    <row r="14" spans="1:52" s="134" customFormat="1" ht="17.25" customHeight="1">
      <c r="A14" s="511"/>
      <c r="B14" s="240" t="s">
        <v>179</v>
      </c>
      <c r="C14" s="234" t="s">
        <v>149</v>
      </c>
      <c r="D14" s="235" t="s">
        <v>320</v>
      </c>
      <c r="E14" s="245">
        <v>0.1</v>
      </c>
      <c r="F14" s="237">
        <f t="shared" si="11"/>
        <v>0.69926700000000008</v>
      </c>
      <c r="G14" s="238">
        <v>0.1</v>
      </c>
      <c r="H14" s="237">
        <f t="shared" si="12"/>
        <v>0.69926700000000008</v>
      </c>
      <c r="I14" s="238">
        <v>0.2</v>
      </c>
      <c r="J14" s="237">
        <f t="shared" si="13"/>
        <v>1.3985340000000002</v>
      </c>
      <c r="K14" s="238">
        <v>0.3</v>
      </c>
      <c r="L14" s="237">
        <f t="shared" si="14"/>
        <v>2.097801</v>
      </c>
      <c r="M14" s="239">
        <v>0.1</v>
      </c>
      <c r="N14" s="237">
        <f t="shared" si="15"/>
        <v>0.69926700000000008</v>
      </c>
      <c r="O14" s="362"/>
      <c r="P14" s="343">
        <f t="shared" si="0"/>
        <v>0</v>
      </c>
      <c r="Q14" s="344"/>
      <c r="R14" s="343">
        <f t="shared" si="1"/>
        <v>0</v>
      </c>
      <c r="S14" s="344">
        <v>0.1</v>
      </c>
      <c r="T14" s="343">
        <f t="shared" si="2"/>
        <v>0.69926700000000008</v>
      </c>
      <c r="U14" s="344">
        <v>0.1</v>
      </c>
      <c r="V14" s="343">
        <f t="shared" si="3"/>
        <v>0.69926700000000008</v>
      </c>
      <c r="W14" s="345">
        <v>0.1</v>
      </c>
      <c r="X14" s="343">
        <f t="shared" si="4"/>
        <v>0.69926700000000008</v>
      </c>
      <c r="Y14" s="362"/>
      <c r="Z14" s="343">
        <f t="shared" si="5"/>
        <v>0</v>
      </c>
      <c r="AA14" s="344"/>
      <c r="AB14" s="343">
        <f t="shared" si="6"/>
        <v>0</v>
      </c>
      <c r="AC14" s="344">
        <v>0.1</v>
      </c>
      <c r="AD14" s="343">
        <f t="shared" si="7"/>
        <v>0</v>
      </c>
      <c r="AE14" s="344">
        <v>0.1</v>
      </c>
      <c r="AF14" s="343">
        <f t="shared" si="8"/>
        <v>0</v>
      </c>
      <c r="AG14" s="345"/>
      <c r="AH14" s="343">
        <f t="shared" si="9"/>
        <v>0</v>
      </c>
      <c r="AI14" s="346">
        <f t="shared" si="16"/>
        <v>7.5190000000000001</v>
      </c>
      <c r="AJ14" s="346">
        <f t="shared" si="17"/>
        <v>0</v>
      </c>
      <c r="AK14" s="347">
        <f t="shared" si="10"/>
        <v>0.93</v>
      </c>
      <c r="AL14" s="360">
        <v>1</v>
      </c>
      <c r="AM14" s="361"/>
      <c r="AN14" s="356">
        <v>1</v>
      </c>
      <c r="AO14" s="357"/>
      <c r="AP14" s="358"/>
      <c r="AQ14" s="359">
        <v>1</v>
      </c>
      <c r="AR14" s="143"/>
      <c r="AS14" s="515" t="s">
        <v>148</v>
      </c>
      <c r="AT14" s="209" t="s">
        <v>265</v>
      </c>
      <c r="AU14" s="380">
        <f>ROUND((AW$9/1000)^0.83,3)</f>
        <v>6.2969999999999997</v>
      </c>
      <c r="AV14" s="209" t="s">
        <v>264</v>
      </c>
      <c r="AW14" s="209" t="s">
        <v>265</v>
      </c>
      <c r="AX14" s="380">
        <f>ROUND((AW$10/1000)^0.83,3)</f>
        <v>0</v>
      </c>
      <c r="AY14" s="209" t="s">
        <v>264</v>
      </c>
      <c r="AZ14" s="204"/>
    </row>
    <row r="15" spans="1:52" s="134" customFormat="1" ht="17.25" customHeight="1">
      <c r="A15" s="511"/>
      <c r="B15" s="240" t="s">
        <v>155</v>
      </c>
      <c r="C15" s="234" t="s">
        <v>149</v>
      </c>
      <c r="D15" s="235"/>
      <c r="E15" s="236">
        <v>0</v>
      </c>
      <c r="F15" s="237">
        <f t="shared" si="11"/>
        <v>0</v>
      </c>
      <c r="G15" s="238">
        <v>0.1</v>
      </c>
      <c r="H15" s="237">
        <f t="shared" si="12"/>
        <v>0.75190000000000001</v>
      </c>
      <c r="I15" s="238">
        <v>0.3</v>
      </c>
      <c r="J15" s="237">
        <f t="shared" si="13"/>
        <v>2.2557</v>
      </c>
      <c r="K15" s="238">
        <v>0.3</v>
      </c>
      <c r="L15" s="237">
        <f t="shared" si="14"/>
        <v>2.2557</v>
      </c>
      <c r="M15" s="239">
        <v>0.1</v>
      </c>
      <c r="N15" s="237">
        <f t="shared" si="15"/>
        <v>0.75190000000000001</v>
      </c>
      <c r="O15" s="342"/>
      <c r="P15" s="343">
        <f t="shared" si="0"/>
        <v>0</v>
      </c>
      <c r="Q15" s="344"/>
      <c r="R15" s="343">
        <f t="shared" si="1"/>
        <v>0</v>
      </c>
      <c r="S15" s="344"/>
      <c r="T15" s="343">
        <f t="shared" si="2"/>
        <v>0</v>
      </c>
      <c r="U15" s="344"/>
      <c r="V15" s="343">
        <f t="shared" si="3"/>
        <v>0</v>
      </c>
      <c r="W15" s="345"/>
      <c r="X15" s="343">
        <f t="shared" si="4"/>
        <v>0</v>
      </c>
      <c r="Y15" s="342"/>
      <c r="Z15" s="343">
        <f t="shared" si="5"/>
        <v>0</v>
      </c>
      <c r="AA15" s="344"/>
      <c r="AB15" s="343">
        <f t="shared" si="6"/>
        <v>0</v>
      </c>
      <c r="AC15" s="344"/>
      <c r="AD15" s="343">
        <f t="shared" si="7"/>
        <v>0</v>
      </c>
      <c r="AE15" s="344"/>
      <c r="AF15" s="343">
        <f t="shared" si="8"/>
        <v>0</v>
      </c>
      <c r="AG15" s="345"/>
      <c r="AH15" s="343">
        <f t="shared" si="9"/>
        <v>0</v>
      </c>
      <c r="AI15" s="346">
        <f t="shared" si="16"/>
        <v>7.5190000000000001</v>
      </c>
      <c r="AJ15" s="346">
        <f t="shared" si="17"/>
        <v>0</v>
      </c>
      <c r="AK15" s="347">
        <f t="shared" si="10"/>
        <v>1</v>
      </c>
      <c r="AL15" s="360">
        <v>1</v>
      </c>
      <c r="AM15" s="361"/>
      <c r="AN15" s="356">
        <v>1</v>
      </c>
      <c r="AO15" s="351">
        <v>1</v>
      </c>
      <c r="AP15" s="358"/>
      <c r="AQ15" s="353"/>
      <c r="AR15" s="143"/>
      <c r="AS15" s="515"/>
      <c r="AT15" s="209" t="s">
        <v>263</v>
      </c>
      <c r="AU15" s="380">
        <f>ROUND((AW$9/1000)^0.91,3)</f>
        <v>7.5190000000000001</v>
      </c>
      <c r="AV15" s="209" t="s">
        <v>262</v>
      </c>
      <c r="AW15" s="209" t="s">
        <v>263</v>
      </c>
      <c r="AX15" s="380">
        <f>ROUND((AW$10/1000)^0.91,3)</f>
        <v>0</v>
      </c>
      <c r="AY15" s="209" t="s">
        <v>262</v>
      </c>
      <c r="AZ15" s="203"/>
    </row>
    <row r="16" spans="1:52" ht="17.25" customHeight="1">
      <c r="A16" s="511"/>
      <c r="B16" s="240" t="s">
        <v>154</v>
      </c>
      <c r="C16" s="243" t="s">
        <v>131</v>
      </c>
      <c r="D16" s="244" t="s">
        <v>321</v>
      </c>
      <c r="E16" s="236">
        <v>0</v>
      </c>
      <c r="F16" s="237">
        <f t="shared" si="11"/>
        <v>0</v>
      </c>
      <c r="G16" s="238">
        <v>0.1</v>
      </c>
      <c r="H16" s="237">
        <f t="shared" si="12"/>
        <v>0.10821480000000001</v>
      </c>
      <c r="I16" s="238">
        <v>0.5</v>
      </c>
      <c r="J16" s="237">
        <f t="shared" si="13"/>
        <v>0.54107400000000005</v>
      </c>
      <c r="K16" s="238">
        <v>0.5</v>
      </c>
      <c r="L16" s="237">
        <f t="shared" si="14"/>
        <v>0.54107400000000005</v>
      </c>
      <c r="M16" s="239">
        <v>0.8</v>
      </c>
      <c r="N16" s="237">
        <f t="shared" si="15"/>
        <v>0.86571840000000011</v>
      </c>
      <c r="O16" s="342"/>
      <c r="P16" s="343">
        <f t="shared" si="0"/>
        <v>0</v>
      </c>
      <c r="Q16" s="344"/>
      <c r="R16" s="343">
        <f t="shared" si="1"/>
        <v>0</v>
      </c>
      <c r="S16" s="344"/>
      <c r="T16" s="343">
        <f t="shared" si="2"/>
        <v>0</v>
      </c>
      <c r="U16" s="344"/>
      <c r="V16" s="343">
        <f t="shared" si="3"/>
        <v>0</v>
      </c>
      <c r="W16" s="345">
        <v>0.3</v>
      </c>
      <c r="X16" s="343">
        <f t="shared" si="4"/>
        <v>0.3246444</v>
      </c>
      <c r="Y16" s="342"/>
      <c r="Z16" s="343">
        <f t="shared" si="5"/>
        <v>0</v>
      </c>
      <c r="AA16" s="344"/>
      <c r="AB16" s="343">
        <f t="shared" si="6"/>
        <v>0</v>
      </c>
      <c r="AC16" s="344"/>
      <c r="AD16" s="343">
        <f t="shared" si="7"/>
        <v>0</v>
      </c>
      <c r="AE16" s="344"/>
      <c r="AF16" s="343">
        <f t="shared" si="8"/>
        <v>0</v>
      </c>
      <c r="AG16" s="345">
        <v>0.1</v>
      </c>
      <c r="AH16" s="343">
        <f t="shared" si="9"/>
        <v>0</v>
      </c>
      <c r="AI16" s="346">
        <f t="shared" si="16"/>
        <v>1.1636</v>
      </c>
      <c r="AJ16" s="346">
        <f t="shared" si="17"/>
        <v>0</v>
      </c>
      <c r="AK16" s="347">
        <f t="shared" si="10"/>
        <v>0.93</v>
      </c>
      <c r="AL16" s="348"/>
      <c r="AM16" s="349">
        <v>1</v>
      </c>
      <c r="AN16" s="356"/>
      <c r="AO16" s="357"/>
      <c r="AP16" s="358"/>
      <c r="AQ16" s="359">
        <v>1</v>
      </c>
      <c r="AS16" s="141"/>
      <c r="AT16" s="210"/>
      <c r="AU16" s="210"/>
      <c r="AV16" s="210"/>
      <c r="AW16" s="210"/>
      <c r="AX16" s="210"/>
      <c r="AY16" s="210"/>
      <c r="AZ16" s="203"/>
    </row>
    <row r="17" spans="1:52" ht="17.25" customHeight="1">
      <c r="A17" s="511"/>
      <c r="B17" s="240" t="s">
        <v>260</v>
      </c>
      <c r="C17" s="243" t="s">
        <v>153</v>
      </c>
      <c r="D17" s="244" t="s">
        <v>322</v>
      </c>
      <c r="E17" s="236">
        <v>0</v>
      </c>
      <c r="F17" s="237">
        <f t="shared" si="11"/>
        <v>0</v>
      </c>
      <c r="G17" s="241">
        <v>0.3</v>
      </c>
      <c r="H17" s="237">
        <f t="shared" si="12"/>
        <v>0.34908</v>
      </c>
      <c r="I17" s="238">
        <v>0.3</v>
      </c>
      <c r="J17" s="237">
        <f t="shared" si="13"/>
        <v>0.34908</v>
      </c>
      <c r="K17" s="238">
        <v>0.5</v>
      </c>
      <c r="L17" s="237">
        <f t="shared" si="14"/>
        <v>0.58179999999999998</v>
      </c>
      <c r="M17" s="239">
        <v>0.3</v>
      </c>
      <c r="N17" s="237">
        <f t="shared" si="15"/>
        <v>0.34908</v>
      </c>
      <c r="O17" s="342"/>
      <c r="P17" s="343">
        <f t="shared" si="0"/>
        <v>0</v>
      </c>
      <c r="Q17" s="354"/>
      <c r="R17" s="343">
        <f t="shared" si="1"/>
        <v>0</v>
      </c>
      <c r="S17" s="344"/>
      <c r="T17" s="343">
        <f t="shared" si="2"/>
        <v>0</v>
      </c>
      <c r="U17" s="344"/>
      <c r="V17" s="343">
        <f t="shared" si="3"/>
        <v>0</v>
      </c>
      <c r="W17" s="345">
        <v>0.1</v>
      </c>
      <c r="X17" s="343">
        <f t="shared" si="4"/>
        <v>0.11636000000000001</v>
      </c>
      <c r="Y17" s="342"/>
      <c r="Z17" s="343">
        <f t="shared" si="5"/>
        <v>0</v>
      </c>
      <c r="AA17" s="354"/>
      <c r="AB17" s="343">
        <f t="shared" si="6"/>
        <v>0</v>
      </c>
      <c r="AC17" s="344"/>
      <c r="AD17" s="343">
        <f t="shared" si="7"/>
        <v>0</v>
      </c>
      <c r="AE17" s="344"/>
      <c r="AF17" s="343">
        <f t="shared" si="8"/>
        <v>0</v>
      </c>
      <c r="AG17" s="345"/>
      <c r="AH17" s="343">
        <f t="shared" si="9"/>
        <v>0</v>
      </c>
      <c r="AI17" s="346">
        <f t="shared" si="16"/>
        <v>1.1636</v>
      </c>
      <c r="AJ17" s="346">
        <f t="shared" si="17"/>
        <v>0</v>
      </c>
      <c r="AK17" s="347">
        <f t="shared" si="10"/>
        <v>1</v>
      </c>
      <c r="AL17" s="348"/>
      <c r="AM17" s="361"/>
      <c r="AN17" s="350"/>
      <c r="AO17" s="357"/>
      <c r="AP17" s="358"/>
      <c r="AQ17" s="353"/>
      <c r="AS17" s="516" t="s">
        <v>131</v>
      </c>
      <c r="AT17" s="139" t="s">
        <v>148</v>
      </c>
      <c r="AU17" s="139" t="s">
        <v>147</v>
      </c>
      <c r="AV17" s="139" t="s">
        <v>4</v>
      </c>
      <c r="AW17" s="139" t="s">
        <v>148</v>
      </c>
      <c r="AX17" s="139" t="s">
        <v>147</v>
      </c>
      <c r="AY17" s="139" t="s">
        <v>4</v>
      </c>
      <c r="AZ17" s="203"/>
    </row>
    <row r="18" spans="1:52" ht="17.25" customHeight="1">
      <c r="A18" s="511" t="s">
        <v>152</v>
      </c>
      <c r="B18" s="240" t="s">
        <v>151</v>
      </c>
      <c r="C18" s="243" t="s">
        <v>131</v>
      </c>
      <c r="D18" s="244" t="s">
        <v>178</v>
      </c>
      <c r="E18" s="236">
        <v>0</v>
      </c>
      <c r="F18" s="237">
        <f t="shared" si="11"/>
        <v>0</v>
      </c>
      <c r="G18" s="238">
        <v>0.1</v>
      </c>
      <c r="H18" s="237">
        <f t="shared" si="12"/>
        <v>0.10821480000000001</v>
      </c>
      <c r="I18" s="238">
        <v>0.2</v>
      </c>
      <c r="J18" s="237">
        <f t="shared" si="13"/>
        <v>0.21642960000000003</v>
      </c>
      <c r="K18" s="238">
        <v>0.3</v>
      </c>
      <c r="L18" s="237">
        <f t="shared" si="14"/>
        <v>0.3246444</v>
      </c>
      <c r="M18" s="239">
        <v>0.2</v>
      </c>
      <c r="N18" s="237">
        <f t="shared" si="15"/>
        <v>0.21642960000000003</v>
      </c>
      <c r="O18" s="342"/>
      <c r="P18" s="343">
        <f t="shared" si="0"/>
        <v>0</v>
      </c>
      <c r="Q18" s="344">
        <v>0.1</v>
      </c>
      <c r="R18" s="343">
        <f t="shared" si="1"/>
        <v>0.10821480000000001</v>
      </c>
      <c r="S18" s="344"/>
      <c r="T18" s="343">
        <f t="shared" si="2"/>
        <v>0</v>
      </c>
      <c r="U18" s="344"/>
      <c r="V18" s="343">
        <f t="shared" si="3"/>
        <v>0</v>
      </c>
      <c r="W18" s="345">
        <v>0.1</v>
      </c>
      <c r="X18" s="343">
        <f t="shared" si="4"/>
        <v>0.10821480000000001</v>
      </c>
      <c r="Y18" s="342"/>
      <c r="Z18" s="343">
        <f t="shared" si="5"/>
        <v>0</v>
      </c>
      <c r="AA18" s="344"/>
      <c r="AB18" s="343">
        <f t="shared" si="6"/>
        <v>0</v>
      </c>
      <c r="AC18" s="344"/>
      <c r="AD18" s="343">
        <f t="shared" si="7"/>
        <v>0</v>
      </c>
      <c r="AE18" s="344"/>
      <c r="AF18" s="343">
        <f t="shared" si="8"/>
        <v>0</v>
      </c>
      <c r="AG18" s="345">
        <v>0.4</v>
      </c>
      <c r="AH18" s="343">
        <f t="shared" si="9"/>
        <v>0</v>
      </c>
      <c r="AI18" s="346">
        <f t="shared" si="16"/>
        <v>1.1636</v>
      </c>
      <c r="AJ18" s="346">
        <f t="shared" si="17"/>
        <v>0</v>
      </c>
      <c r="AK18" s="347">
        <f t="shared" si="10"/>
        <v>0.93</v>
      </c>
      <c r="AL18" s="348"/>
      <c r="AM18" s="349">
        <v>1</v>
      </c>
      <c r="AN18" s="350"/>
      <c r="AO18" s="357"/>
      <c r="AP18" s="358"/>
      <c r="AQ18" s="359">
        <v>1</v>
      </c>
      <c r="AS18" s="516"/>
      <c r="AT18" s="384" t="str">
        <f>IF(AW$9&lt;1000,"1,000㎡미만","1,000㎡이상")</f>
        <v>1,000㎡이상</v>
      </c>
      <c r="AU18" s="381">
        <f>IF(AW$9&lt;1000, 1,1+0.02*(AW$9/1000-1))</f>
        <v>1.1636</v>
      </c>
      <c r="AV18" s="384"/>
      <c r="AW18" s="384" t="str">
        <f>IF(AW$10&lt;1000,"1,000㎡미만","1,000㎡이상")</f>
        <v>1,000㎡미만</v>
      </c>
      <c r="AX18" s="381">
        <f>IF(AW$10&lt;1000, 1,1+0.02*(J$2/1000-1))</f>
        <v>1</v>
      </c>
      <c r="AY18" s="384"/>
      <c r="AZ18" s="203"/>
    </row>
    <row r="19" spans="1:52" ht="17.25" customHeight="1">
      <c r="A19" s="511"/>
      <c r="B19" s="240" t="s">
        <v>258</v>
      </c>
      <c r="C19" s="234" t="s">
        <v>149</v>
      </c>
      <c r="D19" s="235" t="s">
        <v>323</v>
      </c>
      <c r="E19" s="245">
        <v>0.1</v>
      </c>
      <c r="F19" s="237">
        <f t="shared" si="11"/>
        <v>0.69926700000000008</v>
      </c>
      <c r="G19" s="238">
        <v>0.1</v>
      </c>
      <c r="H19" s="237">
        <f t="shared" si="12"/>
        <v>0.69926700000000008</v>
      </c>
      <c r="I19" s="238">
        <v>0.3</v>
      </c>
      <c r="J19" s="237">
        <f t="shared" si="13"/>
        <v>2.097801</v>
      </c>
      <c r="K19" s="238">
        <v>0.3</v>
      </c>
      <c r="L19" s="237">
        <f t="shared" si="14"/>
        <v>2.097801</v>
      </c>
      <c r="M19" s="239">
        <v>0.1</v>
      </c>
      <c r="N19" s="237">
        <f t="shared" si="15"/>
        <v>0.69926700000000008</v>
      </c>
      <c r="O19" s="362"/>
      <c r="P19" s="343">
        <f t="shared" si="0"/>
        <v>0</v>
      </c>
      <c r="Q19" s="344"/>
      <c r="R19" s="343">
        <f t="shared" si="1"/>
        <v>0</v>
      </c>
      <c r="S19" s="344">
        <v>0.1</v>
      </c>
      <c r="T19" s="343">
        <f t="shared" si="2"/>
        <v>0.69926700000000008</v>
      </c>
      <c r="U19" s="344">
        <v>0.3</v>
      </c>
      <c r="V19" s="343">
        <f t="shared" si="3"/>
        <v>2.097801</v>
      </c>
      <c r="W19" s="345">
        <v>0.1</v>
      </c>
      <c r="X19" s="343">
        <f t="shared" si="4"/>
        <v>0.69926700000000008</v>
      </c>
      <c r="Y19" s="362"/>
      <c r="Z19" s="343">
        <f t="shared" si="5"/>
        <v>0</v>
      </c>
      <c r="AA19" s="344"/>
      <c r="AB19" s="343">
        <f t="shared" si="6"/>
        <v>0</v>
      </c>
      <c r="AC19" s="344"/>
      <c r="AD19" s="343">
        <f t="shared" si="7"/>
        <v>0</v>
      </c>
      <c r="AE19" s="344"/>
      <c r="AF19" s="343">
        <f t="shared" si="8"/>
        <v>0</v>
      </c>
      <c r="AG19" s="345"/>
      <c r="AH19" s="343">
        <f t="shared" si="9"/>
        <v>0</v>
      </c>
      <c r="AI19" s="346">
        <f t="shared" si="16"/>
        <v>7.5190000000000001</v>
      </c>
      <c r="AJ19" s="346">
        <f t="shared" si="17"/>
        <v>0</v>
      </c>
      <c r="AK19" s="347">
        <f t="shared" si="10"/>
        <v>0.93</v>
      </c>
      <c r="AL19" s="360">
        <v>1</v>
      </c>
      <c r="AM19" s="361"/>
      <c r="AN19" s="356">
        <v>1</v>
      </c>
      <c r="AO19" s="351">
        <v>1</v>
      </c>
      <c r="AP19" s="352">
        <v>1</v>
      </c>
      <c r="AQ19" s="359">
        <v>1</v>
      </c>
      <c r="AS19" s="516"/>
      <c r="AT19" s="519" t="s">
        <v>261</v>
      </c>
      <c r="AU19" s="520"/>
      <c r="AV19" s="521"/>
      <c r="AW19" s="519" t="s">
        <v>261</v>
      </c>
      <c r="AX19" s="520"/>
      <c r="AY19" s="521"/>
      <c r="AZ19" s="203"/>
    </row>
    <row r="20" spans="1:52" ht="17.25" customHeight="1">
      <c r="A20" s="511"/>
      <c r="B20" s="240" t="s">
        <v>150</v>
      </c>
      <c r="C20" s="234" t="s">
        <v>149</v>
      </c>
      <c r="D20" s="235"/>
      <c r="E20" s="245">
        <v>0.1</v>
      </c>
      <c r="F20" s="237">
        <f t="shared" si="11"/>
        <v>0.69926700000000008</v>
      </c>
      <c r="G20" s="238">
        <v>0.1</v>
      </c>
      <c r="H20" s="237">
        <f t="shared" si="12"/>
        <v>0.69926700000000008</v>
      </c>
      <c r="I20" s="238">
        <v>0.3</v>
      </c>
      <c r="J20" s="237">
        <f t="shared" si="13"/>
        <v>2.097801</v>
      </c>
      <c r="K20" s="238">
        <v>0.4</v>
      </c>
      <c r="L20" s="237">
        <f t="shared" si="14"/>
        <v>2.7970680000000003</v>
      </c>
      <c r="M20" s="239">
        <v>0.1</v>
      </c>
      <c r="N20" s="237">
        <f t="shared" si="15"/>
        <v>0.69926700000000008</v>
      </c>
      <c r="O20" s="362"/>
      <c r="P20" s="343">
        <f t="shared" si="0"/>
        <v>0</v>
      </c>
      <c r="Q20" s="344"/>
      <c r="R20" s="343">
        <f t="shared" si="1"/>
        <v>0</v>
      </c>
      <c r="S20" s="344"/>
      <c r="T20" s="343">
        <f t="shared" si="2"/>
        <v>0</v>
      </c>
      <c r="U20" s="344"/>
      <c r="V20" s="343">
        <f t="shared" si="3"/>
        <v>0</v>
      </c>
      <c r="W20" s="345"/>
      <c r="X20" s="343">
        <f t="shared" si="4"/>
        <v>0</v>
      </c>
      <c r="Y20" s="362"/>
      <c r="Z20" s="343">
        <f t="shared" si="5"/>
        <v>0</v>
      </c>
      <c r="AA20" s="344"/>
      <c r="AB20" s="343">
        <f t="shared" si="6"/>
        <v>0</v>
      </c>
      <c r="AC20" s="344"/>
      <c r="AD20" s="343">
        <f t="shared" si="7"/>
        <v>0</v>
      </c>
      <c r="AE20" s="344"/>
      <c r="AF20" s="343">
        <f t="shared" si="8"/>
        <v>0</v>
      </c>
      <c r="AG20" s="345"/>
      <c r="AH20" s="343">
        <f t="shared" si="9"/>
        <v>0</v>
      </c>
      <c r="AI20" s="346">
        <f t="shared" si="16"/>
        <v>7.5190000000000001</v>
      </c>
      <c r="AJ20" s="346">
        <f t="shared" si="17"/>
        <v>0</v>
      </c>
      <c r="AK20" s="347">
        <f t="shared" si="10"/>
        <v>0.93</v>
      </c>
      <c r="AL20" s="360">
        <v>1</v>
      </c>
      <c r="AM20" s="361"/>
      <c r="AN20" s="356">
        <v>1</v>
      </c>
      <c r="AO20" s="351">
        <v>1</v>
      </c>
      <c r="AP20" s="352">
        <v>1</v>
      </c>
      <c r="AQ20" s="359">
        <v>1</v>
      </c>
      <c r="AS20" s="136"/>
      <c r="AT20" s="138"/>
      <c r="AU20" s="137"/>
      <c r="AV20" s="137"/>
      <c r="AW20" s="140"/>
      <c r="AX20" s="140"/>
      <c r="AY20" s="140"/>
      <c r="AZ20" s="203"/>
    </row>
    <row r="21" spans="1:52" ht="17.25" customHeight="1">
      <c r="A21" s="511"/>
      <c r="B21" s="240" t="s">
        <v>257</v>
      </c>
      <c r="C21" s="234" t="s">
        <v>134</v>
      </c>
      <c r="D21" s="235"/>
      <c r="E21" s="236">
        <v>0</v>
      </c>
      <c r="F21" s="237">
        <f t="shared" si="11"/>
        <v>0</v>
      </c>
      <c r="G21" s="238">
        <v>0.1</v>
      </c>
      <c r="H21" s="237">
        <f t="shared" si="12"/>
        <v>0.69926700000000008</v>
      </c>
      <c r="I21" s="238">
        <v>0.1</v>
      </c>
      <c r="J21" s="237">
        <f t="shared" si="13"/>
        <v>0.69926700000000008</v>
      </c>
      <c r="K21" s="238">
        <v>0.2</v>
      </c>
      <c r="L21" s="237">
        <f t="shared" si="14"/>
        <v>1.3985340000000002</v>
      </c>
      <c r="M21" s="239">
        <v>0.1</v>
      </c>
      <c r="N21" s="237">
        <f t="shared" si="15"/>
        <v>0.69926700000000008</v>
      </c>
      <c r="O21" s="342"/>
      <c r="P21" s="343">
        <f t="shared" si="0"/>
        <v>0</v>
      </c>
      <c r="Q21" s="344"/>
      <c r="R21" s="343">
        <f t="shared" si="1"/>
        <v>0</v>
      </c>
      <c r="S21" s="344"/>
      <c r="T21" s="343">
        <f t="shared" si="2"/>
        <v>0</v>
      </c>
      <c r="U21" s="344"/>
      <c r="V21" s="343">
        <f t="shared" si="3"/>
        <v>0</v>
      </c>
      <c r="W21" s="345"/>
      <c r="X21" s="343">
        <f t="shared" si="4"/>
        <v>0</v>
      </c>
      <c r="Y21" s="342"/>
      <c r="Z21" s="343">
        <f t="shared" si="5"/>
        <v>0</v>
      </c>
      <c r="AA21" s="344"/>
      <c r="AB21" s="343">
        <f t="shared" si="6"/>
        <v>0</v>
      </c>
      <c r="AC21" s="344"/>
      <c r="AD21" s="343">
        <f t="shared" si="7"/>
        <v>0</v>
      </c>
      <c r="AE21" s="344"/>
      <c r="AF21" s="343">
        <f t="shared" si="8"/>
        <v>0</v>
      </c>
      <c r="AG21" s="345"/>
      <c r="AH21" s="343">
        <f t="shared" si="9"/>
        <v>0</v>
      </c>
      <c r="AI21" s="346">
        <f t="shared" si="16"/>
        <v>7.5190000000000001</v>
      </c>
      <c r="AJ21" s="346">
        <f t="shared" si="17"/>
        <v>0</v>
      </c>
      <c r="AK21" s="347">
        <f t="shared" si="10"/>
        <v>0.93</v>
      </c>
      <c r="AL21" s="360">
        <v>1</v>
      </c>
      <c r="AM21" s="361"/>
      <c r="AN21" s="356">
        <v>1</v>
      </c>
      <c r="AO21" s="351">
        <v>1</v>
      </c>
      <c r="AP21" s="352">
        <v>1</v>
      </c>
      <c r="AQ21" s="359">
        <v>1</v>
      </c>
      <c r="AS21" s="219" t="s">
        <v>317</v>
      </c>
      <c r="AU21" s="137"/>
      <c r="AV21" s="137"/>
      <c r="AW21" s="140"/>
      <c r="AX21" s="140"/>
      <c r="AY21" s="140"/>
    </row>
    <row r="22" spans="1:52" ht="17.25" customHeight="1">
      <c r="A22" s="511"/>
      <c r="B22" s="240" t="s">
        <v>256</v>
      </c>
      <c r="C22" s="234" t="s">
        <v>134</v>
      </c>
      <c r="D22" s="235" t="s">
        <v>323</v>
      </c>
      <c r="E22" s="245">
        <v>0.1</v>
      </c>
      <c r="F22" s="237">
        <f t="shared" si="11"/>
        <v>0.69926700000000008</v>
      </c>
      <c r="G22" s="238">
        <v>0.1</v>
      </c>
      <c r="H22" s="237">
        <f t="shared" si="12"/>
        <v>0.69926700000000008</v>
      </c>
      <c r="I22" s="238">
        <v>0.2</v>
      </c>
      <c r="J22" s="237">
        <f t="shared" si="13"/>
        <v>1.3985340000000002</v>
      </c>
      <c r="K22" s="238">
        <v>0.2</v>
      </c>
      <c r="L22" s="237">
        <f t="shared" si="14"/>
        <v>1.3985340000000002</v>
      </c>
      <c r="M22" s="239">
        <v>0.2</v>
      </c>
      <c r="N22" s="237">
        <f t="shared" si="15"/>
        <v>1.3985340000000002</v>
      </c>
      <c r="O22" s="362"/>
      <c r="P22" s="343">
        <f t="shared" si="0"/>
        <v>0</v>
      </c>
      <c r="Q22" s="344"/>
      <c r="R22" s="343">
        <f t="shared" si="1"/>
        <v>0</v>
      </c>
      <c r="S22" s="344">
        <v>0.1</v>
      </c>
      <c r="T22" s="343">
        <f t="shared" si="2"/>
        <v>0.69926700000000008</v>
      </c>
      <c r="U22" s="344">
        <v>0.3</v>
      </c>
      <c r="V22" s="343">
        <f t="shared" si="3"/>
        <v>2.097801</v>
      </c>
      <c r="W22" s="345">
        <v>0.1</v>
      </c>
      <c r="X22" s="343">
        <f t="shared" si="4"/>
        <v>0.69926700000000008</v>
      </c>
      <c r="Y22" s="362"/>
      <c r="Z22" s="343">
        <f t="shared" si="5"/>
        <v>0</v>
      </c>
      <c r="AA22" s="344"/>
      <c r="AB22" s="343">
        <f t="shared" si="6"/>
        <v>0</v>
      </c>
      <c r="AC22" s="344"/>
      <c r="AD22" s="343">
        <f t="shared" si="7"/>
        <v>0</v>
      </c>
      <c r="AE22" s="344"/>
      <c r="AF22" s="343">
        <f t="shared" si="8"/>
        <v>0</v>
      </c>
      <c r="AG22" s="345"/>
      <c r="AH22" s="343">
        <f t="shared" si="9"/>
        <v>0</v>
      </c>
      <c r="AI22" s="346">
        <f t="shared" si="16"/>
        <v>7.5190000000000001</v>
      </c>
      <c r="AJ22" s="346">
        <f t="shared" si="17"/>
        <v>0</v>
      </c>
      <c r="AK22" s="347">
        <f t="shared" si="10"/>
        <v>0.93</v>
      </c>
      <c r="AL22" s="360">
        <v>1</v>
      </c>
      <c r="AM22" s="361"/>
      <c r="AN22" s="356">
        <v>1</v>
      </c>
      <c r="AO22" s="351">
        <v>1</v>
      </c>
      <c r="AP22" s="352">
        <v>1</v>
      </c>
      <c r="AQ22" s="359">
        <v>1</v>
      </c>
      <c r="AS22" s="220" t="s">
        <v>186</v>
      </c>
      <c r="AT22" s="221"/>
      <c r="AU22" s="337">
        <v>1</v>
      </c>
      <c r="AV22" s="148"/>
      <c r="AW22" s="148"/>
      <c r="AX22" s="140"/>
      <c r="AY22" s="140"/>
    </row>
    <row r="23" spans="1:52" ht="17.25" customHeight="1">
      <c r="A23" s="511"/>
      <c r="B23" s="240" t="s">
        <v>255</v>
      </c>
      <c r="C23" s="234" t="s">
        <v>134</v>
      </c>
      <c r="D23" s="235"/>
      <c r="E23" s="245">
        <v>0.1</v>
      </c>
      <c r="F23" s="237">
        <f t="shared" si="11"/>
        <v>0.69926700000000008</v>
      </c>
      <c r="G23" s="238">
        <v>0.1</v>
      </c>
      <c r="H23" s="237">
        <f t="shared" si="12"/>
        <v>0.69926700000000008</v>
      </c>
      <c r="I23" s="238">
        <v>0.1</v>
      </c>
      <c r="J23" s="237">
        <f t="shared" si="13"/>
        <v>0.69926700000000008</v>
      </c>
      <c r="K23" s="238">
        <v>0.2</v>
      </c>
      <c r="L23" s="237">
        <f t="shared" si="14"/>
        <v>1.3985340000000002</v>
      </c>
      <c r="M23" s="239">
        <v>0.3</v>
      </c>
      <c r="N23" s="237">
        <f t="shared" si="15"/>
        <v>2.097801</v>
      </c>
      <c r="O23" s="362"/>
      <c r="P23" s="343">
        <f t="shared" si="0"/>
        <v>0</v>
      </c>
      <c r="Q23" s="344"/>
      <c r="R23" s="343">
        <f t="shared" si="1"/>
        <v>0</v>
      </c>
      <c r="S23" s="344"/>
      <c r="T23" s="343">
        <f t="shared" si="2"/>
        <v>0</v>
      </c>
      <c r="U23" s="344"/>
      <c r="V23" s="343">
        <f t="shared" si="3"/>
        <v>0</v>
      </c>
      <c r="W23" s="345"/>
      <c r="X23" s="343">
        <f t="shared" si="4"/>
        <v>0</v>
      </c>
      <c r="Y23" s="362"/>
      <c r="Z23" s="343">
        <f t="shared" si="5"/>
        <v>0</v>
      </c>
      <c r="AA23" s="344"/>
      <c r="AB23" s="343">
        <f t="shared" si="6"/>
        <v>0</v>
      </c>
      <c r="AC23" s="344"/>
      <c r="AD23" s="343">
        <f t="shared" si="7"/>
        <v>0</v>
      </c>
      <c r="AE23" s="344"/>
      <c r="AF23" s="343">
        <f t="shared" si="8"/>
        <v>0</v>
      </c>
      <c r="AG23" s="345"/>
      <c r="AH23" s="343">
        <f t="shared" si="9"/>
        <v>0</v>
      </c>
      <c r="AI23" s="346">
        <f t="shared" si="16"/>
        <v>7.5190000000000001</v>
      </c>
      <c r="AJ23" s="346">
        <f t="shared" si="17"/>
        <v>0</v>
      </c>
      <c r="AK23" s="347">
        <f t="shared" si="10"/>
        <v>0.93</v>
      </c>
      <c r="AL23" s="360">
        <v>1</v>
      </c>
      <c r="AM23" s="361"/>
      <c r="AN23" s="356">
        <v>1</v>
      </c>
      <c r="AO23" s="351">
        <v>1</v>
      </c>
      <c r="AP23" s="352">
        <v>1</v>
      </c>
      <c r="AQ23" s="359">
        <v>1</v>
      </c>
      <c r="AS23" s="220" t="s">
        <v>282</v>
      </c>
      <c r="AT23" s="221"/>
      <c r="AU23" s="338">
        <v>1</v>
      </c>
      <c r="AV23" s="148"/>
      <c r="AW23" s="148"/>
      <c r="AX23" s="140"/>
      <c r="AY23" s="140"/>
    </row>
    <row r="24" spans="1:52" ht="17.25" customHeight="1">
      <c r="A24" s="511"/>
      <c r="B24" s="240" t="s">
        <v>253</v>
      </c>
      <c r="C24" s="234" t="s">
        <v>134</v>
      </c>
      <c r="D24" s="235"/>
      <c r="E24" s="236">
        <v>0</v>
      </c>
      <c r="F24" s="237">
        <f t="shared" si="11"/>
        <v>0</v>
      </c>
      <c r="G24" s="238"/>
      <c r="H24" s="237">
        <f t="shared" si="12"/>
        <v>0</v>
      </c>
      <c r="I24" s="238">
        <v>0.1</v>
      </c>
      <c r="J24" s="237">
        <f t="shared" si="13"/>
        <v>0.69926700000000008</v>
      </c>
      <c r="K24" s="238">
        <v>0.1</v>
      </c>
      <c r="L24" s="237">
        <f t="shared" si="14"/>
        <v>0.69926700000000008</v>
      </c>
      <c r="M24" s="239">
        <v>0.1</v>
      </c>
      <c r="N24" s="237">
        <f t="shared" si="15"/>
        <v>0.69926700000000008</v>
      </c>
      <c r="O24" s="342"/>
      <c r="P24" s="343">
        <f t="shared" si="0"/>
        <v>0</v>
      </c>
      <c r="Q24" s="344"/>
      <c r="R24" s="343">
        <f t="shared" si="1"/>
        <v>0</v>
      </c>
      <c r="S24" s="344"/>
      <c r="T24" s="343">
        <f t="shared" si="2"/>
        <v>0</v>
      </c>
      <c r="U24" s="344"/>
      <c r="V24" s="343">
        <f t="shared" si="3"/>
        <v>0</v>
      </c>
      <c r="W24" s="345"/>
      <c r="X24" s="343">
        <f t="shared" si="4"/>
        <v>0</v>
      </c>
      <c r="Y24" s="342"/>
      <c r="Z24" s="343">
        <f t="shared" si="5"/>
        <v>0</v>
      </c>
      <c r="AA24" s="344"/>
      <c r="AB24" s="343">
        <f t="shared" si="6"/>
        <v>0</v>
      </c>
      <c r="AC24" s="344"/>
      <c r="AD24" s="343">
        <f t="shared" si="7"/>
        <v>0</v>
      </c>
      <c r="AE24" s="344">
        <v>0.1</v>
      </c>
      <c r="AF24" s="343">
        <f t="shared" si="8"/>
        <v>0</v>
      </c>
      <c r="AG24" s="345">
        <v>0.1</v>
      </c>
      <c r="AH24" s="343">
        <f t="shared" si="9"/>
        <v>0</v>
      </c>
      <c r="AI24" s="346">
        <f t="shared" si="16"/>
        <v>7.5190000000000001</v>
      </c>
      <c r="AJ24" s="346">
        <f t="shared" si="17"/>
        <v>0</v>
      </c>
      <c r="AK24" s="347">
        <f t="shared" si="10"/>
        <v>0.93</v>
      </c>
      <c r="AL24" s="360">
        <v>1</v>
      </c>
      <c r="AM24" s="361"/>
      <c r="AN24" s="356">
        <v>1</v>
      </c>
      <c r="AO24" s="351">
        <v>1</v>
      </c>
      <c r="AP24" s="352">
        <v>1</v>
      </c>
      <c r="AQ24" s="359">
        <v>1</v>
      </c>
      <c r="AS24" s="220" t="s">
        <v>281</v>
      </c>
      <c r="AT24" s="221"/>
      <c r="AU24" s="338">
        <v>1</v>
      </c>
      <c r="AV24" s="148"/>
      <c r="AW24" s="148"/>
      <c r="AX24" s="140"/>
      <c r="AY24" s="140"/>
    </row>
    <row r="25" spans="1:52" ht="17.25" customHeight="1">
      <c r="A25" s="511"/>
      <c r="B25" s="240" t="s">
        <v>252</v>
      </c>
      <c r="C25" s="234" t="s">
        <v>134</v>
      </c>
      <c r="D25" s="235" t="s">
        <v>323</v>
      </c>
      <c r="E25" s="236">
        <v>0</v>
      </c>
      <c r="F25" s="237">
        <f t="shared" si="11"/>
        <v>0</v>
      </c>
      <c r="G25" s="238">
        <v>0.1</v>
      </c>
      <c r="H25" s="237">
        <f t="shared" si="12"/>
        <v>0.69926700000000008</v>
      </c>
      <c r="I25" s="238">
        <v>0.2</v>
      </c>
      <c r="J25" s="237">
        <f t="shared" si="13"/>
        <v>1.3985340000000002</v>
      </c>
      <c r="K25" s="238">
        <v>0.2</v>
      </c>
      <c r="L25" s="237">
        <f t="shared" si="14"/>
        <v>1.3985340000000002</v>
      </c>
      <c r="M25" s="239">
        <v>0.1</v>
      </c>
      <c r="N25" s="237">
        <f t="shared" si="15"/>
        <v>0.69926700000000008</v>
      </c>
      <c r="O25" s="342"/>
      <c r="P25" s="343">
        <f t="shared" si="0"/>
        <v>0</v>
      </c>
      <c r="Q25" s="344"/>
      <c r="R25" s="343">
        <f t="shared" si="1"/>
        <v>0</v>
      </c>
      <c r="S25" s="344"/>
      <c r="T25" s="343">
        <f t="shared" si="2"/>
        <v>0</v>
      </c>
      <c r="U25" s="344">
        <v>0.1</v>
      </c>
      <c r="V25" s="343">
        <f t="shared" si="3"/>
        <v>0.69926700000000008</v>
      </c>
      <c r="W25" s="345">
        <v>0.1</v>
      </c>
      <c r="X25" s="343">
        <f t="shared" si="4"/>
        <v>0.69926700000000008</v>
      </c>
      <c r="Y25" s="342"/>
      <c r="Z25" s="343">
        <f t="shared" si="5"/>
        <v>0</v>
      </c>
      <c r="AA25" s="344"/>
      <c r="AB25" s="343">
        <f t="shared" si="6"/>
        <v>0</v>
      </c>
      <c r="AC25" s="344"/>
      <c r="AD25" s="343">
        <f t="shared" si="7"/>
        <v>0</v>
      </c>
      <c r="AE25" s="344"/>
      <c r="AF25" s="343">
        <f t="shared" si="8"/>
        <v>0</v>
      </c>
      <c r="AG25" s="345"/>
      <c r="AH25" s="343">
        <f t="shared" si="9"/>
        <v>0</v>
      </c>
      <c r="AI25" s="346">
        <f t="shared" si="16"/>
        <v>7.5190000000000001</v>
      </c>
      <c r="AJ25" s="346">
        <f t="shared" si="17"/>
        <v>0</v>
      </c>
      <c r="AK25" s="347">
        <f t="shared" si="10"/>
        <v>0.93</v>
      </c>
      <c r="AL25" s="360">
        <v>1</v>
      </c>
      <c r="AM25" s="361"/>
      <c r="AN25" s="356">
        <v>1</v>
      </c>
      <c r="AO25" s="351">
        <v>1</v>
      </c>
      <c r="AP25" s="352">
        <v>1</v>
      </c>
      <c r="AQ25" s="359">
        <v>1</v>
      </c>
      <c r="AS25" s="220" t="s">
        <v>280</v>
      </c>
      <c r="AT25" s="221"/>
      <c r="AU25" s="339">
        <v>0.93</v>
      </c>
      <c r="AV25" s="148"/>
      <c r="AW25" s="148"/>
      <c r="AX25" s="140"/>
      <c r="AY25" s="140"/>
    </row>
    <row r="26" spans="1:52" ht="17.25" customHeight="1">
      <c r="A26" s="511"/>
      <c r="B26" s="240" t="s">
        <v>146</v>
      </c>
      <c r="C26" s="234" t="s">
        <v>134</v>
      </c>
      <c r="D26" s="235" t="s">
        <v>177</v>
      </c>
      <c r="E26" s="236">
        <v>0</v>
      </c>
      <c r="F26" s="237">
        <f t="shared" si="11"/>
        <v>0</v>
      </c>
      <c r="G26" s="238">
        <v>0.1</v>
      </c>
      <c r="H26" s="237">
        <f t="shared" si="12"/>
        <v>0.75190000000000001</v>
      </c>
      <c r="I26" s="238">
        <v>0.1</v>
      </c>
      <c r="J26" s="237">
        <f t="shared" si="13"/>
        <v>0.75190000000000001</v>
      </c>
      <c r="K26" s="238">
        <v>0.2</v>
      </c>
      <c r="L26" s="237">
        <f t="shared" si="14"/>
        <v>1.5038</v>
      </c>
      <c r="M26" s="239">
        <v>0.1</v>
      </c>
      <c r="N26" s="237">
        <f t="shared" si="15"/>
        <v>0.75190000000000001</v>
      </c>
      <c r="O26" s="342"/>
      <c r="P26" s="343">
        <f t="shared" si="0"/>
        <v>0</v>
      </c>
      <c r="Q26" s="344"/>
      <c r="R26" s="343">
        <f t="shared" si="1"/>
        <v>0</v>
      </c>
      <c r="S26" s="344"/>
      <c r="T26" s="343">
        <f t="shared" si="2"/>
        <v>0</v>
      </c>
      <c r="U26" s="344">
        <v>0.1</v>
      </c>
      <c r="V26" s="343">
        <f t="shared" si="3"/>
        <v>0.75190000000000001</v>
      </c>
      <c r="W26" s="345">
        <v>0.1</v>
      </c>
      <c r="X26" s="343">
        <f t="shared" si="4"/>
        <v>0.75190000000000001</v>
      </c>
      <c r="Y26" s="342"/>
      <c r="Z26" s="343">
        <f t="shared" si="5"/>
        <v>0</v>
      </c>
      <c r="AA26" s="344"/>
      <c r="AB26" s="343">
        <f t="shared" si="6"/>
        <v>0</v>
      </c>
      <c r="AC26" s="344"/>
      <c r="AD26" s="343">
        <f t="shared" si="7"/>
        <v>0</v>
      </c>
      <c r="AE26" s="344"/>
      <c r="AF26" s="343">
        <f t="shared" si="8"/>
        <v>0</v>
      </c>
      <c r="AG26" s="345"/>
      <c r="AH26" s="343">
        <f t="shared" si="9"/>
        <v>0</v>
      </c>
      <c r="AI26" s="346">
        <f t="shared" si="16"/>
        <v>7.5190000000000001</v>
      </c>
      <c r="AJ26" s="346">
        <f t="shared" si="17"/>
        <v>0</v>
      </c>
      <c r="AK26" s="347">
        <f t="shared" si="10"/>
        <v>1</v>
      </c>
      <c r="AL26" s="360">
        <v>1</v>
      </c>
      <c r="AM26" s="361"/>
      <c r="AN26" s="356">
        <v>1</v>
      </c>
      <c r="AO26" s="351">
        <v>1</v>
      </c>
      <c r="AP26" s="352"/>
      <c r="AQ26" s="353"/>
      <c r="AS26" s="257"/>
      <c r="AT26" s="258"/>
      <c r="AU26" s="259"/>
      <c r="AV26" s="259"/>
      <c r="AW26" s="260"/>
      <c r="AX26" s="260"/>
      <c r="AY26" s="260"/>
    </row>
    <row r="27" spans="1:52" ht="17.25" customHeight="1">
      <c r="A27" s="511"/>
      <c r="B27" s="240" t="s">
        <v>251</v>
      </c>
      <c r="C27" s="234" t="s">
        <v>134</v>
      </c>
      <c r="D27" s="235"/>
      <c r="E27" s="236">
        <v>0</v>
      </c>
      <c r="F27" s="237">
        <f t="shared" si="11"/>
        <v>0</v>
      </c>
      <c r="G27" s="238">
        <v>0.1</v>
      </c>
      <c r="H27" s="237">
        <f t="shared" si="12"/>
        <v>0.75190000000000001</v>
      </c>
      <c r="I27" s="238">
        <v>0.1</v>
      </c>
      <c r="J27" s="237">
        <f t="shared" si="13"/>
        <v>0.75190000000000001</v>
      </c>
      <c r="K27" s="238">
        <v>0.1</v>
      </c>
      <c r="L27" s="237">
        <f t="shared" si="14"/>
        <v>0.75190000000000001</v>
      </c>
      <c r="M27" s="239">
        <v>0.2</v>
      </c>
      <c r="N27" s="237">
        <f t="shared" si="15"/>
        <v>1.5038</v>
      </c>
      <c r="O27" s="342"/>
      <c r="P27" s="343">
        <f t="shared" si="0"/>
        <v>0</v>
      </c>
      <c r="Q27" s="344"/>
      <c r="R27" s="343">
        <f t="shared" si="1"/>
        <v>0</v>
      </c>
      <c r="S27" s="344"/>
      <c r="T27" s="343">
        <f t="shared" si="2"/>
        <v>0</v>
      </c>
      <c r="U27" s="344"/>
      <c r="V27" s="343">
        <f t="shared" si="3"/>
        <v>0</v>
      </c>
      <c r="W27" s="345"/>
      <c r="X27" s="343">
        <f t="shared" si="4"/>
        <v>0</v>
      </c>
      <c r="Y27" s="342"/>
      <c r="Z27" s="343">
        <f t="shared" si="5"/>
        <v>0</v>
      </c>
      <c r="AA27" s="344"/>
      <c r="AB27" s="343">
        <f t="shared" si="6"/>
        <v>0</v>
      </c>
      <c r="AC27" s="344"/>
      <c r="AD27" s="343">
        <f t="shared" si="7"/>
        <v>0</v>
      </c>
      <c r="AE27" s="344"/>
      <c r="AF27" s="343">
        <f t="shared" si="8"/>
        <v>0</v>
      </c>
      <c r="AG27" s="345"/>
      <c r="AH27" s="343">
        <f t="shared" si="9"/>
        <v>0</v>
      </c>
      <c r="AI27" s="346">
        <f t="shared" si="16"/>
        <v>7.5190000000000001</v>
      </c>
      <c r="AJ27" s="346">
        <f t="shared" si="17"/>
        <v>0</v>
      </c>
      <c r="AK27" s="347">
        <f t="shared" si="10"/>
        <v>1</v>
      </c>
      <c r="AL27" s="360">
        <v>1</v>
      </c>
      <c r="AM27" s="361"/>
      <c r="AN27" s="356">
        <v>1</v>
      </c>
      <c r="AO27" s="351">
        <v>1</v>
      </c>
      <c r="AP27" s="358"/>
      <c r="AQ27" s="353"/>
      <c r="AS27" s="261" t="s">
        <v>366</v>
      </c>
      <c r="AT27" s="258"/>
      <c r="AU27" s="259"/>
      <c r="AV27" s="259"/>
      <c r="AW27" s="260"/>
      <c r="AX27" s="260"/>
      <c r="AY27" s="260"/>
    </row>
    <row r="28" spans="1:52" ht="17.25" customHeight="1">
      <c r="A28" s="511"/>
      <c r="B28" s="240" t="s">
        <v>145</v>
      </c>
      <c r="C28" s="234" t="s">
        <v>134</v>
      </c>
      <c r="D28" s="235"/>
      <c r="E28" s="245">
        <v>0.1</v>
      </c>
      <c r="F28" s="237">
        <f t="shared" si="11"/>
        <v>0.69926700000000008</v>
      </c>
      <c r="G28" s="238">
        <v>0.1</v>
      </c>
      <c r="H28" s="237">
        <f t="shared" si="12"/>
        <v>0.69926700000000008</v>
      </c>
      <c r="I28" s="238">
        <v>0.1</v>
      </c>
      <c r="J28" s="237">
        <f t="shared" si="13"/>
        <v>0.69926700000000008</v>
      </c>
      <c r="K28" s="238">
        <v>0.2</v>
      </c>
      <c r="L28" s="237">
        <f t="shared" si="14"/>
        <v>1.3985340000000002</v>
      </c>
      <c r="M28" s="239">
        <v>0.1</v>
      </c>
      <c r="N28" s="237">
        <f t="shared" si="15"/>
        <v>0.69926700000000008</v>
      </c>
      <c r="O28" s="362"/>
      <c r="P28" s="343">
        <f t="shared" si="0"/>
        <v>0</v>
      </c>
      <c r="Q28" s="344"/>
      <c r="R28" s="343">
        <f t="shared" si="1"/>
        <v>0</v>
      </c>
      <c r="S28" s="344"/>
      <c r="T28" s="343">
        <f t="shared" si="2"/>
        <v>0</v>
      </c>
      <c r="U28" s="344"/>
      <c r="V28" s="343">
        <f t="shared" si="3"/>
        <v>0</v>
      </c>
      <c r="W28" s="345"/>
      <c r="X28" s="343">
        <f t="shared" si="4"/>
        <v>0</v>
      </c>
      <c r="Y28" s="362"/>
      <c r="Z28" s="343">
        <f t="shared" si="5"/>
        <v>0</v>
      </c>
      <c r="AA28" s="344"/>
      <c r="AB28" s="343">
        <f t="shared" si="6"/>
        <v>0</v>
      </c>
      <c r="AC28" s="344"/>
      <c r="AD28" s="343">
        <f t="shared" si="7"/>
        <v>0</v>
      </c>
      <c r="AE28" s="344"/>
      <c r="AF28" s="343">
        <f t="shared" si="8"/>
        <v>0</v>
      </c>
      <c r="AG28" s="345"/>
      <c r="AH28" s="343">
        <f t="shared" si="9"/>
        <v>0</v>
      </c>
      <c r="AI28" s="346">
        <f t="shared" si="16"/>
        <v>7.5190000000000001</v>
      </c>
      <c r="AJ28" s="346">
        <f t="shared" si="17"/>
        <v>0</v>
      </c>
      <c r="AK28" s="347">
        <f t="shared" si="10"/>
        <v>0.93</v>
      </c>
      <c r="AL28" s="360">
        <v>1</v>
      </c>
      <c r="AM28" s="361"/>
      <c r="AN28" s="356"/>
      <c r="AO28" s="351">
        <v>1</v>
      </c>
      <c r="AP28" s="352"/>
      <c r="AQ28" s="359">
        <v>1</v>
      </c>
      <c r="AS28" s="330" t="s">
        <v>2</v>
      </c>
      <c r="AT28" s="331" t="s">
        <v>259</v>
      </c>
      <c r="AU28" s="330" t="s">
        <v>121</v>
      </c>
      <c r="AV28" s="332" t="s">
        <v>124</v>
      </c>
      <c r="AW28" s="257"/>
      <c r="AX28" s="257"/>
      <c r="AY28" s="257"/>
    </row>
    <row r="29" spans="1:52" ht="17.25" customHeight="1">
      <c r="A29" s="511"/>
      <c r="B29" s="240" t="s">
        <v>250</v>
      </c>
      <c r="C29" s="234" t="s">
        <v>134</v>
      </c>
      <c r="D29" s="235"/>
      <c r="E29" s="245">
        <v>0.1</v>
      </c>
      <c r="F29" s="237">
        <f t="shared" si="11"/>
        <v>0.69926700000000008</v>
      </c>
      <c r="G29" s="238">
        <v>0.1</v>
      </c>
      <c r="H29" s="237">
        <f t="shared" si="12"/>
        <v>0.69926700000000008</v>
      </c>
      <c r="I29" s="238">
        <v>0.2</v>
      </c>
      <c r="J29" s="237">
        <f t="shared" si="13"/>
        <v>1.3985340000000002</v>
      </c>
      <c r="K29" s="238">
        <v>0.2</v>
      </c>
      <c r="L29" s="237">
        <f t="shared" si="14"/>
        <v>1.3985340000000002</v>
      </c>
      <c r="M29" s="239">
        <v>0.2</v>
      </c>
      <c r="N29" s="237">
        <f t="shared" si="15"/>
        <v>1.3985340000000002</v>
      </c>
      <c r="O29" s="362"/>
      <c r="P29" s="343">
        <f t="shared" si="0"/>
        <v>0</v>
      </c>
      <c r="Q29" s="344"/>
      <c r="R29" s="343">
        <f t="shared" si="1"/>
        <v>0</v>
      </c>
      <c r="S29" s="344"/>
      <c r="T29" s="343">
        <f t="shared" si="2"/>
        <v>0</v>
      </c>
      <c r="U29" s="344"/>
      <c r="V29" s="343">
        <f t="shared" si="3"/>
        <v>0</v>
      </c>
      <c r="W29" s="345"/>
      <c r="X29" s="343">
        <f t="shared" si="4"/>
        <v>0</v>
      </c>
      <c r="Y29" s="362"/>
      <c r="Z29" s="343">
        <f t="shared" si="5"/>
        <v>0</v>
      </c>
      <c r="AA29" s="344"/>
      <c r="AB29" s="343">
        <f t="shared" si="6"/>
        <v>0</v>
      </c>
      <c r="AC29" s="344"/>
      <c r="AD29" s="343">
        <f t="shared" si="7"/>
        <v>0</v>
      </c>
      <c r="AE29" s="344"/>
      <c r="AF29" s="343">
        <f t="shared" si="8"/>
        <v>0</v>
      </c>
      <c r="AG29" s="345"/>
      <c r="AH29" s="343">
        <f t="shared" si="9"/>
        <v>0</v>
      </c>
      <c r="AI29" s="346">
        <f t="shared" si="16"/>
        <v>7.5190000000000001</v>
      </c>
      <c r="AJ29" s="346">
        <f t="shared" si="17"/>
        <v>0</v>
      </c>
      <c r="AK29" s="347">
        <f t="shared" si="10"/>
        <v>0.93</v>
      </c>
      <c r="AL29" s="360">
        <v>1</v>
      </c>
      <c r="AM29" s="361"/>
      <c r="AN29" s="356">
        <v>1</v>
      </c>
      <c r="AO29" s="351">
        <v>1</v>
      </c>
      <c r="AP29" s="352"/>
      <c r="AQ29" s="359">
        <v>1</v>
      </c>
      <c r="AS29" s="262" t="s">
        <v>125</v>
      </c>
      <c r="AT29" s="341">
        <v>474467</v>
      </c>
      <c r="AU29" s="382">
        <f>P40+Z40</f>
        <v>0</v>
      </c>
      <c r="AV29" s="383">
        <f>AT29*AU29</f>
        <v>0</v>
      </c>
      <c r="AW29" s="263"/>
      <c r="AX29" s="263"/>
      <c r="AY29" s="263"/>
    </row>
    <row r="30" spans="1:52" ht="17.25" customHeight="1">
      <c r="A30" s="511"/>
      <c r="B30" s="240" t="s">
        <v>249</v>
      </c>
      <c r="C30" s="234" t="s">
        <v>134</v>
      </c>
      <c r="D30" s="235"/>
      <c r="E30" s="236">
        <v>0</v>
      </c>
      <c r="F30" s="237">
        <f t="shared" si="11"/>
        <v>0</v>
      </c>
      <c r="G30" s="238">
        <v>0.1</v>
      </c>
      <c r="H30" s="237">
        <f t="shared" si="12"/>
        <v>0.75190000000000001</v>
      </c>
      <c r="I30" s="238">
        <v>0.2</v>
      </c>
      <c r="J30" s="237">
        <f t="shared" si="13"/>
        <v>1.5038</v>
      </c>
      <c r="K30" s="238">
        <v>0.2</v>
      </c>
      <c r="L30" s="237">
        <f t="shared" si="14"/>
        <v>1.5038</v>
      </c>
      <c r="M30" s="239">
        <v>0.2</v>
      </c>
      <c r="N30" s="237">
        <f t="shared" si="15"/>
        <v>1.5038</v>
      </c>
      <c r="O30" s="342"/>
      <c r="P30" s="343">
        <f t="shared" si="0"/>
        <v>0</v>
      </c>
      <c r="Q30" s="344"/>
      <c r="R30" s="343">
        <f t="shared" si="1"/>
        <v>0</v>
      </c>
      <c r="S30" s="344"/>
      <c r="T30" s="343">
        <f t="shared" si="2"/>
        <v>0</v>
      </c>
      <c r="U30" s="344"/>
      <c r="V30" s="343">
        <f t="shared" si="3"/>
        <v>0</v>
      </c>
      <c r="W30" s="345"/>
      <c r="X30" s="343">
        <f t="shared" si="4"/>
        <v>0</v>
      </c>
      <c r="Y30" s="342"/>
      <c r="Z30" s="343">
        <f t="shared" si="5"/>
        <v>0</v>
      </c>
      <c r="AA30" s="344"/>
      <c r="AB30" s="343">
        <f t="shared" si="6"/>
        <v>0</v>
      </c>
      <c r="AC30" s="344"/>
      <c r="AD30" s="343">
        <f t="shared" si="7"/>
        <v>0</v>
      </c>
      <c r="AE30" s="344"/>
      <c r="AF30" s="343">
        <f t="shared" si="8"/>
        <v>0</v>
      </c>
      <c r="AG30" s="345"/>
      <c r="AH30" s="343">
        <f t="shared" si="9"/>
        <v>0</v>
      </c>
      <c r="AI30" s="346">
        <f t="shared" si="16"/>
        <v>7.5190000000000001</v>
      </c>
      <c r="AJ30" s="346">
        <f t="shared" si="17"/>
        <v>0</v>
      </c>
      <c r="AK30" s="347">
        <f t="shared" si="10"/>
        <v>1</v>
      </c>
      <c r="AL30" s="360">
        <v>1</v>
      </c>
      <c r="AM30" s="361"/>
      <c r="AN30" s="356">
        <v>1</v>
      </c>
      <c r="AO30" s="351">
        <v>1</v>
      </c>
      <c r="AP30" s="352">
        <v>1</v>
      </c>
      <c r="AQ30" s="359"/>
      <c r="AS30" s="264" t="s">
        <v>144</v>
      </c>
      <c r="AT30" s="341">
        <v>401407</v>
      </c>
      <c r="AU30" s="382">
        <f>R40+AB40</f>
        <v>3.1445346000000005</v>
      </c>
      <c r="AV30" s="383">
        <f>AT30*AU30</f>
        <v>1262238.2001822002</v>
      </c>
      <c r="AW30" s="263"/>
      <c r="AX30" s="265"/>
      <c r="AY30" s="257"/>
    </row>
    <row r="31" spans="1:52" ht="17.25" customHeight="1">
      <c r="A31" s="511" t="s">
        <v>142</v>
      </c>
      <c r="B31" s="240" t="s">
        <v>141</v>
      </c>
      <c r="C31" s="234" t="s">
        <v>134</v>
      </c>
      <c r="D31" s="235"/>
      <c r="E31" s="236">
        <v>0</v>
      </c>
      <c r="F31" s="237">
        <f t="shared" si="11"/>
        <v>0</v>
      </c>
      <c r="G31" s="238"/>
      <c r="H31" s="237">
        <f t="shared" si="12"/>
        <v>0</v>
      </c>
      <c r="I31" s="238">
        <v>0.1</v>
      </c>
      <c r="J31" s="237">
        <f t="shared" si="13"/>
        <v>0.58562100000000006</v>
      </c>
      <c r="K31" s="238">
        <v>0.2</v>
      </c>
      <c r="L31" s="237">
        <f t="shared" si="14"/>
        <v>1.1712420000000001</v>
      </c>
      <c r="M31" s="239">
        <v>0.1</v>
      </c>
      <c r="N31" s="237">
        <f t="shared" si="15"/>
        <v>0.58562100000000006</v>
      </c>
      <c r="O31" s="342"/>
      <c r="P31" s="343">
        <f t="shared" si="0"/>
        <v>0</v>
      </c>
      <c r="Q31" s="344"/>
      <c r="R31" s="343">
        <f t="shared" si="1"/>
        <v>0</v>
      </c>
      <c r="S31" s="344"/>
      <c r="T31" s="343">
        <f t="shared" si="2"/>
        <v>0</v>
      </c>
      <c r="U31" s="344"/>
      <c r="V31" s="343">
        <f t="shared" si="3"/>
        <v>0</v>
      </c>
      <c r="W31" s="345"/>
      <c r="X31" s="343">
        <f t="shared" si="4"/>
        <v>0</v>
      </c>
      <c r="Y31" s="342"/>
      <c r="Z31" s="343">
        <f t="shared" si="5"/>
        <v>0</v>
      </c>
      <c r="AA31" s="344"/>
      <c r="AB31" s="343">
        <f t="shared" si="6"/>
        <v>0</v>
      </c>
      <c r="AC31" s="344"/>
      <c r="AD31" s="343">
        <f t="shared" si="7"/>
        <v>0</v>
      </c>
      <c r="AE31" s="344"/>
      <c r="AF31" s="343">
        <f t="shared" si="8"/>
        <v>0</v>
      </c>
      <c r="AG31" s="345"/>
      <c r="AH31" s="343">
        <f t="shared" si="9"/>
        <v>0</v>
      </c>
      <c r="AI31" s="346">
        <f t="shared" ref="AI31:AI39" si="18">IF(AL31=0,AU$18,AU$14)</f>
        <v>6.2969999999999997</v>
      </c>
      <c r="AJ31" s="346">
        <f t="shared" ref="AJ31:AJ39" si="19">IF(AW$10&gt;0,IF(AL31=0,AX$18,AX$14), 0)</f>
        <v>0</v>
      </c>
      <c r="AK31" s="347">
        <f t="shared" si="10"/>
        <v>0.93</v>
      </c>
      <c r="AL31" s="360">
        <v>1</v>
      </c>
      <c r="AM31" s="361"/>
      <c r="AN31" s="356">
        <v>1</v>
      </c>
      <c r="AO31" s="351">
        <v>1</v>
      </c>
      <c r="AP31" s="352">
        <v>1</v>
      </c>
      <c r="AQ31" s="359">
        <v>1</v>
      </c>
      <c r="AS31" s="262" t="s">
        <v>143</v>
      </c>
      <c r="AT31" s="341">
        <v>335379</v>
      </c>
      <c r="AU31" s="382">
        <f>T40+AD40</f>
        <v>3.0162116000000005</v>
      </c>
      <c r="AV31" s="383">
        <f>AT31*AU31</f>
        <v>1011574.0301964001</v>
      </c>
      <c r="AW31" s="263"/>
      <c r="AX31" s="265"/>
      <c r="AY31" s="257"/>
    </row>
    <row r="32" spans="1:52" ht="17.25" customHeight="1">
      <c r="A32" s="511"/>
      <c r="B32" s="240" t="s">
        <v>139</v>
      </c>
      <c r="C32" s="234" t="s">
        <v>134</v>
      </c>
      <c r="D32" s="235" t="s">
        <v>324</v>
      </c>
      <c r="E32" s="245">
        <v>0.1</v>
      </c>
      <c r="F32" s="237">
        <f t="shared" si="11"/>
        <v>0.58562100000000006</v>
      </c>
      <c r="G32" s="238">
        <v>0.1</v>
      </c>
      <c r="H32" s="237">
        <f t="shared" si="12"/>
        <v>0.58562100000000006</v>
      </c>
      <c r="I32" s="238">
        <v>0.1</v>
      </c>
      <c r="J32" s="237">
        <f t="shared" si="13"/>
        <v>0.58562100000000006</v>
      </c>
      <c r="K32" s="238">
        <v>0.2</v>
      </c>
      <c r="L32" s="237">
        <f t="shared" si="14"/>
        <v>1.1712420000000001</v>
      </c>
      <c r="M32" s="239">
        <v>0.1</v>
      </c>
      <c r="N32" s="237">
        <f t="shared" si="15"/>
        <v>0.58562100000000006</v>
      </c>
      <c r="O32" s="362"/>
      <c r="P32" s="343">
        <f t="shared" si="0"/>
        <v>0</v>
      </c>
      <c r="Q32" s="344">
        <v>0.1</v>
      </c>
      <c r="R32" s="343">
        <f t="shared" si="1"/>
        <v>0.58562100000000006</v>
      </c>
      <c r="S32" s="344">
        <v>0.1</v>
      </c>
      <c r="T32" s="343">
        <f t="shared" si="2"/>
        <v>0.58562100000000006</v>
      </c>
      <c r="U32" s="344">
        <v>0.1</v>
      </c>
      <c r="V32" s="343">
        <f t="shared" si="3"/>
        <v>0.58562100000000006</v>
      </c>
      <c r="W32" s="345">
        <v>0.1</v>
      </c>
      <c r="X32" s="343">
        <f t="shared" si="4"/>
        <v>0.58562100000000006</v>
      </c>
      <c r="Y32" s="362"/>
      <c r="Z32" s="343">
        <f t="shared" si="5"/>
        <v>0</v>
      </c>
      <c r="AA32" s="344"/>
      <c r="AB32" s="343">
        <f t="shared" si="6"/>
        <v>0</v>
      </c>
      <c r="AC32" s="344"/>
      <c r="AD32" s="343">
        <f t="shared" si="7"/>
        <v>0</v>
      </c>
      <c r="AE32" s="344"/>
      <c r="AF32" s="343">
        <f t="shared" si="8"/>
        <v>0</v>
      </c>
      <c r="AG32" s="345">
        <v>0.1</v>
      </c>
      <c r="AH32" s="343">
        <f t="shared" si="9"/>
        <v>0</v>
      </c>
      <c r="AI32" s="346">
        <f t="shared" si="18"/>
        <v>6.2969999999999997</v>
      </c>
      <c r="AJ32" s="346">
        <f t="shared" si="19"/>
        <v>0</v>
      </c>
      <c r="AK32" s="347">
        <f t="shared" si="10"/>
        <v>0.93</v>
      </c>
      <c r="AL32" s="360">
        <v>1</v>
      </c>
      <c r="AM32" s="349"/>
      <c r="AN32" s="350"/>
      <c r="AO32" s="357"/>
      <c r="AP32" s="358"/>
      <c r="AQ32" s="359">
        <v>1</v>
      </c>
      <c r="AS32" s="262" t="s">
        <v>140</v>
      </c>
      <c r="AT32" s="341">
        <v>300463</v>
      </c>
      <c r="AU32" s="382">
        <f>V40+AF40</f>
        <v>8.3116865999999998</v>
      </c>
      <c r="AV32" s="383">
        <f>AT32*AU32</f>
        <v>2497354.2908958001</v>
      </c>
      <c r="AW32" s="266"/>
      <c r="AX32" s="267"/>
      <c r="AY32" s="263"/>
    </row>
    <row r="33" spans="1:51" ht="17.25" customHeight="1">
      <c r="A33" s="511"/>
      <c r="B33" s="240" t="s">
        <v>248</v>
      </c>
      <c r="C33" s="234" t="s">
        <v>131</v>
      </c>
      <c r="D33" s="246"/>
      <c r="E33" s="236">
        <v>0</v>
      </c>
      <c r="F33" s="237">
        <f t="shared" si="11"/>
        <v>0</v>
      </c>
      <c r="G33" s="241">
        <v>0.1</v>
      </c>
      <c r="H33" s="237">
        <f t="shared" si="12"/>
        <v>0.10821480000000001</v>
      </c>
      <c r="I33" s="241">
        <v>0.1</v>
      </c>
      <c r="J33" s="237">
        <f t="shared" si="13"/>
        <v>0.10821480000000001</v>
      </c>
      <c r="K33" s="241">
        <v>0.1</v>
      </c>
      <c r="L33" s="237">
        <f t="shared" si="14"/>
        <v>0.10821480000000001</v>
      </c>
      <c r="M33" s="242">
        <v>0.1</v>
      </c>
      <c r="N33" s="237">
        <f t="shared" si="15"/>
        <v>0.10821480000000001</v>
      </c>
      <c r="O33" s="342"/>
      <c r="P33" s="343">
        <f t="shared" si="0"/>
        <v>0</v>
      </c>
      <c r="Q33" s="354"/>
      <c r="R33" s="343">
        <f t="shared" si="1"/>
        <v>0</v>
      </c>
      <c r="S33" s="354"/>
      <c r="T33" s="343">
        <f t="shared" si="2"/>
        <v>0</v>
      </c>
      <c r="U33" s="354"/>
      <c r="V33" s="343">
        <f t="shared" si="3"/>
        <v>0</v>
      </c>
      <c r="W33" s="355"/>
      <c r="X33" s="343">
        <f t="shared" si="4"/>
        <v>0</v>
      </c>
      <c r="Y33" s="342"/>
      <c r="Z33" s="343">
        <f t="shared" si="5"/>
        <v>0</v>
      </c>
      <c r="AA33" s="354"/>
      <c r="AB33" s="343">
        <f t="shared" si="6"/>
        <v>0</v>
      </c>
      <c r="AC33" s="354"/>
      <c r="AD33" s="343">
        <f t="shared" si="7"/>
        <v>0</v>
      </c>
      <c r="AE33" s="354"/>
      <c r="AF33" s="343">
        <f t="shared" si="8"/>
        <v>0</v>
      </c>
      <c r="AG33" s="355"/>
      <c r="AH33" s="343">
        <f t="shared" si="9"/>
        <v>0</v>
      </c>
      <c r="AI33" s="346">
        <f t="shared" si="18"/>
        <v>1.1636</v>
      </c>
      <c r="AJ33" s="346">
        <f t="shared" si="19"/>
        <v>0</v>
      </c>
      <c r="AK33" s="347">
        <f t="shared" si="10"/>
        <v>0.93</v>
      </c>
      <c r="AL33" s="360"/>
      <c r="AM33" s="349">
        <v>1</v>
      </c>
      <c r="AN33" s="350"/>
      <c r="AO33" s="357"/>
      <c r="AP33" s="352">
        <v>1</v>
      </c>
      <c r="AQ33" s="359">
        <v>1</v>
      </c>
      <c r="AS33" s="264" t="s">
        <v>138</v>
      </c>
      <c r="AT33" s="341">
        <v>263602</v>
      </c>
      <c r="AU33" s="382">
        <f>X40+AH40</f>
        <v>8.9799765999999988</v>
      </c>
      <c r="AV33" s="383">
        <f>AT33*AU33</f>
        <v>2367139.7917131996</v>
      </c>
      <c r="AW33" s="266"/>
      <c r="AX33" s="267"/>
      <c r="AY33" s="263"/>
    </row>
    <row r="34" spans="1:51" ht="17.25" customHeight="1">
      <c r="A34" s="511"/>
      <c r="B34" s="240" t="s">
        <v>137</v>
      </c>
      <c r="C34" s="234" t="s">
        <v>134</v>
      </c>
      <c r="D34" s="235" t="s">
        <v>176</v>
      </c>
      <c r="E34" s="245">
        <v>0.1</v>
      </c>
      <c r="F34" s="237">
        <f t="shared" si="11"/>
        <v>0.58562100000000006</v>
      </c>
      <c r="G34" s="241">
        <v>0.1</v>
      </c>
      <c r="H34" s="237">
        <f t="shared" si="12"/>
        <v>0.58562100000000006</v>
      </c>
      <c r="I34" s="241">
        <v>0.1</v>
      </c>
      <c r="J34" s="237">
        <f t="shared" si="13"/>
        <v>0.58562100000000006</v>
      </c>
      <c r="K34" s="241">
        <v>0.1</v>
      </c>
      <c r="L34" s="237">
        <f t="shared" si="14"/>
        <v>0.58562100000000006</v>
      </c>
      <c r="M34" s="242">
        <v>0.1</v>
      </c>
      <c r="N34" s="237">
        <f t="shared" si="15"/>
        <v>0.58562100000000006</v>
      </c>
      <c r="O34" s="362"/>
      <c r="P34" s="343">
        <f t="shared" si="0"/>
        <v>0</v>
      </c>
      <c r="Q34" s="354">
        <v>0.1</v>
      </c>
      <c r="R34" s="343">
        <f t="shared" si="1"/>
        <v>0.58562100000000006</v>
      </c>
      <c r="S34" s="354"/>
      <c r="T34" s="343">
        <f t="shared" si="2"/>
        <v>0</v>
      </c>
      <c r="U34" s="354"/>
      <c r="V34" s="343">
        <f t="shared" si="3"/>
        <v>0</v>
      </c>
      <c r="W34" s="355">
        <v>0.1</v>
      </c>
      <c r="X34" s="343">
        <f t="shared" si="4"/>
        <v>0.58562100000000006</v>
      </c>
      <c r="Y34" s="362"/>
      <c r="Z34" s="343">
        <f t="shared" si="5"/>
        <v>0</v>
      </c>
      <c r="AA34" s="354"/>
      <c r="AB34" s="343">
        <f t="shared" si="6"/>
        <v>0</v>
      </c>
      <c r="AC34" s="354"/>
      <c r="AD34" s="343">
        <f t="shared" si="7"/>
        <v>0</v>
      </c>
      <c r="AE34" s="354"/>
      <c r="AF34" s="343">
        <f t="shared" si="8"/>
        <v>0</v>
      </c>
      <c r="AG34" s="355">
        <v>0.1</v>
      </c>
      <c r="AH34" s="343">
        <f t="shared" si="9"/>
        <v>0</v>
      </c>
      <c r="AI34" s="346">
        <f t="shared" si="18"/>
        <v>6.2969999999999997</v>
      </c>
      <c r="AJ34" s="346">
        <f t="shared" si="19"/>
        <v>0</v>
      </c>
      <c r="AK34" s="347">
        <f t="shared" si="10"/>
        <v>0.93</v>
      </c>
      <c r="AL34" s="360">
        <v>1</v>
      </c>
      <c r="AM34" s="361"/>
      <c r="AN34" s="356">
        <v>1</v>
      </c>
      <c r="AO34" s="357"/>
      <c r="AP34" s="352">
        <v>1</v>
      </c>
      <c r="AQ34" s="359">
        <v>1</v>
      </c>
      <c r="AS34" s="517" t="s">
        <v>254</v>
      </c>
      <c r="AT34" s="518"/>
      <c r="AU34" s="522">
        <f>SUM(AV29:AV33)</f>
        <v>7138306.3129876005</v>
      </c>
      <c r="AV34" s="523"/>
      <c r="AW34" s="268"/>
      <c r="AX34" s="257"/>
      <c r="AY34" s="257"/>
    </row>
    <row r="35" spans="1:51" ht="17.25" customHeight="1">
      <c r="A35" s="511"/>
      <c r="B35" s="240" t="s">
        <v>136</v>
      </c>
      <c r="C35" s="234" t="s">
        <v>134</v>
      </c>
      <c r="D35" s="235" t="s">
        <v>175</v>
      </c>
      <c r="E35" s="236">
        <v>0</v>
      </c>
      <c r="F35" s="237">
        <f t="shared" si="11"/>
        <v>0</v>
      </c>
      <c r="G35" s="241">
        <v>0</v>
      </c>
      <c r="H35" s="237">
        <f t="shared" si="12"/>
        <v>0</v>
      </c>
      <c r="I35" s="241">
        <v>0.1</v>
      </c>
      <c r="J35" s="237">
        <f t="shared" si="13"/>
        <v>0.58562100000000006</v>
      </c>
      <c r="K35" s="241">
        <v>0.1</v>
      </c>
      <c r="L35" s="237">
        <f t="shared" si="14"/>
        <v>0.58562100000000006</v>
      </c>
      <c r="M35" s="242">
        <v>0.1</v>
      </c>
      <c r="N35" s="237">
        <f t="shared" si="15"/>
        <v>0.58562100000000006</v>
      </c>
      <c r="O35" s="342"/>
      <c r="P35" s="343">
        <f t="shared" si="0"/>
        <v>0</v>
      </c>
      <c r="Q35" s="354">
        <v>0.1</v>
      </c>
      <c r="R35" s="343">
        <f t="shared" si="1"/>
        <v>0.58562100000000006</v>
      </c>
      <c r="S35" s="354"/>
      <c r="T35" s="343">
        <f t="shared" si="2"/>
        <v>0</v>
      </c>
      <c r="U35" s="354"/>
      <c r="V35" s="343">
        <f t="shared" si="3"/>
        <v>0</v>
      </c>
      <c r="W35" s="355">
        <v>0.1</v>
      </c>
      <c r="X35" s="343">
        <f t="shared" si="4"/>
        <v>0.58562100000000006</v>
      </c>
      <c r="Y35" s="342"/>
      <c r="Z35" s="343">
        <f t="shared" si="5"/>
        <v>0</v>
      </c>
      <c r="AA35" s="354"/>
      <c r="AB35" s="343">
        <f t="shared" si="6"/>
        <v>0</v>
      </c>
      <c r="AC35" s="354"/>
      <c r="AD35" s="343">
        <f t="shared" si="7"/>
        <v>0</v>
      </c>
      <c r="AE35" s="354"/>
      <c r="AF35" s="343">
        <f t="shared" si="8"/>
        <v>0</v>
      </c>
      <c r="AG35" s="355">
        <v>0.1</v>
      </c>
      <c r="AH35" s="343">
        <f t="shared" si="9"/>
        <v>0</v>
      </c>
      <c r="AI35" s="346">
        <f t="shared" si="18"/>
        <v>6.2969999999999997</v>
      </c>
      <c r="AJ35" s="346">
        <f t="shared" si="19"/>
        <v>0</v>
      </c>
      <c r="AK35" s="347">
        <f t="shared" si="10"/>
        <v>0.93</v>
      </c>
      <c r="AL35" s="360">
        <v>1</v>
      </c>
      <c r="AM35" s="361"/>
      <c r="AN35" s="356">
        <v>1</v>
      </c>
      <c r="AO35" s="357"/>
      <c r="AP35" s="352">
        <v>1</v>
      </c>
      <c r="AQ35" s="359">
        <v>1</v>
      </c>
      <c r="AS35" s="510"/>
      <c r="AT35" s="510"/>
      <c r="AU35" s="510"/>
      <c r="AV35" s="510"/>
      <c r="AW35" s="269"/>
      <c r="AX35" s="257"/>
      <c r="AY35" s="257"/>
    </row>
    <row r="36" spans="1:51" ht="17.25" customHeight="1">
      <c r="A36" s="511"/>
      <c r="B36" s="240" t="s">
        <v>135</v>
      </c>
      <c r="C36" s="234" t="s">
        <v>134</v>
      </c>
      <c r="D36" s="235" t="s">
        <v>174</v>
      </c>
      <c r="E36" s="236">
        <v>0</v>
      </c>
      <c r="F36" s="237">
        <f t="shared" si="11"/>
        <v>0</v>
      </c>
      <c r="G36" s="241">
        <v>0</v>
      </c>
      <c r="H36" s="237">
        <f t="shared" si="12"/>
        <v>0</v>
      </c>
      <c r="I36" s="241">
        <v>0</v>
      </c>
      <c r="J36" s="237">
        <f t="shared" si="13"/>
        <v>0</v>
      </c>
      <c r="K36" s="241">
        <v>0.1</v>
      </c>
      <c r="L36" s="237">
        <f t="shared" si="14"/>
        <v>0.58562100000000006</v>
      </c>
      <c r="M36" s="242">
        <v>0.1</v>
      </c>
      <c r="N36" s="237">
        <f t="shared" si="15"/>
        <v>0.58562100000000006</v>
      </c>
      <c r="O36" s="342"/>
      <c r="P36" s="343">
        <f t="shared" si="0"/>
        <v>0</v>
      </c>
      <c r="Q36" s="354">
        <v>0.1</v>
      </c>
      <c r="R36" s="343">
        <f t="shared" si="1"/>
        <v>0.58562100000000006</v>
      </c>
      <c r="S36" s="354"/>
      <c r="T36" s="343">
        <f t="shared" si="2"/>
        <v>0</v>
      </c>
      <c r="U36" s="354"/>
      <c r="V36" s="343">
        <f t="shared" si="3"/>
        <v>0</v>
      </c>
      <c r="W36" s="355">
        <v>0.1</v>
      </c>
      <c r="X36" s="343">
        <f t="shared" si="4"/>
        <v>0.58562100000000006</v>
      </c>
      <c r="Y36" s="342"/>
      <c r="Z36" s="343">
        <f t="shared" si="5"/>
        <v>0</v>
      </c>
      <c r="AA36" s="354"/>
      <c r="AB36" s="343">
        <f t="shared" si="6"/>
        <v>0</v>
      </c>
      <c r="AC36" s="354"/>
      <c r="AD36" s="343">
        <f t="shared" si="7"/>
        <v>0</v>
      </c>
      <c r="AE36" s="354"/>
      <c r="AF36" s="343">
        <f t="shared" si="8"/>
        <v>0</v>
      </c>
      <c r="AG36" s="355">
        <v>0.1</v>
      </c>
      <c r="AH36" s="343">
        <f t="shared" si="9"/>
        <v>0</v>
      </c>
      <c r="AI36" s="346">
        <f t="shared" si="18"/>
        <v>6.2969999999999997</v>
      </c>
      <c r="AJ36" s="346">
        <f t="shared" si="19"/>
        <v>0</v>
      </c>
      <c r="AK36" s="347">
        <f t="shared" si="10"/>
        <v>0.93</v>
      </c>
      <c r="AL36" s="360">
        <v>1</v>
      </c>
      <c r="AM36" s="361"/>
      <c r="AN36" s="356">
        <v>1</v>
      </c>
      <c r="AO36" s="351">
        <v>1</v>
      </c>
      <c r="AP36" s="352">
        <v>1</v>
      </c>
      <c r="AQ36" s="359">
        <v>1</v>
      </c>
      <c r="AS36" s="270" t="s">
        <v>329</v>
      </c>
      <c r="AT36" s="271"/>
      <c r="AU36" s="271"/>
      <c r="AV36" s="271"/>
      <c r="AW36" s="257"/>
      <c r="AX36" s="263"/>
      <c r="AY36" s="263"/>
    </row>
    <row r="37" spans="1:51" ht="17.25" customHeight="1">
      <c r="A37" s="511"/>
      <c r="B37" s="240" t="s">
        <v>247</v>
      </c>
      <c r="C37" s="234" t="s">
        <v>134</v>
      </c>
      <c r="D37" s="235" t="s">
        <v>325</v>
      </c>
      <c r="E37" s="236">
        <v>0</v>
      </c>
      <c r="F37" s="237">
        <f t="shared" si="11"/>
        <v>0</v>
      </c>
      <c r="G37" s="241">
        <v>0</v>
      </c>
      <c r="H37" s="237">
        <f t="shared" si="12"/>
        <v>0</v>
      </c>
      <c r="I37" s="241">
        <v>0.1</v>
      </c>
      <c r="J37" s="237">
        <f t="shared" si="13"/>
        <v>0.58562100000000006</v>
      </c>
      <c r="K37" s="241">
        <v>0</v>
      </c>
      <c r="L37" s="237">
        <f t="shared" si="14"/>
        <v>0</v>
      </c>
      <c r="M37" s="242">
        <v>0.3</v>
      </c>
      <c r="N37" s="237">
        <f t="shared" si="15"/>
        <v>1.7568629999999998</v>
      </c>
      <c r="O37" s="342"/>
      <c r="P37" s="343">
        <f t="shared" si="0"/>
        <v>0</v>
      </c>
      <c r="Q37" s="354">
        <v>0.1</v>
      </c>
      <c r="R37" s="343">
        <f t="shared" si="1"/>
        <v>0.58562100000000006</v>
      </c>
      <c r="S37" s="354"/>
      <c r="T37" s="343">
        <f t="shared" si="2"/>
        <v>0</v>
      </c>
      <c r="U37" s="354"/>
      <c r="V37" s="343">
        <f t="shared" si="3"/>
        <v>0</v>
      </c>
      <c r="W37" s="355">
        <v>0.1</v>
      </c>
      <c r="X37" s="343">
        <f t="shared" si="4"/>
        <v>0.58562100000000006</v>
      </c>
      <c r="Y37" s="342"/>
      <c r="Z37" s="343">
        <f t="shared" si="5"/>
        <v>0</v>
      </c>
      <c r="AA37" s="354"/>
      <c r="AB37" s="343">
        <f t="shared" si="6"/>
        <v>0</v>
      </c>
      <c r="AC37" s="354"/>
      <c r="AD37" s="343">
        <f t="shared" si="7"/>
        <v>0</v>
      </c>
      <c r="AE37" s="354"/>
      <c r="AF37" s="343">
        <f t="shared" si="8"/>
        <v>0</v>
      </c>
      <c r="AG37" s="355">
        <v>0.1</v>
      </c>
      <c r="AH37" s="343">
        <f t="shared" si="9"/>
        <v>0</v>
      </c>
      <c r="AI37" s="346">
        <f t="shared" si="18"/>
        <v>6.2969999999999997</v>
      </c>
      <c r="AJ37" s="346">
        <f t="shared" si="19"/>
        <v>0</v>
      </c>
      <c r="AK37" s="347">
        <f t="shared" si="10"/>
        <v>0.93</v>
      </c>
      <c r="AL37" s="360">
        <v>1</v>
      </c>
      <c r="AM37" s="361"/>
      <c r="AN37" s="356"/>
      <c r="AO37" s="351">
        <v>1</v>
      </c>
      <c r="AP37" s="352">
        <v>1</v>
      </c>
      <c r="AQ37" s="359">
        <v>1</v>
      </c>
      <c r="AS37" s="270" t="s">
        <v>331</v>
      </c>
      <c r="AT37" s="272"/>
      <c r="AU37" s="272"/>
      <c r="AV37" s="272"/>
      <c r="AW37" s="246"/>
      <c r="AX37" s="246"/>
      <c r="AY37" s="228"/>
    </row>
    <row r="38" spans="1:51" ht="17.25" customHeight="1">
      <c r="A38" s="511"/>
      <c r="B38" s="240" t="s">
        <v>133</v>
      </c>
      <c r="C38" s="243" t="s">
        <v>131</v>
      </c>
      <c r="D38" s="244" t="s">
        <v>173</v>
      </c>
      <c r="E38" s="245">
        <v>0.1</v>
      </c>
      <c r="F38" s="237">
        <f t="shared" si="11"/>
        <v>0.10821480000000001</v>
      </c>
      <c r="G38" s="241">
        <v>0.2</v>
      </c>
      <c r="H38" s="237">
        <f t="shared" si="12"/>
        <v>0.21642960000000003</v>
      </c>
      <c r="I38" s="241">
        <v>0.5</v>
      </c>
      <c r="J38" s="237">
        <f t="shared" si="13"/>
        <v>0.54107400000000005</v>
      </c>
      <c r="K38" s="241">
        <v>0.8</v>
      </c>
      <c r="L38" s="237">
        <f t="shared" si="14"/>
        <v>0.86571840000000011</v>
      </c>
      <c r="M38" s="242">
        <v>1</v>
      </c>
      <c r="N38" s="237">
        <f t="shared" si="15"/>
        <v>1.0821480000000001</v>
      </c>
      <c r="O38" s="362"/>
      <c r="P38" s="343">
        <f t="shared" si="0"/>
        <v>0</v>
      </c>
      <c r="Q38" s="354">
        <v>0.1</v>
      </c>
      <c r="R38" s="343">
        <f t="shared" si="1"/>
        <v>0.10821480000000001</v>
      </c>
      <c r="S38" s="354"/>
      <c r="T38" s="343">
        <f t="shared" si="2"/>
        <v>0</v>
      </c>
      <c r="U38" s="354"/>
      <c r="V38" s="343">
        <f t="shared" si="3"/>
        <v>0</v>
      </c>
      <c r="W38" s="355">
        <v>0.1</v>
      </c>
      <c r="X38" s="343">
        <f t="shared" si="4"/>
        <v>0.10821480000000001</v>
      </c>
      <c r="Y38" s="362"/>
      <c r="Z38" s="343">
        <f t="shared" si="5"/>
        <v>0</v>
      </c>
      <c r="AA38" s="354"/>
      <c r="AB38" s="343">
        <f t="shared" si="6"/>
        <v>0</v>
      </c>
      <c r="AC38" s="354"/>
      <c r="AD38" s="343">
        <f t="shared" si="7"/>
        <v>0</v>
      </c>
      <c r="AE38" s="354"/>
      <c r="AF38" s="343">
        <f t="shared" si="8"/>
        <v>0</v>
      </c>
      <c r="AG38" s="355">
        <v>0.1</v>
      </c>
      <c r="AH38" s="343">
        <f t="shared" si="9"/>
        <v>0</v>
      </c>
      <c r="AI38" s="346">
        <f t="shared" si="18"/>
        <v>1.1636</v>
      </c>
      <c r="AJ38" s="346">
        <f t="shared" si="19"/>
        <v>0</v>
      </c>
      <c r="AK38" s="347">
        <f t="shared" si="10"/>
        <v>0.93</v>
      </c>
      <c r="AL38" s="348"/>
      <c r="AM38" s="349">
        <v>1</v>
      </c>
      <c r="AN38" s="350"/>
      <c r="AO38" s="357"/>
      <c r="AP38" s="352">
        <v>1</v>
      </c>
      <c r="AQ38" s="359">
        <v>1</v>
      </c>
      <c r="AS38" s="272"/>
      <c r="AT38" s="273"/>
      <c r="AU38" s="274"/>
      <c r="AV38" s="273"/>
      <c r="AW38" s="246"/>
      <c r="AX38" s="246"/>
      <c r="AY38" s="228"/>
    </row>
    <row r="39" spans="1:51" ht="17.25" customHeight="1" thickBot="1">
      <c r="A39" s="512"/>
      <c r="B39" s="247" t="s">
        <v>132</v>
      </c>
      <c r="C39" s="248" t="s">
        <v>131</v>
      </c>
      <c r="D39" s="249" t="s">
        <v>172</v>
      </c>
      <c r="E39" s="250">
        <v>0</v>
      </c>
      <c r="F39" s="251">
        <f t="shared" si="11"/>
        <v>0</v>
      </c>
      <c r="G39" s="252">
        <v>0.2</v>
      </c>
      <c r="H39" s="251">
        <f t="shared" si="12"/>
        <v>0.23272000000000001</v>
      </c>
      <c r="I39" s="252">
        <v>0.2</v>
      </c>
      <c r="J39" s="251">
        <f t="shared" si="13"/>
        <v>0.23272000000000001</v>
      </c>
      <c r="K39" s="252">
        <v>1.2</v>
      </c>
      <c r="L39" s="251">
        <f t="shared" si="14"/>
        <v>1.39632</v>
      </c>
      <c r="M39" s="253">
        <v>1.5</v>
      </c>
      <c r="N39" s="251">
        <f t="shared" si="15"/>
        <v>1.7454000000000001</v>
      </c>
      <c r="O39" s="363"/>
      <c r="P39" s="364">
        <f t="shared" si="0"/>
        <v>0</v>
      </c>
      <c r="Q39" s="365"/>
      <c r="R39" s="364">
        <f t="shared" si="1"/>
        <v>0</v>
      </c>
      <c r="S39" s="365"/>
      <c r="T39" s="364">
        <f t="shared" si="2"/>
        <v>0</v>
      </c>
      <c r="U39" s="365"/>
      <c r="V39" s="364">
        <f t="shared" si="3"/>
        <v>0</v>
      </c>
      <c r="W39" s="366">
        <v>0.1</v>
      </c>
      <c r="X39" s="364">
        <f t="shared" si="4"/>
        <v>0.11636000000000001</v>
      </c>
      <c r="Y39" s="363"/>
      <c r="Z39" s="364">
        <f t="shared" si="5"/>
        <v>0</v>
      </c>
      <c r="AA39" s="365"/>
      <c r="AB39" s="364">
        <f t="shared" si="6"/>
        <v>0</v>
      </c>
      <c r="AC39" s="365"/>
      <c r="AD39" s="364">
        <f>AC39*AI39*AK39</f>
        <v>0</v>
      </c>
      <c r="AE39" s="365"/>
      <c r="AF39" s="364">
        <f t="shared" si="8"/>
        <v>0</v>
      </c>
      <c r="AG39" s="366">
        <v>0.1</v>
      </c>
      <c r="AH39" s="364">
        <f t="shared" si="9"/>
        <v>0</v>
      </c>
      <c r="AI39" s="367">
        <f t="shared" si="18"/>
        <v>1.1636</v>
      </c>
      <c r="AJ39" s="367">
        <f t="shared" si="19"/>
        <v>0</v>
      </c>
      <c r="AK39" s="368">
        <f t="shared" si="10"/>
        <v>1</v>
      </c>
      <c r="AL39" s="369"/>
      <c r="AM39" s="370">
        <v>1</v>
      </c>
      <c r="AN39" s="371"/>
      <c r="AO39" s="372"/>
      <c r="AP39" s="373"/>
      <c r="AQ39" s="374"/>
      <c r="AS39" s="272"/>
      <c r="AT39" s="273"/>
      <c r="AU39" s="274"/>
      <c r="AV39" s="273"/>
      <c r="AW39" s="246"/>
      <c r="AX39" s="246"/>
      <c r="AY39" s="228"/>
    </row>
    <row r="40" spans="1:51">
      <c r="A40" s="513" t="s">
        <v>246</v>
      </c>
      <c r="B40" s="514"/>
      <c r="C40" s="514"/>
      <c r="D40" s="254"/>
      <c r="E40" s="255"/>
      <c r="F40" s="256">
        <f>SUM(F8:F39)</f>
        <v>6.282540599999999</v>
      </c>
      <c r="G40" s="255"/>
      <c r="H40" s="256">
        <f t="shared" ref="H40:N40" si="20">SUM(H8:H39)</f>
        <v>13.261608599999999</v>
      </c>
      <c r="I40" s="255">
        <f t="shared" si="20"/>
        <v>6.7999999999999963</v>
      </c>
      <c r="J40" s="256">
        <f t="shared" si="20"/>
        <v>26.308067000000001</v>
      </c>
      <c r="K40" s="255">
        <f t="shared" si="20"/>
        <v>10.1</v>
      </c>
      <c r="L40" s="256">
        <f t="shared" si="20"/>
        <v>33.968423200000011</v>
      </c>
      <c r="M40" s="255">
        <f t="shared" si="20"/>
        <v>9.1999999999999957</v>
      </c>
      <c r="N40" s="256">
        <f t="shared" si="20"/>
        <v>26.832475200000005</v>
      </c>
      <c r="O40" s="375"/>
      <c r="P40" s="376">
        <f t="shared" ref="P40:X40" si="21">SUM(P8:P39)</f>
        <v>0</v>
      </c>
      <c r="Q40" s="375">
        <f t="shared" si="21"/>
        <v>0.7</v>
      </c>
      <c r="R40" s="376">
        <f t="shared" si="21"/>
        <v>3.1445346000000005</v>
      </c>
      <c r="S40" s="375">
        <f t="shared" si="21"/>
        <v>0.7</v>
      </c>
      <c r="T40" s="376">
        <f t="shared" si="21"/>
        <v>3.0162116000000005</v>
      </c>
      <c r="U40" s="375">
        <f t="shared" si="21"/>
        <v>2.2000000000000002</v>
      </c>
      <c r="V40" s="376">
        <f t="shared" si="21"/>
        <v>8.3116865999999998</v>
      </c>
      <c r="W40" s="375">
        <f t="shared" si="21"/>
        <v>3.2000000000000011</v>
      </c>
      <c r="X40" s="376">
        <f t="shared" si="21"/>
        <v>8.9799765999999988</v>
      </c>
      <c r="Y40" s="375"/>
      <c r="Z40" s="376">
        <f>SUM(Z8:Z39)</f>
        <v>0</v>
      </c>
      <c r="AA40" s="375"/>
      <c r="AB40" s="376">
        <f t="shared" ref="AB40:AH40" si="22">SUM(AB8:AB39)</f>
        <v>0</v>
      </c>
      <c r="AC40" s="375">
        <f t="shared" si="22"/>
        <v>0.1</v>
      </c>
      <c r="AD40" s="376">
        <f t="shared" si="22"/>
        <v>0</v>
      </c>
      <c r="AE40" s="375">
        <f t="shared" si="22"/>
        <v>0.30000000000000004</v>
      </c>
      <c r="AF40" s="376">
        <f t="shared" si="22"/>
        <v>0</v>
      </c>
      <c r="AG40" s="375">
        <f t="shared" si="22"/>
        <v>1.4000000000000004</v>
      </c>
      <c r="AH40" s="376">
        <f t="shared" si="22"/>
        <v>0</v>
      </c>
      <c r="AI40" s="377"/>
      <c r="AJ40" s="377"/>
      <c r="AK40" s="377"/>
      <c r="AL40" s="377"/>
      <c r="AM40" s="377"/>
      <c r="AN40" s="377"/>
      <c r="AO40" s="377"/>
      <c r="AP40" s="377"/>
      <c r="AQ40" s="377"/>
      <c r="AS40" s="208"/>
      <c r="AT40" s="206"/>
      <c r="AU40" s="207"/>
      <c r="AV40" s="206"/>
      <c r="AW40" s="203"/>
      <c r="AX40" s="203"/>
    </row>
    <row r="41" spans="1:51">
      <c r="AS41" s="208"/>
      <c r="AT41" s="206"/>
      <c r="AU41" s="207"/>
      <c r="AV41" s="206"/>
      <c r="AW41" s="203"/>
      <c r="AX41" s="203"/>
    </row>
    <row r="42" spans="1:51">
      <c r="AS42" s="204"/>
      <c r="AT42" s="204"/>
      <c r="AU42" s="204"/>
      <c r="AV42" s="204"/>
      <c r="AW42" s="203"/>
      <c r="AX42" s="203"/>
    </row>
    <row r="43" spans="1:51">
      <c r="AS43" s="204"/>
      <c r="AT43" s="204"/>
      <c r="AU43" s="204"/>
      <c r="AV43" s="204"/>
      <c r="AW43" s="203"/>
      <c r="AX43" s="203"/>
    </row>
    <row r="45" spans="1:51">
      <c r="AS45" s="200"/>
    </row>
    <row r="46" spans="1:51">
      <c r="AS46" s="200"/>
    </row>
    <row r="47" spans="1:51">
      <c r="AS47" s="200"/>
    </row>
    <row r="48" spans="1:51">
      <c r="AS48" s="200"/>
    </row>
    <row r="49" spans="45:45">
      <c r="AS49" s="200"/>
    </row>
    <row r="50" spans="45:45">
      <c r="AS50" s="200"/>
    </row>
  </sheetData>
  <sheetProtection algorithmName="SHA-512" hashValue="2TdQM+HsXPGDQabKWiNX6YtB/nI7Eyn6HdKdQYHODib/FQkBJgAP5152lLjhgmL9b/xLkd16+VLyFdDrSFdgfg==" saltValue="OoN69ku1Bi4uNR64Hmp+sw==" spinCount="100000" sheet="1" objects="1" scenarios="1"/>
  <mergeCells count="46">
    <mergeCell ref="O6:P6"/>
    <mergeCell ref="Q6:R6"/>
    <mergeCell ref="S6:T6"/>
    <mergeCell ref="U6:V6"/>
    <mergeCell ref="W6:X6"/>
    <mergeCell ref="E5:N5"/>
    <mergeCell ref="E6:F6"/>
    <mergeCell ref="G6:H6"/>
    <mergeCell ref="I6:J6"/>
    <mergeCell ref="K6:L6"/>
    <mergeCell ref="M6:N6"/>
    <mergeCell ref="A1:AQ1"/>
    <mergeCell ref="A5:A7"/>
    <mergeCell ref="B5:B7"/>
    <mergeCell ref="C5:C7"/>
    <mergeCell ref="O5:X5"/>
    <mergeCell ref="Y5:AH5"/>
    <mergeCell ref="AI5:AI7"/>
    <mergeCell ref="AK5:AK7"/>
    <mergeCell ref="AL5:AM6"/>
    <mergeCell ref="AN5:AQ6"/>
    <mergeCell ref="Y6:Z6"/>
    <mergeCell ref="E4:N4"/>
    <mergeCell ref="O4:AH4"/>
    <mergeCell ref="D5:D7"/>
    <mergeCell ref="AI4:AK4"/>
    <mergeCell ref="AL4:AQ4"/>
    <mergeCell ref="AW19:AY19"/>
    <mergeCell ref="AA6:AB6"/>
    <mergeCell ref="AC6:AD6"/>
    <mergeCell ref="AE6:AF6"/>
    <mergeCell ref="AG6:AH6"/>
    <mergeCell ref="AT13:AV13"/>
    <mergeCell ref="AW13:AY13"/>
    <mergeCell ref="AJ5:AJ7"/>
    <mergeCell ref="AS35:AV35"/>
    <mergeCell ref="A31:A39"/>
    <mergeCell ref="A40:C40"/>
    <mergeCell ref="A8:A11"/>
    <mergeCell ref="AS14:AS15"/>
    <mergeCell ref="AS17:AS19"/>
    <mergeCell ref="A12:A17"/>
    <mergeCell ref="A18:A30"/>
    <mergeCell ref="AS34:AT34"/>
    <mergeCell ref="AT19:AV19"/>
    <mergeCell ref="AU34:AV34"/>
  </mergeCells>
  <phoneticPr fontId="3" type="noConversion"/>
  <dataValidations count="3">
    <dataValidation type="list" allowBlank="1" showInputMessage="1" showErrorMessage="1" sqref="AU22" xr:uid="{00000000-0002-0000-0400-000000000000}">
      <formula1>"1.0,1.3,1.5"</formula1>
    </dataValidation>
    <dataValidation type="list" allowBlank="1" showInputMessage="1" showErrorMessage="1" sqref="AU23" xr:uid="{00000000-0002-0000-0400-000001000000}">
      <formula1>"1.00,1.85"</formula1>
    </dataValidation>
    <dataValidation type="list" allowBlank="1" showInputMessage="1" showErrorMessage="1" sqref="AU24" xr:uid="{00000000-0002-0000-0400-000002000000}">
      <formula1>"1.00,1.20"</formula1>
    </dataValidation>
  </dataValidations>
  <pageMargins left="0.11811023622047245" right="0.11811023622047245" top="0.55118110236220474" bottom="0.35433070866141736" header="0" footer="0"/>
  <pageSetup paperSize="9" scale="5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설계용역비</vt:lpstr>
      <vt:lpstr>용역손해배상보험,공제 관련</vt:lpstr>
      <vt:lpstr>기계설비 산정기준</vt:lpstr>
      <vt:lpstr>환산계수,보정계수</vt:lpstr>
      <vt:lpstr>서울교육청 기준 산출서</vt:lpstr>
      <vt:lpstr>'기계설비 산정기준'!Print_Area</vt:lpstr>
      <vt:lpstr>'서울교육청 기준 산출서'!Print_Area</vt:lpstr>
      <vt:lpstr>설계용역비!Print_Area</vt:lpstr>
      <vt:lpstr>'환산계수,보정계수'!Print_Area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2022-04-01T07:39:50Z</cp:lastPrinted>
  <dcterms:created xsi:type="dcterms:W3CDTF">2009-01-22T00:29:54Z</dcterms:created>
  <dcterms:modified xsi:type="dcterms:W3CDTF">2026-07-21T07:20:04Z</dcterms:modified>
</cp:coreProperties>
</file>