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8_{2085885F-7569-4330-988D-DD599FC6630F}" xr6:coauthVersionLast="47" xr6:coauthVersionMax="47" xr10:uidLastSave="{00000000-0000-0000-0000-000000000000}"/>
  <bookViews>
    <workbookView xWindow="28680" yWindow="15" windowWidth="29040" windowHeight="15720" tabRatio="934" activeTab="7" xr2:uid="{00000000-000D-0000-FFFF-FFFF00000000}"/>
  </bookViews>
  <sheets>
    <sheet name="표지,목차" sheetId="1" r:id="rId1"/>
    <sheet name="수량표지 " sheetId="103" state="hidden" r:id="rId2"/>
    <sheet name="목차" sheetId="126" state="hidden" r:id="rId3"/>
    <sheet name="단가표지" sheetId="2" state="hidden" r:id="rId4"/>
    <sheet name="단가간지" sheetId="3" state="hidden" r:id="rId5"/>
    <sheet name="예정공정, 인력동원" sheetId="119" r:id="rId6"/>
    <sheet name="갑지-출력X" sheetId="106" r:id="rId7"/>
    <sheet name="내역서" sheetId="133" r:id="rId8"/>
    <sheet name="제경비산출서" sheetId="134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1_">'[1]집계표(육상)'!#REF!</definedName>
    <definedName name="_10">#REF!</definedName>
    <definedName name="_10_3_0Crite">#REF!</definedName>
    <definedName name="_11">#REF!</definedName>
    <definedName name="_11_3_0Criteria">#REF!</definedName>
    <definedName name="_12_6">#REF!</definedName>
    <definedName name="_13_7">#REF!</definedName>
    <definedName name="_14_8">#REF!</definedName>
    <definedName name="_15_9">#REF!</definedName>
    <definedName name="_16a1_">#REF!</definedName>
    <definedName name="_17B2_">'[2]단면 (2)'!$K$55</definedName>
    <definedName name="_18C_">#REF!</definedName>
    <definedName name="_19G_0Extr">#REF!</definedName>
    <definedName name="_20G_0Extract">#REF!</definedName>
    <definedName name="_21L1_">'[3]U-TYPE(1)'!$F$10</definedName>
    <definedName name="_22P1_">'[4]Sheet1 (2)'!#REF!</definedName>
    <definedName name="_23P2_">'[5]Sheet1 (2)'!#REF!</definedName>
    <definedName name="_24t3_">#REF!</definedName>
    <definedName name="_25T4_">#REF!</definedName>
    <definedName name="_26t5_">#REF!</definedName>
    <definedName name="_29옹벽부용수">[1]지급자재!#REF!</definedName>
    <definedName name="_2C_">#REF!</definedName>
    <definedName name="_4S" hidden="1">#REF!</definedName>
    <definedName name="_5_0_S" hidden="1">#REF!</definedName>
    <definedName name="_6">#REF!</definedName>
    <definedName name="_6_0옹벽부용수">[1]지급자재!#REF!</definedName>
    <definedName name="_7">#REF!</definedName>
    <definedName name="_7_10">#REF!</definedName>
    <definedName name="_8">#REF!</definedName>
    <definedName name="_8_11">#REF!</definedName>
    <definedName name="_9">#REF!</definedName>
    <definedName name="_a1">#REF!</definedName>
    <definedName name="_B2">'[6]단면 (2)'!$K$55</definedName>
    <definedName name="_C">#REF!</definedName>
    <definedName name="_L1">'[2]U-TYPE(1)'!$F$10</definedName>
    <definedName name="_P1">'[7]Sheet1 (2)'!#REF!</definedName>
    <definedName name="_P2">'[4]Sheet1 (2)'!#REF!</definedName>
    <definedName name="_t3">#REF!</definedName>
    <definedName name="_T4">#REF!</definedName>
    <definedName name="_t5">#REF!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HTML_Control" localSheetId="8" hidden="1">{"'Sheet1'!$A$4","'Sheet1'!$A$9:$G$28"}</definedName>
    <definedName name="HTML_Control" hidden="1">{"'Sheet1'!$A$4","'Sheet1'!$A$9:$G$28"}</definedName>
    <definedName name="_xlnm.Print_Area" localSheetId="6">'갑지-출력X'!$A$1:$AJ$28</definedName>
    <definedName name="_xlnm.Print_Area" localSheetId="7">내역서!$A$1:$M$245</definedName>
    <definedName name="_xlnm.Print_Area" localSheetId="4">단가간지!$A$1:$A$6</definedName>
    <definedName name="_xlnm.Print_Area" localSheetId="3">단가표지!$A$1:$I$55</definedName>
    <definedName name="_xlnm.Print_Area" localSheetId="2">목차!$A$1:$AD$27</definedName>
    <definedName name="_xlnm.Print_Area" localSheetId="1">'수량표지 '!$A$1:$I$27</definedName>
    <definedName name="_xlnm.Print_Area" localSheetId="5">'예정공정, 인력동원'!$A$1:$S$34</definedName>
    <definedName name="_xlnm.Print_Area" localSheetId="8">제경비산출서!$A$1:$Y$28</definedName>
    <definedName name="_xlnm.Print_Area" localSheetId="0">'표지,목차'!$A$1:$L$23</definedName>
    <definedName name="_xlnm.Print_Area">#REF!</definedName>
    <definedName name="_xlnm.Print_Titles" localSheetId="7">내역서!$1:$2</definedName>
    <definedName name="_xlnm.Print_Titles" localSheetId="8">[5]내역서!#REF!</definedName>
    <definedName name="_xlnm.Print_Titles">[8]내역서!#REF!</definedName>
    <definedName name="SS" localSheetId="8" hidden="1">{"'Sheet1'!$A$4","'Sheet1'!$A$9:$G$28"}</definedName>
    <definedName name="SS" hidden="1">{"'Sheet1'!$A$4","'Sheet1'!$A$9:$G$28"}</definedName>
    <definedName name="WEGEWRG" localSheetId="8" hidden="1">{"'7-2지역별'!$A$1:$R$44"}</definedName>
    <definedName name="WEGEWRG" hidden="1">{"'7-2지역별'!$A$1:$R$44"}</definedName>
    <definedName name="ㄱㄱㄱㄱㄱ" localSheetId="8" hidden="1">{"'Sheet1'!$A$4","'Sheet1'!$A$9:$G$28"}</definedName>
    <definedName name="ㄱㄱㄱㄱㄱ" hidden="1">{"'Sheet1'!$A$4","'Sheet1'!$A$9:$G$28"}</definedName>
    <definedName name="개폐기.변압기" localSheetId="8" hidden="1">{"'Sheet1'!$A$4","'Sheet1'!$A$9:$G$28"}</definedName>
    <definedName name="개폐기.변압기" hidden="1">{"'Sheet1'!$A$4","'Sheet1'!$A$9:$G$28"}</definedName>
    <definedName name="계폐기" localSheetId="8" hidden="1">{"'Sheet1'!$A$4","'Sheet1'!$A$9:$G$28"}</definedName>
    <definedName name="계폐기" hidden="1">{"'Sheet1'!$A$4","'Sheet1'!$A$9:$G$28"}</definedName>
    <definedName name="골재" localSheetId="8" hidden="1">{"'Sheet1'!$A$4","'Sheet1'!$A$9:$G$28"}</definedName>
    <definedName name="골재" hidden="1">{"'Sheet1'!$A$4","'Sheet1'!$A$9:$G$28"}</definedName>
    <definedName name="골재집계표" localSheetId="8" hidden="1">{"'Sheet1'!$A$4","'Sheet1'!$A$9:$G$28"}</definedName>
    <definedName name="골재집계표" hidden="1">{"'Sheet1'!$A$4","'Sheet1'!$A$9:$G$28"}</definedName>
    <definedName name="ㄴㄴㄴㄴㄴㄴㄴㄴ" localSheetId="8" hidden="1">{"'Sheet1'!$A$4","'Sheet1'!$A$9:$G$28"}</definedName>
    <definedName name="ㄴㄴㄴㄴㄴㄴㄴㄴ" hidden="1">{"'Sheet1'!$A$4","'Sheet1'!$A$9:$G$28"}</definedName>
    <definedName name="ㄴㄴㄴㄴㄴㄴㄴㄴㄴㄴ" localSheetId="8" hidden="1">{"'Sheet1'!$A$4","'Sheet1'!$A$9:$G$28"}</definedName>
    <definedName name="ㄴㄴㄴㄴㄴㄴㄴㄴㄴㄴ" hidden="1">{"'Sheet1'!$A$4","'Sheet1'!$A$9:$G$28"}</definedName>
    <definedName name="나우누리" localSheetId="8" hidden="1">{"'Sheet1'!$A$4","'Sheet1'!$A$9:$G$28"}</definedName>
    <definedName name="나우누리" hidden="1">{"'Sheet1'!$A$4","'Sheet1'!$A$9:$G$28"}</definedName>
    <definedName name="난나나" localSheetId="8" hidden="1">{"'Sheet1'!$A$4","'Sheet1'!$A$9:$G$28"}</definedName>
    <definedName name="난나나" hidden="1">{"'Sheet1'!$A$4","'Sheet1'!$A$9:$G$28"}</definedName>
    <definedName name="단가산출표지" localSheetId="8" hidden="1">{"'Sheet1'!$A$4","'Sheet1'!$A$9:$G$28"}</definedName>
    <definedName name="단가산출표지" hidden="1">{"'Sheet1'!$A$4","'Sheet1'!$A$9:$G$28"}</definedName>
    <definedName name="래빙ㄷ" localSheetId="8" hidden="1">{"'Sheet1'!$A$4","'Sheet1'!$A$9:$G$28"}</definedName>
    <definedName name="래빙ㄷ" hidden="1">{"'Sheet1'!$A$4","'Sheet1'!$A$9:$G$28"}</definedName>
    <definedName name="ㄽ" localSheetId="8" hidden="1">{"'Sheet1'!$A$4","'Sheet1'!$A$9:$G$28"}</definedName>
    <definedName name="ㄽ" hidden="1">{"'Sheet1'!$A$4","'Sheet1'!$A$9:$G$28"}</definedName>
    <definedName name="ㅁㅁㅁㅁ" localSheetId="8" hidden="1">{"'Sheet1'!$A$4","'Sheet1'!$A$9:$G$28"}</definedName>
    <definedName name="ㅁㅁㅁㅁ" hidden="1">{"'Sheet1'!$A$4","'Sheet1'!$A$9:$G$28"}</definedName>
    <definedName name="ㅁㅊ" localSheetId="8" hidden="1">{"'Sheet1'!$A$4","'Sheet1'!$A$9:$G$28"}</definedName>
    <definedName name="ㅁㅊ" hidden="1">{"'Sheet1'!$A$4","'Sheet1'!$A$9:$G$28"}</definedName>
    <definedName name="ㅁㅊㅊ" localSheetId="8" hidden="1">{"'Sheet1'!$A$4","'Sheet1'!$A$9:$G$28"}</definedName>
    <definedName name="ㅁㅊㅊ" hidden="1">{"'Sheet1'!$A$4","'Sheet1'!$A$9:$G$28"}</definedName>
    <definedName name="ㅁㅊㅊ123" localSheetId="8" hidden="1">{"'Sheet1'!$A$4","'Sheet1'!$A$9:$G$28"}</definedName>
    <definedName name="ㅁㅊㅊ123" hidden="1">{"'Sheet1'!$A$4","'Sheet1'!$A$9:$G$28"}</definedName>
    <definedName name="뭐지" localSheetId="8" hidden="1">{"'Sheet1'!$A$4","'Sheet1'!$A$9:$G$28"}</definedName>
    <definedName name="뭐지" hidden="1">{"'Sheet1'!$A$4","'Sheet1'!$A$9:$G$28"}</definedName>
    <definedName name="뭐지도" localSheetId="8" hidden="1">{"'Sheet1'!$A$4","'Sheet1'!$A$9:$G$28"}</definedName>
    <definedName name="뭐지도" hidden="1">{"'Sheet1'!$A$4","'Sheet1'!$A$9:$G$28"}</definedName>
    <definedName name="ㅂㅂ" localSheetId="8" hidden="1">{"'Sheet1'!$A$4","'Sheet1'!$A$9:$G$28"}</definedName>
    <definedName name="ㅂㅂ" hidden="1">{"'Sheet1'!$A$4","'Sheet1'!$A$9:$G$28"}</definedName>
    <definedName name="ㅂㅂ1" localSheetId="8" hidden="1">{"'Sheet1'!$A$4","'Sheet1'!$A$9:$G$28"}</definedName>
    <definedName name="ㅂㅂ1" hidden="1">{"'Sheet1'!$A$4","'Sheet1'!$A$9:$G$28"}</definedName>
    <definedName name="ㅂㅂㅁ" localSheetId="8" hidden="1">{"'Sheet1'!$A$4","'Sheet1'!$A$9:$G$28"}</definedName>
    <definedName name="ㅂㅂㅁ" hidden="1">{"'Sheet1'!$A$4","'Sheet1'!$A$9:$G$28"}</definedName>
    <definedName name="ㅅㅅㅅㅅㅅㅅㅅㅅㅅㅅ" localSheetId="8" hidden="1">{"'Sheet1'!$A$4","'Sheet1'!$A$9:$G$28"}</definedName>
    <definedName name="ㅅㅅㅅㅅㅅㅅㅅㅅㅅㅅ" hidden="1">{"'Sheet1'!$A$4","'Sheet1'!$A$9:$G$28"}</definedName>
    <definedName name="소허잔" localSheetId="8" hidden="1">{"'Sheet1'!$A$4","'Sheet1'!$A$9:$G$28"}</definedName>
    <definedName name="소허잔" hidden="1">{"'Sheet1'!$A$4","'Sheet1'!$A$9:$G$28"}</definedName>
    <definedName name="소화전" localSheetId="8" hidden="1">{"'Sheet1'!$A$4","'Sheet1'!$A$9:$G$28"}</definedName>
    <definedName name="소화전" hidden="1">{"'Sheet1'!$A$4","'Sheet1'!$A$9:$G$28"}</definedName>
    <definedName name="시발" localSheetId="8" hidden="1">{"'Sheet1'!$A$4","'Sheet1'!$A$9:$G$28"}</definedName>
    <definedName name="시발" hidden="1">{"'Sheet1'!$A$4","'Sheet1'!$A$9:$G$28"}</definedName>
    <definedName name="실정보고표지" localSheetId="8" hidden="1">{"'Sheet1'!$A$4","'Sheet1'!$A$9:$G$28"}</definedName>
    <definedName name="실정보고표지" hidden="1">{"'Sheet1'!$A$4","'Sheet1'!$A$9:$G$28"}</definedName>
    <definedName name="ㅇㄹㄶ" localSheetId="8" hidden="1">{"'Sheet1'!$A$4","'Sheet1'!$A$9:$G$28"}</definedName>
    <definedName name="ㅇㄹㄶ" hidden="1">{"'Sheet1'!$A$4","'Sheet1'!$A$9:$G$28"}</definedName>
    <definedName name="오수맨홀위치" localSheetId="8" hidden="1">{"'Sheet1'!$A$4","'Sheet1'!$A$9:$G$28"}</definedName>
    <definedName name="오수맨홀위치" hidden="1">{"'Sheet1'!$A$4","'Sheet1'!$A$9:$G$28"}</definedName>
    <definedName name="용수로재료집계" localSheetId="8" hidden="1">{"'Sheet1'!$A$4","'Sheet1'!$A$9:$G$28"}</definedName>
    <definedName name="용수로재료집계" hidden="1">{"'Sheet1'!$A$4","'Sheet1'!$A$9:$G$28"}</definedName>
    <definedName name="우안" localSheetId="8" hidden="1">{"'Sheet1'!$A$4","'Sheet1'!$A$9:$G$28"}</definedName>
    <definedName name="우안" hidden="1">{"'Sheet1'!$A$4","'Sheet1'!$A$9:$G$28"}</definedName>
    <definedName name="위" localSheetId="8" hidden="1">{"'Sheet1'!$A$4","'Sheet1'!$A$9:$G$28"}</definedName>
    <definedName name="위" hidden="1">{"'Sheet1'!$A$4","'Sheet1'!$A$9:$G$28"}</definedName>
    <definedName name="이궁" localSheetId="8" hidden="1">{"'Sheet1'!$A$4","'Sheet1'!$A$9:$G$28"}</definedName>
    <definedName name="이궁" hidden="1">{"'Sheet1'!$A$4","'Sheet1'!$A$9:$G$28"}</definedName>
    <definedName name="ㅈㄷ" localSheetId="8" hidden="1">{"'Sheet1'!$A$4","'Sheet1'!$A$9:$G$28"}</definedName>
    <definedName name="ㅈㄷ" hidden="1">{"'Sheet1'!$A$4","'Sheet1'!$A$9:$G$28"}</definedName>
    <definedName name="ㅈㄷㄷㄷㄷ" localSheetId="8" hidden="1">{"'Sheet1'!$A$4","'Sheet1'!$A$9:$G$28"}</definedName>
    <definedName name="ㅈㄷㄷㄷㄷ" hidden="1">{"'Sheet1'!$A$4","'Sheet1'!$A$9:$G$28"}</definedName>
    <definedName name="자재및골재집계" localSheetId="8" hidden="1">{"'Sheet1'!$A$4","'Sheet1'!$A$9:$G$28"}</definedName>
    <definedName name="자재및골재집계" hidden="1">{"'Sheet1'!$A$4","'Sheet1'!$A$9:$G$28"}</definedName>
    <definedName name="전기2" localSheetId="8" hidden="1">{"'Sheet1'!$A$4","'Sheet1'!$A$9:$G$28"}</definedName>
    <definedName name="전기2" hidden="1">{"'Sheet1'!$A$4","'Sheet1'!$A$9:$G$28"}</definedName>
    <definedName name="전석쌓기면적조서" localSheetId="8" hidden="1">{"'Sheet1'!$A$4","'Sheet1'!$A$9:$G$28"}</definedName>
    <definedName name="전석쌓기면적조서" hidden="1">{"'Sheet1'!$A$4","'Sheet1'!$A$9:$G$28"}</definedName>
    <definedName name="전석쌓기면적조서3공구" localSheetId="8" hidden="1">{"'Sheet1'!$A$4","'Sheet1'!$A$9:$G$28"}</definedName>
    <definedName name="전석쌓기면적조서3공구" hidden="1">{"'Sheet1'!$A$4","'Sheet1'!$A$9:$G$28"}</definedName>
    <definedName name="좌안" localSheetId="8" hidden="1">{"'Sheet1'!$A$4","'Sheet1'!$A$9:$G$28"}</definedName>
    <definedName name="좌안" hidden="1">{"'Sheet1'!$A$4","'Sheet1'!$A$9:$G$28"}</definedName>
    <definedName name="주노" localSheetId="8" hidden="1">{"'Sheet1'!$A$4","'Sheet1'!$A$9:$G$28"}</definedName>
    <definedName name="주노" hidden="1">{"'Sheet1'!$A$4","'Sheet1'!$A$9:$G$28"}</definedName>
    <definedName name="중기테이블" localSheetId="8" hidden="1">{"'중기작업1'!$A$1:$V$18"}</definedName>
    <definedName name="중기테이블" hidden="1">{"'중기작업1'!$A$1:$V$18"}</definedName>
    <definedName name="차수벽및사석부설" localSheetId="8" hidden="1">{"'Sheet1'!$A$4","'Sheet1'!$A$9:$G$28"}</definedName>
    <definedName name="차수벽및사석부설" hidden="1">{"'Sheet1'!$A$4","'Sheet1'!$A$9:$G$28"}</definedName>
    <definedName name="추가변경단가산출" localSheetId="8" hidden="1">{"'Sheet1'!$A$4","'Sheet1'!$A$9:$G$28"}</definedName>
    <definedName name="추가변경단가산출" hidden="1">{"'Sheet1'!$A$4","'Sheet1'!$A$9:$G$28"}</definedName>
    <definedName name="토적계산1" localSheetId="8" hidden="1">{"'Sheet1'!$A$4","'Sheet1'!$A$9:$G$28"}</definedName>
    <definedName name="토적계산1" hidden="1">{"'Sheet1'!$A$4","'Sheet1'!$A$9:$G$28"}</definedName>
    <definedName name="표" localSheetId="8" hidden="1">{"'Sheet1'!$A$4","'Sheet1'!$A$9:$G$28"}</definedName>
    <definedName name="표" hidden="1">{"'Sheet1'!$A$4","'Sheet1'!$A$9:$G$28"}</definedName>
    <definedName name="ㅎㅎ" localSheetId="8" hidden="1">{"'Sheet1'!$A$4","'Sheet1'!$A$9:$G$28"}</definedName>
    <definedName name="ㅎㅎ" hidden="1">{"'Sheet1'!$A$4","'Sheet1'!$A$9:$G$28"}</definedName>
    <definedName name="현대내역서" localSheetId="8" hidden="1">{"'Sheet1'!$A$4","'Sheet1'!$A$9:$G$28"}</definedName>
    <definedName name="현대내역서" hidden="1">{"'Sheet1'!$A$4","'Sheet1'!$A$9:$G$28"}</definedName>
    <definedName name="호" localSheetId="8" hidden="1">{"'Sheet1'!$A$4","'Sheet1'!$A$9:$G$28"}</definedName>
    <definedName name="호" hidden="1">{"'Sheet1'!$A$4","'Sheet1'!$A$9:$G$28"}</definedName>
    <definedName name="호수" localSheetId="8" hidden="1">{"'Sheet1'!$A$4","'Sheet1'!$A$9:$G$28"}</definedName>
    <definedName name="호수" hidden="1">{"'Sheet1'!$A$4","'Sheet1'!$A$9:$G$28"}</definedName>
    <definedName name="홀쇼" localSheetId="8" hidden="1">{"'Sheet1'!$A$4","'Sheet1'!$A$9:$G$28"}</definedName>
    <definedName name="홀쇼" hidden="1">{"'Sheet1'!$A$4","'Sheet1'!$A$9:$G$28"}</definedName>
    <definedName name="ㅡㅡ" localSheetId="8" hidden="1">{"'Sheet1'!$A$4","'Sheet1'!$A$9:$G$28"}</definedName>
    <definedName name="ㅡㅡ" hidden="1">{"'Sheet1'!$A$4","'Sheet1'!$A$9:$G$28"}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01" i="133" l="1"/>
  <c r="F243" i="133"/>
  <c r="F237" i="133"/>
  <c r="F234" i="133"/>
  <c r="L242" i="133"/>
  <c r="L241" i="133" s="1"/>
  <c r="J242" i="133"/>
  <c r="F242" i="133" s="1"/>
  <c r="H242" i="133"/>
  <c r="E242" i="133"/>
  <c r="J241" i="133"/>
  <c r="H241" i="133"/>
  <c r="E241" i="133"/>
  <c r="P29" i="119"/>
  <c r="P27" i="119"/>
  <c r="L236" i="133"/>
  <c r="J236" i="133"/>
  <c r="H236" i="133"/>
  <c r="E236" i="133"/>
  <c r="L240" i="133"/>
  <c r="J240" i="133"/>
  <c r="H240" i="133"/>
  <c r="E240" i="133"/>
  <c r="L239" i="133"/>
  <c r="J239" i="133"/>
  <c r="H239" i="133"/>
  <c r="H238" i="133" s="1"/>
  <c r="E239" i="133"/>
  <c r="L235" i="133"/>
  <c r="J235" i="133"/>
  <c r="H235" i="133"/>
  <c r="L175" i="133"/>
  <c r="J175" i="133"/>
  <c r="H175" i="133"/>
  <c r="F175" i="133" s="1"/>
  <c r="E175" i="133"/>
  <c r="L174" i="133"/>
  <c r="J174" i="133"/>
  <c r="H174" i="133"/>
  <c r="F174" i="133" s="1"/>
  <c r="E174" i="133"/>
  <c r="L173" i="133"/>
  <c r="J173" i="133"/>
  <c r="H173" i="133"/>
  <c r="F173" i="133" s="1"/>
  <c r="E173" i="133"/>
  <c r="L172" i="133"/>
  <c r="J172" i="133"/>
  <c r="H172" i="133"/>
  <c r="F172" i="133" s="1"/>
  <c r="E172" i="133"/>
  <c r="L171" i="133"/>
  <c r="J171" i="133"/>
  <c r="J170" i="133" s="1"/>
  <c r="H171" i="133"/>
  <c r="E171" i="133"/>
  <c r="L169" i="133"/>
  <c r="J169" i="133"/>
  <c r="H169" i="133"/>
  <c r="F169" i="133" s="1"/>
  <c r="E169" i="133"/>
  <c r="L168" i="133"/>
  <c r="L167" i="133" s="1"/>
  <c r="J168" i="133"/>
  <c r="J167" i="133" s="1"/>
  <c r="H168" i="133"/>
  <c r="E168" i="133"/>
  <c r="L166" i="133"/>
  <c r="J166" i="133"/>
  <c r="H166" i="133"/>
  <c r="E166" i="133"/>
  <c r="L165" i="133"/>
  <c r="J165" i="133"/>
  <c r="H165" i="133"/>
  <c r="E165" i="133"/>
  <c r="L164" i="133"/>
  <c r="J164" i="133"/>
  <c r="H164" i="133"/>
  <c r="E164" i="133"/>
  <c r="L162" i="133"/>
  <c r="J162" i="133"/>
  <c r="H162" i="133"/>
  <c r="F162" i="133" s="1"/>
  <c r="E162" i="133"/>
  <c r="L161" i="133"/>
  <c r="L160" i="133" s="1"/>
  <c r="J161" i="133"/>
  <c r="H161" i="133"/>
  <c r="E161" i="133"/>
  <c r="L158" i="133"/>
  <c r="J158" i="133"/>
  <c r="H158" i="133"/>
  <c r="F158" i="133" s="1"/>
  <c r="E158" i="133"/>
  <c r="L157" i="133"/>
  <c r="J157" i="133"/>
  <c r="H157" i="133"/>
  <c r="E157" i="133"/>
  <c r="L156" i="133"/>
  <c r="J156" i="133"/>
  <c r="H156" i="133"/>
  <c r="E156" i="133"/>
  <c r="L155" i="133"/>
  <c r="J155" i="133"/>
  <c r="H155" i="133"/>
  <c r="F155" i="133" s="1"/>
  <c r="E155" i="133"/>
  <c r="L154" i="133"/>
  <c r="J154" i="133"/>
  <c r="H154" i="133"/>
  <c r="E154" i="133"/>
  <c r="L151" i="133"/>
  <c r="J151" i="133"/>
  <c r="H151" i="133"/>
  <c r="E151" i="133"/>
  <c r="L150" i="133"/>
  <c r="J150" i="133"/>
  <c r="H150" i="133"/>
  <c r="E150" i="133"/>
  <c r="L149" i="133"/>
  <c r="J149" i="133"/>
  <c r="H149" i="133"/>
  <c r="E149" i="133"/>
  <c r="L148" i="133"/>
  <c r="J148" i="133"/>
  <c r="H148" i="133"/>
  <c r="F148" i="133" s="1"/>
  <c r="E148" i="133"/>
  <c r="L147" i="133"/>
  <c r="J147" i="133"/>
  <c r="H147" i="133"/>
  <c r="F147" i="133" s="1"/>
  <c r="E147" i="133"/>
  <c r="L146" i="133"/>
  <c r="J146" i="133"/>
  <c r="H146" i="133"/>
  <c r="E146" i="133"/>
  <c r="L145" i="133"/>
  <c r="J145" i="133"/>
  <c r="H145" i="133"/>
  <c r="E145" i="133"/>
  <c r="L144" i="133"/>
  <c r="J144" i="133"/>
  <c r="H144" i="133"/>
  <c r="F144" i="133" s="1"/>
  <c r="E144" i="133"/>
  <c r="L143" i="133"/>
  <c r="J143" i="133"/>
  <c r="H143" i="133"/>
  <c r="F143" i="133" s="1"/>
  <c r="E143" i="133"/>
  <c r="L142" i="133"/>
  <c r="J142" i="133"/>
  <c r="H142" i="133"/>
  <c r="F142" i="133" s="1"/>
  <c r="E142" i="133"/>
  <c r="L141" i="133"/>
  <c r="J141" i="133"/>
  <c r="H141" i="133"/>
  <c r="E141" i="133"/>
  <c r="L140" i="133"/>
  <c r="J140" i="133"/>
  <c r="H140" i="133"/>
  <c r="E140" i="133"/>
  <c r="L139" i="133"/>
  <c r="J139" i="133"/>
  <c r="H139" i="133"/>
  <c r="E139" i="133"/>
  <c r="L138" i="133"/>
  <c r="J138" i="133"/>
  <c r="H138" i="133"/>
  <c r="E138" i="133"/>
  <c r="L137" i="133"/>
  <c r="J137" i="133"/>
  <c r="H137" i="133"/>
  <c r="E137" i="133"/>
  <c r="L134" i="133"/>
  <c r="J134" i="133"/>
  <c r="H134" i="133"/>
  <c r="E134" i="133"/>
  <c r="L133" i="133"/>
  <c r="J133" i="133"/>
  <c r="H133" i="133"/>
  <c r="E133" i="133"/>
  <c r="L132" i="133"/>
  <c r="J132" i="133"/>
  <c r="H132" i="133"/>
  <c r="F132" i="133" s="1"/>
  <c r="E132" i="133"/>
  <c r="L131" i="133"/>
  <c r="J131" i="133"/>
  <c r="H131" i="133"/>
  <c r="F131" i="133" s="1"/>
  <c r="E131" i="133"/>
  <c r="L129" i="133"/>
  <c r="J129" i="133"/>
  <c r="H129" i="133"/>
  <c r="E129" i="133"/>
  <c r="L128" i="133"/>
  <c r="J128" i="133"/>
  <c r="H128" i="133"/>
  <c r="E128" i="133"/>
  <c r="L127" i="133"/>
  <c r="L126" i="133" s="1"/>
  <c r="J127" i="133"/>
  <c r="H127" i="133"/>
  <c r="E127" i="133"/>
  <c r="L123" i="133"/>
  <c r="J123" i="133"/>
  <c r="H123" i="133"/>
  <c r="E123" i="133"/>
  <c r="L122" i="133"/>
  <c r="J122" i="133"/>
  <c r="H122" i="133"/>
  <c r="E122" i="133"/>
  <c r="L121" i="133"/>
  <c r="J121" i="133"/>
  <c r="H121" i="133"/>
  <c r="E121" i="133"/>
  <c r="L120" i="133"/>
  <c r="J120" i="133"/>
  <c r="H120" i="133"/>
  <c r="F120" i="133" s="1"/>
  <c r="E120" i="133"/>
  <c r="L119" i="133"/>
  <c r="J119" i="133"/>
  <c r="H119" i="133"/>
  <c r="E119" i="133"/>
  <c r="L117" i="133"/>
  <c r="J117" i="133"/>
  <c r="H117" i="133"/>
  <c r="E117" i="133"/>
  <c r="L116" i="133"/>
  <c r="L115" i="133" s="1"/>
  <c r="J116" i="133"/>
  <c r="J115" i="133" s="1"/>
  <c r="H116" i="133"/>
  <c r="H115" i="133" s="1"/>
  <c r="E116" i="133"/>
  <c r="L114" i="133"/>
  <c r="L113" i="133" s="1"/>
  <c r="J114" i="133"/>
  <c r="H114" i="133"/>
  <c r="H113" i="133" s="1"/>
  <c r="E114" i="133"/>
  <c r="L112" i="133"/>
  <c r="J112" i="133"/>
  <c r="H112" i="133"/>
  <c r="E112" i="133"/>
  <c r="L111" i="133"/>
  <c r="J111" i="133"/>
  <c r="L110" i="133"/>
  <c r="J110" i="133"/>
  <c r="H110" i="133"/>
  <c r="E110" i="133"/>
  <c r="L109" i="133"/>
  <c r="J109" i="133"/>
  <c r="H109" i="133"/>
  <c r="E109" i="133"/>
  <c r="L107" i="133"/>
  <c r="J107" i="133"/>
  <c r="H107" i="133"/>
  <c r="E107" i="133"/>
  <c r="L106" i="133"/>
  <c r="J106" i="133"/>
  <c r="H106" i="133"/>
  <c r="E106" i="133"/>
  <c r="L105" i="133"/>
  <c r="J105" i="133"/>
  <c r="H105" i="133"/>
  <c r="E105" i="133"/>
  <c r="L103" i="133"/>
  <c r="J103" i="133"/>
  <c r="H103" i="133"/>
  <c r="E103" i="133"/>
  <c r="L102" i="133"/>
  <c r="J102" i="133"/>
  <c r="H102" i="133"/>
  <c r="E102" i="133"/>
  <c r="L101" i="133"/>
  <c r="L100" i="133" s="1"/>
  <c r="J101" i="133"/>
  <c r="H101" i="133"/>
  <c r="E101" i="133"/>
  <c r="L99" i="133"/>
  <c r="J99" i="133"/>
  <c r="H99" i="133"/>
  <c r="E99" i="133"/>
  <c r="L98" i="133"/>
  <c r="J98" i="133"/>
  <c r="H98" i="133"/>
  <c r="E98" i="133"/>
  <c r="L97" i="133"/>
  <c r="J97" i="133"/>
  <c r="H97" i="133"/>
  <c r="E97" i="133"/>
  <c r="L96" i="133"/>
  <c r="J96" i="133"/>
  <c r="J95" i="133" s="1"/>
  <c r="H96" i="133"/>
  <c r="H95" i="133" s="1"/>
  <c r="E96" i="133"/>
  <c r="L93" i="133"/>
  <c r="L92" i="133" s="1"/>
  <c r="J93" i="133"/>
  <c r="J92" i="133" s="1"/>
  <c r="H93" i="133"/>
  <c r="H92" i="133" s="1"/>
  <c r="E93" i="133"/>
  <c r="L91" i="133"/>
  <c r="J91" i="133"/>
  <c r="J90" i="133" s="1"/>
  <c r="H91" i="133"/>
  <c r="H90" i="133" s="1"/>
  <c r="E91" i="133"/>
  <c r="L89" i="133"/>
  <c r="J89" i="133"/>
  <c r="H89" i="133"/>
  <c r="E89" i="133"/>
  <c r="L88" i="133"/>
  <c r="J88" i="133"/>
  <c r="H88" i="133"/>
  <c r="E88" i="133"/>
  <c r="L86" i="133"/>
  <c r="J86" i="133"/>
  <c r="H86" i="133"/>
  <c r="E86" i="133"/>
  <c r="L85" i="133"/>
  <c r="J85" i="133"/>
  <c r="H85" i="133"/>
  <c r="E85" i="133"/>
  <c r="L84" i="133"/>
  <c r="L83" i="133" s="1"/>
  <c r="J84" i="133"/>
  <c r="H84" i="133"/>
  <c r="E84" i="133"/>
  <c r="L81" i="133"/>
  <c r="J81" i="133"/>
  <c r="H81" i="133"/>
  <c r="E81" i="133"/>
  <c r="L80" i="133"/>
  <c r="L79" i="133" s="1"/>
  <c r="J80" i="133"/>
  <c r="H80" i="133"/>
  <c r="E80" i="133"/>
  <c r="L78" i="133"/>
  <c r="J78" i="133"/>
  <c r="H78" i="133"/>
  <c r="E78" i="133"/>
  <c r="L77" i="133"/>
  <c r="J77" i="133"/>
  <c r="H77" i="133"/>
  <c r="E77" i="133"/>
  <c r="L76" i="133"/>
  <c r="J76" i="133"/>
  <c r="H76" i="133"/>
  <c r="E76" i="133"/>
  <c r="L75" i="133"/>
  <c r="J75" i="133"/>
  <c r="H75" i="133"/>
  <c r="E75" i="133"/>
  <c r="L74" i="133"/>
  <c r="L73" i="133" s="1"/>
  <c r="J74" i="133"/>
  <c r="J73" i="133" s="1"/>
  <c r="H74" i="133"/>
  <c r="E74" i="133"/>
  <c r="L71" i="133"/>
  <c r="J71" i="133"/>
  <c r="H71" i="133"/>
  <c r="E71" i="133"/>
  <c r="L70" i="133"/>
  <c r="L69" i="133" s="1"/>
  <c r="J70" i="133"/>
  <c r="H70" i="133"/>
  <c r="H69" i="133" s="1"/>
  <c r="E70" i="133"/>
  <c r="L68" i="133"/>
  <c r="J68" i="133"/>
  <c r="H68" i="133"/>
  <c r="E68" i="133"/>
  <c r="L67" i="133"/>
  <c r="J67" i="133"/>
  <c r="H67" i="133"/>
  <c r="E67" i="133"/>
  <c r="L66" i="133"/>
  <c r="J66" i="133"/>
  <c r="H66" i="133"/>
  <c r="E66" i="133"/>
  <c r="L65" i="133"/>
  <c r="J65" i="133"/>
  <c r="H65" i="133"/>
  <c r="E65" i="133"/>
  <c r="L63" i="133"/>
  <c r="J63" i="133"/>
  <c r="H63" i="133"/>
  <c r="F63" i="133" s="1"/>
  <c r="E63" i="133"/>
  <c r="L62" i="133"/>
  <c r="J62" i="133"/>
  <c r="H62" i="133"/>
  <c r="E62" i="133"/>
  <c r="L61" i="133"/>
  <c r="J61" i="133"/>
  <c r="H61" i="133"/>
  <c r="E61" i="133"/>
  <c r="L60" i="133"/>
  <c r="J60" i="133"/>
  <c r="H60" i="133"/>
  <c r="E60" i="133"/>
  <c r="L59" i="133"/>
  <c r="J59" i="133"/>
  <c r="H59" i="133"/>
  <c r="E59" i="133"/>
  <c r="L58" i="133"/>
  <c r="J58" i="133"/>
  <c r="H58" i="133"/>
  <c r="E58" i="133"/>
  <c r="L57" i="133"/>
  <c r="J57" i="133"/>
  <c r="H57" i="133"/>
  <c r="E57" i="133"/>
  <c r="L56" i="133"/>
  <c r="J56" i="133"/>
  <c r="H56" i="133"/>
  <c r="E56" i="133"/>
  <c r="L54" i="133"/>
  <c r="J54" i="133"/>
  <c r="H54" i="133"/>
  <c r="E54" i="133"/>
  <c r="L53" i="133"/>
  <c r="J53" i="133"/>
  <c r="H53" i="133"/>
  <c r="H52" i="133" s="1"/>
  <c r="E53" i="133"/>
  <c r="L51" i="133"/>
  <c r="J51" i="133"/>
  <c r="H51" i="133"/>
  <c r="E51" i="133"/>
  <c r="L50" i="133"/>
  <c r="J50" i="133"/>
  <c r="H50" i="133"/>
  <c r="E50" i="133"/>
  <c r="L49" i="133"/>
  <c r="J49" i="133"/>
  <c r="H49" i="133"/>
  <c r="E49" i="133"/>
  <c r="L48" i="133"/>
  <c r="L47" i="133" s="1"/>
  <c r="J48" i="133"/>
  <c r="H48" i="133"/>
  <c r="H47" i="133" s="1"/>
  <c r="E48" i="133"/>
  <c r="L46" i="133"/>
  <c r="J46" i="133"/>
  <c r="H46" i="133"/>
  <c r="F46" i="133" s="1"/>
  <c r="E46" i="133"/>
  <c r="L45" i="133"/>
  <c r="J45" i="133"/>
  <c r="H45" i="133"/>
  <c r="E45" i="133"/>
  <c r="L44" i="133"/>
  <c r="J44" i="133"/>
  <c r="H44" i="133"/>
  <c r="E44" i="133"/>
  <c r="L43" i="133"/>
  <c r="J43" i="133"/>
  <c r="H43" i="133"/>
  <c r="E43" i="133"/>
  <c r="L42" i="133"/>
  <c r="J42" i="133"/>
  <c r="H42" i="133"/>
  <c r="E42" i="133"/>
  <c r="L41" i="133"/>
  <c r="L40" i="133" s="1"/>
  <c r="J41" i="133"/>
  <c r="J40" i="133" s="1"/>
  <c r="H41" i="133"/>
  <c r="E41" i="133"/>
  <c r="L39" i="133"/>
  <c r="J39" i="133"/>
  <c r="H39" i="133"/>
  <c r="E39" i="133"/>
  <c r="L38" i="133"/>
  <c r="J38" i="133"/>
  <c r="H38" i="133"/>
  <c r="E38" i="133"/>
  <c r="L37" i="133"/>
  <c r="J37" i="133"/>
  <c r="H37" i="133"/>
  <c r="E37" i="133"/>
  <c r="L36" i="133"/>
  <c r="J36" i="133"/>
  <c r="H36" i="133"/>
  <c r="E36" i="133"/>
  <c r="L35" i="133"/>
  <c r="J35" i="133"/>
  <c r="H35" i="133"/>
  <c r="E35" i="133"/>
  <c r="L34" i="133"/>
  <c r="J34" i="133"/>
  <c r="H34" i="133"/>
  <c r="E34" i="133"/>
  <c r="L31" i="133"/>
  <c r="J31" i="133"/>
  <c r="H31" i="133"/>
  <c r="E31" i="133"/>
  <c r="L30" i="133"/>
  <c r="J30" i="133"/>
  <c r="H30" i="133"/>
  <c r="E30" i="133"/>
  <c r="L29" i="133"/>
  <c r="J29" i="133"/>
  <c r="H29" i="133"/>
  <c r="E29" i="133"/>
  <c r="L28" i="133"/>
  <c r="J28" i="133"/>
  <c r="H28" i="133"/>
  <c r="F28" i="133" s="1"/>
  <c r="E28" i="133"/>
  <c r="L27" i="133"/>
  <c r="J27" i="133"/>
  <c r="H27" i="133"/>
  <c r="E27" i="133"/>
  <c r="L26" i="133"/>
  <c r="J26" i="133"/>
  <c r="H26" i="133"/>
  <c r="E26" i="133"/>
  <c r="L25" i="133"/>
  <c r="J25" i="133"/>
  <c r="H25" i="133"/>
  <c r="E25" i="133"/>
  <c r="L24" i="133"/>
  <c r="J24" i="133"/>
  <c r="H24" i="133"/>
  <c r="E24" i="133"/>
  <c r="L23" i="133"/>
  <c r="J23" i="133"/>
  <c r="H23" i="133"/>
  <c r="F23" i="133" s="1"/>
  <c r="E23" i="133"/>
  <c r="L22" i="133"/>
  <c r="J22" i="133"/>
  <c r="H22" i="133"/>
  <c r="E22" i="133"/>
  <c r="L21" i="133"/>
  <c r="J21" i="133"/>
  <c r="H21" i="133"/>
  <c r="E21" i="133"/>
  <c r="L20" i="133"/>
  <c r="J20" i="133"/>
  <c r="H20" i="133"/>
  <c r="F20" i="133" s="1"/>
  <c r="E20" i="133"/>
  <c r="L19" i="133"/>
  <c r="J19" i="133"/>
  <c r="H19" i="133"/>
  <c r="F19" i="133" s="1"/>
  <c r="E19" i="133"/>
  <c r="L18" i="133"/>
  <c r="J18" i="133"/>
  <c r="H18" i="133"/>
  <c r="E18" i="133"/>
  <c r="L17" i="133"/>
  <c r="J17" i="133"/>
  <c r="H17" i="133"/>
  <c r="E17" i="133"/>
  <c r="L15" i="133"/>
  <c r="J15" i="133"/>
  <c r="H15" i="133"/>
  <c r="E15" i="133"/>
  <c r="L14" i="133"/>
  <c r="J14" i="133"/>
  <c r="H14" i="133"/>
  <c r="E14" i="133"/>
  <c r="L13" i="133"/>
  <c r="J13" i="133"/>
  <c r="H13" i="133"/>
  <c r="F13" i="133" s="1"/>
  <c r="E13" i="133"/>
  <c r="L12" i="133"/>
  <c r="J12" i="133"/>
  <c r="H12" i="133"/>
  <c r="E12" i="133"/>
  <c r="L11" i="133"/>
  <c r="J11" i="133"/>
  <c r="H11" i="133"/>
  <c r="F11" i="133" s="1"/>
  <c r="E11" i="133"/>
  <c r="L10" i="133"/>
  <c r="J10" i="133"/>
  <c r="H10" i="133"/>
  <c r="E10" i="133"/>
  <c r="L9" i="133"/>
  <c r="J9" i="133"/>
  <c r="H9" i="133"/>
  <c r="F9" i="133" s="1"/>
  <c r="E9" i="133"/>
  <c r="L8" i="133"/>
  <c r="J8" i="133"/>
  <c r="H8" i="133"/>
  <c r="F8" i="133" s="1"/>
  <c r="E8" i="133"/>
  <c r="L7" i="133"/>
  <c r="J7" i="133"/>
  <c r="H7" i="133"/>
  <c r="E7" i="133"/>
  <c r="K226" i="133"/>
  <c r="L245" i="133"/>
  <c r="L244" i="133" s="1"/>
  <c r="J245" i="133"/>
  <c r="J244" i="133" s="1"/>
  <c r="H245" i="133"/>
  <c r="H244" i="133" s="1"/>
  <c r="E245" i="133"/>
  <c r="L233" i="133"/>
  <c r="J233" i="133"/>
  <c r="H233" i="133"/>
  <c r="F233" i="133" s="1"/>
  <c r="E233" i="133"/>
  <c r="L232" i="133"/>
  <c r="L231" i="133" s="1"/>
  <c r="J232" i="133"/>
  <c r="J231" i="133" s="1"/>
  <c r="H232" i="133"/>
  <c r="E232" i="133"/>
  <c r="L229" i="133"/>
  <c r="J229" i="133"/>
  <c r="H229" i="133"/>
  <c r="J228" i="133"/>
  <c r="H228" i="133"/>
  <c r="L225" i="133"/>
  <c r="J225" i="133"/>
  <c r="H225" i="133"/>
  <c r="E225" i="133"/>
  <c r="L224" i="133"/>
  <c r="J224" i="133"/>
  <c r="H224" i="133"/>
  <c r="E224" i="133"/>
  <c r="L223" i="133"/>
  <c r="J223" i="133"/>
  <c r="E223" i="133"/>
  <c r="J222" i="133"/>
  <c r="H222" i="133"/>
  <c r="L219" i="133"/>
  <c r="J219" i="133"/>
  <c r="H219" i="133"/>
  <c r="F219" i="133" s="1"/>
  <c r="E219" i="133"/>
  <c r="L218" i="133"/>
  <c r="J218" i="133"/>
  <c r="H218" i="133"/>
  <c r="E218" i="133"/>
  <c r="L217" i="133"/>
  <c r="J217" i="133"/>
  <c r="H217" i="133"/>
  <c r="F217" i="133" s="1"/>
  <c r="E217" i="133"/>
  <c r="L216" i="133"/>
  <c r="J216" i="133"/>
  <c r="H216" i="133"/>
  <c r="E216" i="133"/>
  <c r="L214" i="133"/>
  <c r="J214" i="133"/>
  <c r="H214" i="133"/>
  <c r="E214" i="133"/>
  <c r="L213" i="133"/>
  <c r="J213" i="133"/>
  <c r="H213" i="133"/>
  <c r="E213" i="133"/>
  <c r="L212" i="133"/>
  <c r="J212" i="133"/>
  <c r="H212" i="133"/>
  <c r="E212" i="133"/>
  <c r="L211" i="133"/>
  <c r="J211" i="133"/>
  <c r="H211" i="133"/>
  <c r="E211" i="133"/>
  <c r="L209" i="133"/>
  <c r="J209" i="133"/>
  <c r="H209" i="133"/>
  <c r="E209" i="133"/>
  <c r="L208" i="133"/>
  <c r="J208" i="133"/>
  <c r="H208" i="133"/>
  <c r="F208" i="133" s="1"/>
  <c r="E208" i="133"/>
  <c r="L207" i="133"/>
  <c r="J207" i="133"/>
  <c r="H207" i="133"/>
  <c r="E207" i="133"/>
  <c r="L206" i="133"/>
  <c r="J206" i="133"/>
  <c r="H206" i="133"/>
  <c r="E206" i="133"/>
  <c r="H220" i="133"/>
  <c r="J220" i="133"/>
  <c r="L220" i="133"/>
  <c r="J14" i="119"/>
  <c r="H14" i="119"/>
  <c r="F16" i="119"/>
  <c r="U15" i="119"/>
  <c r="N12" i="119"/>
  <c r="P12" i="119" s="1"/>
  <c r="D16" i="119"/>
  <c r="J8" i="119"/>
  <c r="L8" i="119" s="1"/>
  <c r="W199" i="133"/>
  <c r="U199" i="133" s="1"/>
  <c r="T199" i="133"/>
  <c r="W198" i="133"/>
  <c r="U198" i="133" s="1"/>
  <c r="T198" i="133"/>
  <c r="W197" i="133"/>
  <c r="U197" i="133" s="1"/>
  <c r="T197" i="133"/>
  <c r="W195" i="133"/>
  <c r="U195" i="133" s="1"/>
  <c r="T195" i="133"/>
  <c r="W194" i="133"/>
  <c r="U194" i="133" s="1"/>
  <c r="T194" i="133"/>
  <c r="W193" i="133"/>
  <c r="U193" i="133" s="1"/>
  <c r="T193" i="133"/>
  <c r="W191" i="133"/>
  <c r="U191" i="133" s="1"/>
  <c r="T191" i="133"/>
  <c r="W190" i="133"/>
  <c r="U190" i="133" s="1"/>
  <c r="T190" i="133"/>
  <c r="W189" i="133"/>
  <c r="U189" i="133" s="1"/>
  <c r="T189" i="133"/>
  <c r="W188" i="133"/>
  <c r="U188" i="133" s="1"/>
  <c r="T188" i="133"/>
  <c r="W187" i="133"/>
  <c r="U187" i="133" s="1"/>
  <c r="T187" i="133"/>
  <c r="W186" i="133"/>
  <c r="U186" i="133" s="1"/>
  <c r="T186" i="133"/>
  <c r="W183" i="133"/>
  <c r="U183" i="133" s="1"/>
  <c r="T183" i="133"/>
  <c r="W182" i="133"/>
  <c r="U182" i="133" s="1"/>
  <c r="T182" i="133"/>
  <c r="W181" i="133"/>
  <c r="U181" i="133" s="1"/>
  <c r="T181" i="133"/>
  <c r="W180" i="133"/>
  <c r="U180" i="133" s="1"/>
  <c r="T180" i="133"/>
  <c r="W179" i="133"/>
  <c r="U179" i="133" s="1"/>
  <c r="T179" i="133"/>
  <c r="W178" i="133"/>
  <c r="U178" i="133" s="1"/>
  <c r="T178" i="133"/>
  <c r="W177" i="133"/>
  <c r="U177" i="133" s="1"/>
  <c r="T177" i="133"/>
  <c r="W176" i="133"/>
  <c r="U176" i="133" s="1"/>
  <c r="T176" i="133"/>
  <c r="F165" i="133" l="1"/>
  <c r="L163" i="133"/>
  <c r="F102" i="133"/>
  <c r="F235" i="133"/>
  <c r="F154" i="133"/>
  <c r="F241" i="133"/>
  <c r="F240" i="133"/>
  <c r="F140" i="133"/>
  <c r="F117" i="133"/>
  <c r="F134" i="133"/>
  <c r="F128" i="133"/>
  <c r="L118" i="133"/>
  <c r="J163" i="133"/>
  <c r="L159" i="133"/>
  <c r="F121" i="133"/>
  <c r="F156" i="133"/>
  <c r="J52" i="133"/>
  <c r="F52" i="133" s="1"/>
  <c r="F24" i="133"/>
  <c r="L238" i="133"/>
  <c r="F145" i="133"/>
  <c r="F141" i="133"/>
  <c r="L170" i="133"/>
  <c r="F139" i="133"/>
  <c r="F122" i="133"/>
  <c r="F129" i="133"/>
  <c r="F166" i="133"/>
  <c r="H126" i="133"/>
  <c r="F123" i="133"/>
  <c r="J79" i="133"/>
  <c r="J118" i="133"/>
  <c r="L104" i="133"/>
  <c r="F77" i="133"/>
  <c r="F107" i="133"/>
  <c r="F106" i="133"/>
  <c r="J64" i="133"/>
  <c r="H64" i="133"/>
  <c r="F64" i="133" s="1"/>
  <c r="H167" i="133"/>
  <c r="F167" i="133" s="1"/>
  <c r="F168" i="133"/>
  <c r="J104" i="133"/>
  <c r="F236" i="133"/>
  <c r="F149" i="133"/>
  <c r="F103" i="133"/>
  <c r="J100" i="133"/>
  <c r="F75" i="133"/>
  <c r="H231" i="133"/>
  <c r="F231" i="133" s="1"/>
  <c r="F230" i="133" s="1"/>
  <c r="H170" i="133"/>
  <c r="F171" i="133"/>
  <c r="H163" i="133"/>
  <c r="F164" i="133"/>
  <c r="H104" i="133"/>
  <c r="F105" i="133"/>
  <c r="F29" i="133"/>
  <c r="F12" i="133"/>
  <c r="L52" i="133"/>
  <c r="J238" i="133"/>
  <c r="F239" i="133"/>
  <c r="F39" i="133"/>
  <c r="F127" i="133"/>
  <c r="F78" i="133"/>
  <c r="F213" i="133"/>
  <c r="H205" i="133"/>
  <c r="F205" i="133" s="1"/>
  <c r="F45" i="133"/>
  <c r="F133" i="133"/>
  <c r="F66" i="133"/>
  <c r="F10" i="133"/>
  <c r="F36" i="133"/>
  <c r="J126" i="133"/>
  <c r="F62" i="133"/>
  <c r="L64" i="133"/>
  <c r="J47" i="133"/>
  <c r="F47" i="133" s="1"/>
  <c r="F110" i="133"/>
  <c r="L108" i="133"/>
  <c r="F98" i="133"/>
  <c r="F54" i="133"/>
  <c r="F38" i="133"/>
  <c r="F209" i="133"/>
  <c r="L205" i="133"/>
  <c r="J205" i="133"/>
  <c r="J83" i="133"/>
  <c r="L130" i="133"/>
  <c r="L125" i="133" s="1"/>
  <c r="J130" i="133"/>
  <c r="H130" i="133"/>
  <c r="F97" i="133"/>
  <c r="J108" i="133"/>
  <c r="H83" i="133"/>
  <c r="L55" i="133"/>
  <c r="J55" i="133"/>
  <c r="L33" i="133"/>
  <c r="L32" i="133" s="1"/>
  <c r="J33" i="133"/>
  <c r="H33" i="133"/>
  <c r="F33" i="133" s="1"/>
  <c r="F18" i="133"/>
  <c r="L6" i="133"/>
  <c r="J6" i="133"/>
  <c r="L210" i="133"/>
  <c r="J210" i="133"/>
  <c r="F60" i="133"/>
  <c r="F89" i="133"/>
  <c r="H55" i="133"/>
  <c r="F55" i="133" s="1"/>
  <c r="F51" i="133"/>
  <c r="H160" i="133"/>
  <c r="J153" i="133"/>
  <c r="J152" i="133" s="1"/>
  <c r="H153" i="133"/>
  <c r="F138" i="133"/>
  <c r="L136" i="133"/>
  <c r="L135" i="133" s="1"/>
  <c r="H136" i="133"/>
  <c r="F92" i="133"/>
  <c r="F59" i="133"/>
  <c r="L87" i="133"/>
  <c r="J87" i="133"/>
  <c r="J82" i="133" s="1"/>
  <c r="F61" i="133"/>
  <c r="H40" i="133"/>
  <c r="L16" i="133"/>
  <c r="L5" i="133" s="1"/>
  <c r="J16" i="133"/>
  <c r="L215" i="133"/>
  <c r="J215" i="133"/>
  <c r="F26" i="133"/>
  <c r="J160" i="133"/>
  <c r="F161" i="133"/>
  <c r="J69" i="133"/>
  <c r="F69" i="133" s="1"/>
  <c r="F70" i="133"/>
  <c r="F99" i="133"/>
  <c r="F65" i="133"/>
  <c r="F21" i="133"/>
  <c r="F84" i="133"/>
  <c r="F93" i="133"/>
  <c r="F57" i="133"/>
  <c r="F56" i="133"/>
  <c r="F31" i="133"/>
  <c r="F157" i="133"/>
  <c r="L153" i="133"/>
  <c r="L152" i="133" s="1"/>
  <c r="J136" i="133"/>
  <c r="J135" i="133" s="1"/>
  <c r="F137" i="133"/>
  <c r="F119" i="133"/>
  <c r="H118" i="133"/>
  <c r="J113" i="133"/>
  <c r="F114" i="133"/>
  <c r="F112" i="133"/>
  <c r="H111" i="133"/>
  <c r="F111" i="133" s="1"/>
  <c r="H108" i="133"/>
  <c r="F109" i="133"/>
  <c r="F101" i="133"/>
  <c r="H100" i="133"/>
  <c r="F96" i="133"/>
  <c r="L95" i="133"/>
  <c r="F91" i="133"/>
  <c r="L90" i="133"/>
  <c r="F88" i="133"/>
  <c r="H87" i="133"/>
  <c r="F80" i="133"/>
  <c r="H79" i="133"/>
  <c r="F74" i="133"/>
  <c r="H73" i="133"/>
  <c r="F73" i="133" s="1"/>
  <c r="F17" i="133"/>
  <c r="H16" i="133"/>
  <c r="F7" i="133"/>
  <c r="H6" i="133"/>
  <c r="L226" i="133"/>
  <c r="E226" i="133"/>
  <c r="F216" i="133"/>
  <c r="H215" i="133"/>
  <c r="F211" i="133"/>
  <c r="H210" i="133"/>
  <c r="F150" i="133"/>
  <c r="F58" i="133"/>
  <c r="F76" i="133"/>
  <c r="F22" i="133"/>
  <c r="F81" i="133"/>
  <c r="F48" i="133"/>
  <c r="F15" i="133"/>
  <c r="F14" i="133"/>
  <c r="F151" i="133"/>
  <c r="F44" i="133"/>
  <c r="F34" i="133"/>
  <c r="F50" i="133"/>
  <c r="F49" i="133"/>
  <c r="F41" i="133"/>
  <c r="F35" i="133"/>
  <c r="F43" i="133"/>
  <c r="F37" i="133"/>
  <c r="F27" i="133"/>
  <c r="F30" i="133"/>
  <c r="L72" i="133"/>
  <c r="F71" i="133"/>
  <c r="F68" i="133"/>
  <c r="F67" i="133"/>
  <c r="F53" i="133"/>
  <c r="F146" i="133"/>
  <c r="F116" i="133"/>
  <c r="F86" i="133"/>
  <c r="F85" i="133"/>
  <c r="F42" i="133"/>
  <c r="F25" i="133"/>
  <c r="F245" i="133"/>
  <c r="F225" i="133"/>
  <c r="F224" i="133"/>
  <c r="F232" i="133"/>
  <c r="F244" i="133"/>
  <c r="F207" i="133"/>
  <c r="F223" i="133"/>
  <c r="F218" i="133"/>
  <c r="F214" i="133"/>
  <c r="F212" i="133"/>
  <c r="F206" i="133"/>
  <c r="L10" i="119"/>
  <c r="N10" i="119" s="1"/>
  <c r="B25" i="134" l="1"/>
  <c r="F196" i="133" s="1"/>
  <c r="F170" i="133"/>
  <c r="F163" i="133"/>
  <c r="J159" i="133"/>
  <c r="F238" i="133"/>
  <c r="B21" i="134" s="1"/>
  <c r="F192" i="133" s="1"/>
  <c r="F118" i="133"/>
  <c r="F108" i="133"/>
  <c r="F100" i="133"/>
  <c r="F126" i="133"/>
  <c r="H32" i="133"/>
  <c r="F104" i="133"/>
  <c r="H5" i="133"/>
  <c r="J125" i="133"/>
  <c r="F6" i="133"/>
  <c r="L124" i="133"/>
  <c r="J5" i="133"/>
  <c r="F87" i="133"/>
  <c r="F16" i="133"/>
  <c r="F215" i="133"/>
  <c r="F210" i="133"/>
  <c r="F130" i="133"/>
  <c r="H125" i="133"/>
  <c r="F160" i="133"/>
  <c r="H159" i="133"/>
  <c r="F153" i="133"/>
  <c r="H152" i="133"/>
  <c r="F152" i="133" s="1"/>
  <c r="F113" i="133"/>
  <c r="J94" i="133"/>
  <c r="F95" i="133"/>
  <c r="L94" i="133"/>
  <c r="H72" i="133"/>
  <c r="F90" i="133"/>
  <c r="L82" i="133"/>
  <c r="F226" i="133"/>
  <c r="L222" i="133"/>
  <c r="F222" i="133" s="1"/>
  <c r="F227" i="133" s="1"/>
  <c r="K228" i="133" s="1"/>
  <c r="L4" i="133"/>
  <c r="L176" i="133" s="1"/>
  <c r="J72" i="133"/>
  <c r="F72" i="133" s="1"/>
  <c r="F79" i="133"/>
  <c r="H135" i="133"/>
  <c r="F136" i="133"/>
  <c r="H94" i="133"/>
  <c r="F115" i="133"/>
  <c r="H82" i="133"/>
  <c r="F83" i="133"/>
  <c r="F40" i="133"/>
  <c r="J32" i="133"/>
  <c r="F204" i="133"/>
  <c r="AA24" i="106"/>
  <c r="F202" i="133"/>
  <c r="P209" i="133"/>
  <c r="P208" i="133"/>
  <c r="J124" i="133" l="1"/>
  <c r="F125" i="133"/>
  <c r="F159" i="133"/>
  <c r="F5" i="133"/>
  <c r="F94" i="133"/>
  <c r="K15" i="134"/>
  <c r="F200" i="133"/>
  <c r="F82" i="133"/>
  <c r="H4" i="133"/>
  <c r="H124" i="133"/>
  <c r="F135" i="133"/>
  <c r="F32" i="133"/>
  <c r="J4" i="133"/>
  <c r="L228" i="133"/>
  <c r="F228" i="133" s="1"/>
  <c r="F229" i="133" s="1"/>
  <c r="F221" i="133" s="1"/>
  <c r="F201" i="133" s="1"/>
  <c r="AA22" i="106" s="1"/>
  <c r="E228" i="133"/>
  <c r="W6" i="119"/>
  <c r="X6" i="119" s="1"/>
  <c r="F124" i="133" l="1"/>
  <c r="H176" i="133"/>
  <c r="F4" i="133"/>
  <c r="J176" i="133"/>
  <c r="W8" i="119"/>
  <c r="X8" i="119" s="1"/>
  <c r="W10" i="119"/>
  <c r="X10" i="119" s="1"/>
  <c r="W12" i="119"/>
  <c r="X12" i="119" s="1"/>
  <c r="W14" i="119"/>
  <c r="X14" i="119" s="1"/>
  <c r="F176" i="133" l="1"/>
  <c r="B20" i="134"/>
  <c r="F191" i="133" s="1"/>
  <c r="L14" i="119"/>
  <c r="N14" i="119"/>
  <c r="N16" i="119" s="1"/>
  <c r="AJ14" i="119"/>
  <c r="AJ15" i="119"/>
  <c r="P14" i="119" l="1"/>
  <c r="P16" i="119" s="1"/>
  <c r="AA20" i="106" l="1"/>
  <c r="H4" i="119" l="1"/>
  <c r="J4" i="119" s="1"/>
  <c r="L4" i="119" s="1"/>
  <c r="N4" i="119" s="1"/>
  <c r="P4" i="119" s="1"/>
  <c r="H6" i="119" l="1"/>
  <c r="H16" i="119" s="1"/>
  <c r="J6" i="119" l="1"/>
  <c r="J16" i="119" s="1"/>
  <c r="L6" i="119" l="1"/>
  <c r="L16" i="119" s="1"/>
  <c r="K16" i="134" l="1"/>
  <c r="AM7" i="119" l="1"/>
  <c r="AM6" i="119"/>
  <c r="AJ16" i="119" l="1"/>
  <c r="F25" i="119"/>
  <c r="U25" i="119" l="1"/>
  <c r="W25" i="119" s="1"/>
  <c r="X25" i="119" s="1"/>
  <c r="X26" i="119" s="1"/>
  <c r="P6" i="133"/>
  <c r="AD17" i="134" l="1"/>
  <c r="AD18" i="134"/>
  <c r="AD22" i="134"/>
  <c r="AD23" i="134"/>
  <c r="AD16" i="134"/>
  <c r="D31" i="119" l="1"/>
  <c r="I4" i="134" l="1"/>
  <c r="Q4" i="134"/>
  <c r="K19" i="134" s="1"/>
  <c r="C4" i="134"/>
  <c r="P207" i="133" l="1"/>
  <c r="D12" i="134"/>
  <c r="D13" i="134"/>
  <c r="K24" i="134"/>
  <c r="D19" i="134"/>
  <c r="F14" i="134"/>
  <c r="F19" i="134"/>
  <c r="AL20" i="106"/>
  <c r="T19" i="134" l="1"/>
  <c r="B19" i="134" s="1"/>
  <c r="F190" i="133" s="1"/>
  <c r="D10" i="134"/>
  <c r="Q10" i="134" s="1"/>
  <c r="B10" i="134" s="1"/>
  <c r="F182" i="133" s="1"/>
  <c r="B32" i="106" l="1"/>
  <c r="A6" i="3"/>
  <c r="A5" i="3"/>
  <c r="A4" i="3"/>
  <c r="A3" i="3"/>
  <c r="A2" i="3"/>
  <c r="A1" i="3"/>
  <c r="AO10" i="126"/>
  <c r="A4" i="2"/>
  <c r="A4" i="103"/>
  <c r="AE10" i="126"/>
  <c r="U10" i="126"/>
  <c r="K10" i="126"/>
  <c r="A13" i="2"/>
  <c r="A13" i="103"/>
  <c r="A6" i="106"/>
  <c r="A34" i="106"/>
  <c r="AL22" i="106" l="1"/>
  <c r="H25" i="119"/>
  <c r="J25" i="119"/>
  <c r="L25" i="119" l="1"/>
  <c r="D14" i="134" l="1"/>
  <c r="B4" i="134"/>
  <c r="D15" i="134"/>
  <c r="D18" i="134"/>
  <c r="D17" i="134"/>
  <c r="K17" i="134"/>
  <c r="K14" i="134"/>
  <c r="F18" i="134"/>
  <c r="D7" i="134"/>
  <c r="F15" i="134"/>
  <c r="F16" i="134" s="1"/>
  <c r="D8" i="134"/>
  <c r="Q8" i="134" s="1"/>
  <c r="B8" i="134" s="1"/>
  <c r="F180" i="133" s="1"/>
  <c r="D9" i="134"/>
  <c r="Q9" i="134" s="1"/>
  <c r="B9" i="134" s="1"/>
  <c r="F181" i="133" s="1"/>
  <c r="F17" i="134"/>
  <c r="D5" i="134"/>
  <c r="J5" i="134" s="1"/>
  <c r="B5" i="134" s="1"/>
  <c r="F177" i="133" s="1"/>
  <c r="D6" i="134"/>
  <c r="P25" i="119"/>
  <c r="N25" i="119"/>
  <c r="F13" i="134" l="1"/>
  <c r="F6" i="134"/>
  <c r="Q6" i="134" s="1"/>
  <c r="B6" i="134" s="1"/>
  <c r="F12" i="134"/>
  <c r="Q12" i="134" s="1"/>
  <c r="B12" i="134" s="1"/>
  <c r="F184" i="133" s="1"/>
  <c r="T15" i="134"/>
  <c r="D11" i="134"/>
  <c r="Q11" i="134" s="1"/>
  <c r="B11" i="134" s="1"/>
  <c r="F183" i="133" s="1"/>
  <c r="T14" i="134"/>
  <c r="B14" i="134" s="1"/>
  <c r="F186" i="133" s="1"/>
  <c r="F7" i="134"/>
  <c r="Q7" i="134" s="1"/>
  <c r="B7" i="134" s="1"/>
  <c r="F179" i="133" s="1"/>
  <c r="K18" i="134"/>
  <c r="T18" i="134" s="1"/>
  <c r="B18" i="134" s="1"/>
  <c r="F189" i="133" s="1"/>
  <c r="D16" i="134"/>
  <c r="T16" i="134" s="1"/>
  <c r="T17" i="134"/>
  <c r="B17" i="134" s="1"/>
  <c r="F188" i="133" s="1"/>
  <c r="F178" i="133" l="1"/>
  <c r="Q13" i="134"/>
  <c r="B13" i="134" s="1"/>
  <c r="F185" i="133" s="1"/>
  <c r="B15" i="134"/>
  <c r="D18" i="119"/>
  <c r="F187" i="133" l="1"/>
  <c r="B22" i="134"/>
  <c r="F193" i="133" s="1"/>
  <c r="L29" i="119"/>
  <c r="J29" i="119"/>
  <c r="H29" i="119"/>
  <c r="D23" i="134" l="1"/>
  <c r="J23" i="134" s="1"/>
  <c r="D24" i="134"/>
  <c r="N27" i="119"/>
  <c r="N29" i="119"/>
  <c r="F18" i="119"/>
  <c r="H18" i="119" s="1"/>
  <c r="J18" i="119" s="1"/>
  <c r="L18" i="119" s="1"/>
  <c r="N18" i="119" s="1"/>
  <c r="P18" i="119" s="1"/>
  <c r="F27" i="119"/>
  <c r="J27" i="119"/>
  <c r="J31" i="119" s="1"/>
  <c r="H27" i="119"/>
  <c r="H31" i="119" s="1"/>
  <c r="L27" i="119"/>
  <c r="L31" i="119" s="1"/>
  <c r="F29" i="119"/>
  <c r="B23" i="134" l="1"/>
  <c r="F194" i="133" s="1"/>
  <c r="F31" i="119"/>
  <c r="F33" i="119" s="1"/>
  <c r="H33" i="119" s="1"/>
  <c r="J33" i="119" s="1"/>
  <c r="L33" i="119" s="1"/>
  <c r="P31" i="119"/>
  <c r="R27" i="119"/>
  <c r="N31" i="119"/>
  <c r="R29" i="119"/>
  <c r="F24" i="134" l="1"/>
  <c r="T24" i="134" s="1"/>
  <c r="Z26" i="134" s="1"/>
  <c r="B26" i="134" s="1"/>
  <c r="R31" i="119"/>
  <c r="N33" i="119"/>
  <c r="P33" i="119" s="1"/>
  <c r="B24" i="134" l="1"/>
  <c r="Z24" i="134" s="1"/>
  <c r="F195" i="133" l="1"/>
  <c r="F197" i="133"/>
  <c r="AA16" i="106" s="1"/>
  <c r="D27" i="134"/>
  <c r="J27" i="134" s="1"/>
  <c r="B27" i="134" s="1"/>
  <c r="F198" i="133" l="1"/>
  <c r="AA18" i="106" s="1"/>
  <c r="AA14" i="106" s="1"/>
  <c r="AA12" i="106" s="1"/>
  <c r="B28" i="134"/>
  <c r="F199" i="133" s="1"/>
  <c r="F203" i="133" s="1"/>
  <c r="AL14" i="106" l="1"/>
  <c r="AL12" i="106" s="1"/>
  <c r="F3" i="133" a="1"/>
  <c r="F3" i="13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<sst xmlns="http://schemas.openxmlformats.org/spreadsheetml/2006/main" count="984" uniqueCount="458">
  <si>
    <t>부 가 가 치 세</t>
    <phoneticPr fontId="2" type="noConversion"/>
  </si>
  <si>
    <t>공  급   가  액</t>
    <phoneticPr fontId="2" type="noConversion"/>
  </si>
  <si>
    <t>설계서</t>
    <phoneticPr fontId="2" type="noConversion"/>
  </si>
  <si>
    <t>단가산출서</t>
    <phoneticPr fontId="1" type="noConversion"/>
  </si>
  <si>
    <t>목                차</t>
    <phoneticPr fontId="2" type="noConversion"/>
  </si>
  <si>
    <t>단위</t>
  </si>
  <si>
    <t>합    계</t>
  </si>
  <si>
    <t>재 료 비</t>
  </si>
  <si>
    <t>노 무 비</t>
  </si>
  <si>
    <t>경    비</t>
  </si>
  <si>
    <t/>
  </si>
  <si>
    <t>수량산출서</t>
    <phoneticPr fontId="1" type="noConversion"/>
  </si>
  <si>
    <t>전주국토관리사무소</t>
    <phoneticPr fontId="15" type="noConversion"/>
  </si>
  <si>
    <t>:</t>
    <phoneticPr fontId="2" type="noConversion"/>
  </si>
  <si>
    <t>일금</t>
    <phoneticPr fontId="2" type="noConversion"/>
  </si>
  <si>
    <t>원정</t>
    <phoneticPr fontId="2" type="noConversion"/>
  </si>
  <si>
    <t>목            차</t>
    <phoneticPr fontId="2" type="noConversion"/>
  </si>
  <si>
    <t>국토교통부</t>
    <phoneticPr fontId="2" type="noConversion"/>
  </si>
  <si>
    <t>공    종</t>
  </si>
  <si>
    <t>규  격</t>
  </si>
  <si>
    <t>수 량</t>
  </si>
  <si>
    <t>단  가</t>
  </si>
  <si>
    <t>금  액</t>
  </si>
  <si>
    <t xml:space="preserve"> - 도 급 예 정 액</t>
    <phoneticPr fontId="2" type="noConversion"/>
  </si>
  <si>
    <t>국토교통부</t>
    <phoneticPr fontId="15" type="noConversion"/>
  </si>
  <si>
    <t>국토교통부</t>
    <phoneticPr fontId="15" type="noConversion"/>
  </si>
  <si>
    <t>남원국토관리사무소</t>
    <phoneticPr fontId="15" type="noConversion"/>
  </si>
  <si>
    <t xml:space="preserve"> 1 .  총  괄  집  계  표</t>
    <phoneticPr fontId="2" type="noConversion"/>
  </si>
  <si>
    <t>2 . 보수물량 수량산출</t>
    <phoneticPr fontId="2" type="noConversion"/>
  </si>
  <si>
    <t xml:space="preserve">    ◈  중  기  산  출</t>
    <phoneticPr fontId="2" type="noConversion"/>
  </si>
  <si>
    <t xml:space="preserve">    ◈  단  가  산  출</t>
    <phoneticPr fontId="2" type="noConversion"/>
  </si>
  <si>
    <t xml:space="preserve">    ◈  일  위  대  가</t>
    <phoneticPr fontId="2" type="noConversion"/>
  </si>
  <si>
    <t xml:space="preserve">    ◈  견  적  단  가</t>
    <phoneticPr fontId="2" type="noConversion"/>
  </si>
  <si>
    <t xml:space="preserve">    ◈  자  재  단  가</t>
    <phoneticPr fontId="2" type="noConversion"/>
  </si>
  <si>
    <t xml:space="preserve">    ◈  노  무  단  가 </t>
    <phoneticPr fontId="2" type="noConversion"/>
  </si>
  <si>
    <t>2 0 1 7 년   04 월      일   설  계</t>
    <phoneticPr fontId="2" type="noConversion"/>
  </si>
  <si>
    <t>◈  공 사 개 요</t>
    <phoneticPr fontId="2" type="noConversion"/>
  </si>
  <si>
    <t>◈  공 사 금 액</t>
    <phoneticPr fontId="2" type="noConversion"/>
  </si>
  <si>
    <r>
      <t xml:space="preserve">    </t>
    </r>
    <r>
      <rPr>
        <b/>
        <sz val="8"/>
        <rFont val="맑은 고딕"/>
        <family val="3"/>
        <charset val="129"/>
      </rPr>
      <t xml:space="preserve">○   </t>
    </r>
    <r>
      <rPr>
        <b/>
        <sz val="11"/>
        <rFont val="맑은 고딕"/>
        <family val="3"/>
        <charset val="129"/>
      </rPr>
      <t>총   공   사   비</t>
    </r>
    <phoneticPr fontId="2" type="noConversion"/>
  </si>
  <si>
    <t>설  계  자</t>
    <phoneticPr fontId="2" type="noConversion"/>
  </si>
  <si>
    <t>심  사  자</t>
    <phoneticPr fontId="2" type="noConversion"/>
  </si>
  <si>
    <t>공사관리관</t>
    <phoneticPr fontId="2" type="noConversion"/>
  </si>
  <si>
    <t>과    장</t>
    <phoneticPr fontId="2" type="noConversion"/>
  </si>
  <si>
    <t>소  장</t>
    <phoneticPr fontId="2" type="noConversion"/>
  </si>
  <si>
    <t>국   토   교   통   부</t>
    <phoneticPr fontId="2" type="noConversion"/>
  </si>
  <si>
    <t>남원 국토관리사무소</t>
    <phoneticPr fontId="2" type="noConversion"/>
  </si>
  <si>
    <t xml:space="preserve">동 원 인 원   계 획 표 </t>
    <phoneticPr fontId="2" type="noConversion"/>
  </si>
  <si>
    <t>예   정   공   정   표</t>
    <phoneticPr fontId="2" type="noConversion"/>
  </si>
  <si>
    <t>기  간</t>
    <phoneticPr fontId="2" type="noConversion"/>
  </si>
  <si>
    <t>보 할
( % )</t>
    <phoneticPr fontId="2" type="noConversion"/>
  </si>
  <si>
    <t>비 고</t>
    <phoneticPr fontId="2" type="noConversion"/>
  </si>
  <si>
    <t>공  종</t>
    <phoneticPr fontId="2" type="noConversion"/>
  </si>
  <si>
    <t>비  고</t>
  </si>
  <si>
    <t>설  계  자</t>
    <phoneticPr fontId="2" type="noConversion"/>
  </si>
  <si>
    <t>심  사  자</t>
    <phoneticPr fontId="2" type="noConversion"/>
  </si>
  <si>
    <t>과    장</t>
    <phoneticPr fontId="2" type="noConversion"/>
  </si>
  <si>
    <t>소  장</t>
    <phoneticPr fontId="2" type="noConversion"/>
  </si>
  <si>
    <t>계</t>
    <phoneticPr fontId="2" type="noConversion"/>
  </si>
  <si>
    <t>누   계</t>
    <phoneticPr fontId="2" type="noConversion"/>
  </si>
  <si>
    <t>식</t>
    <phoneticPr fontId="2" type="noConversion"/>
  </si>
  <si>
    <t xml:space="preserve">  -  순 공 사 원 가 -</t>
    <phoneticPr fontId="2" type="noConversion"/>
  </si>
  <si>
    <t>제 경 비 산 출 서</t>
    <phoneticPr fontId="2" type="noConversion"/>
  </si>
  <si>
    <t>공    종</t>
    <phoneticPr fontId="2" type="noConversion"/>
  </si>
  <si>
    <t>재  료  비</t>
    <phoneticPr fontId="2" type="noConversion"/>
  </si>
  <si>
    <t>노  무  비</t>
    <phoneticPr fontId="2" type="noConversion"/>
  </si>
  <si>
    <t>경      비</t>
    <phoneticPr fontId="2" type="noConversion"/>
  </si>
  <si>
    <t>×</t>
    <phoneticPr fontId="2" type="noConversion"/>
  </si>
  <si>
    <t>=</t>
    <phoneticPr fontId="2" type="noConversion"/>
  </si>
  <si>
    <t>(</t>
    <phoneticPr fontId="2" type="noConversion"/>
  </si>
  <si>
    <t>+</t>
    <phoneticPr fontId="2" type="noConversion"/>
  </si>
  <si>
    <t>) ×</t>
    <phoneticPr fontId="2" type="noConversion"/>
  </si>
  <si>
    <t>)x</t>
    <phoneticPr fontId="2" type="noConversion"/>
  </si>
  <si>
    <t>)×</t>
    <phoneticPr fontId="2" type="noConversion"/>
  </si>
  <si>
    <t>) x</t>
    <phoneticPr fontId="2" type="noConversion"/>
  </si>
  <si>
    <t>[(</t>
    <phoneticPr fontId="2" type="noConversion"/>
  </si>
  <si>
    <t>-</t>
    <phoneticPr fontId="2" type="noConversion"/>
  </si>
  <si>
    <t>기  간</t>
    <phoneticPr fontId="2" type="noConversion"/>
  </si>
  <si>
    <t>합 계</t>
    <phoneticPr fontId="2" type="noConversion"/>
  </si>
  <si>
    <t xml:space="preserve"> 공  종</t>
    <phoneticPr fontId="2" type="noConversion"/>
  </si>
  <si>
    <t>보통인부</t>
    <phoneticPr fontId="2" type="noConversion"/>
  </si>
  <si>
    <t>특별인부</t>
    <phoneticPr fontId="2" type="noConversion"/>
  </si>
  <si>
    <t>소   계</t>
    <phoneticPr fontId="2" type="noConversion"/>
  </si>
  <si>
    <t>누   계</t>
    <phoneticPr fontId="2" type="noConversion"/>
  </si>
  <si>
    <t>)]x</t>
    <phoneticPr fontId="2" type="noConversion"/>
  </si>
  <si>
    <t>(</t>
    <phoneticPr fontId="2" type="noConversion"/>
  </si>
  <si>
    <t>)x</t>
    <phoneticPr fontId="2" type="noConversion"/>
  </si>
  <si>
    <t>=</t>
    <phoneticPr fontId="2" type="noConversion"/>
  </si>
  <si>
    <t>부대공</t>
    <phoneticPr fontId="2" type="noConversion"/>
  </si>
  <si>
    <t>2 0 2 0 년   0 2 월      일   설  계</t>
    <phoneticPr fontId="2" type="noConversion"/>
  </si>
  <si>
    <t>2020 년도</t>
    <phoneticPr fontId="2" type="noConversion"/>
  </si>
  <si>
    <t>남원국토관리사무소</t>
    <phoneticPr fontId="2" type="noConversion"/>
  </si>
  <si>
    <t>(미적용)</t>
    <phoneticPr fontId="2" type="noConversion"/>
  </si>
  <si>
    <t>쌍암1교</t>
  </si>
  <si>
    <t>양지3교</t>
  </si>
  <si>
    <t>양지2교</t>
  </si>
  <si>
    <t>용내교</t>
  </si>
  <si>
    <t>반월1교</t>
  </si>
  <si>
    <t>반월2교</t>
  </si>
  <si>
    <t>덕산IC교</t>
  </si>
  <si>
    <t>금복교</t>
  </si>
  <si>
    <t>쌍암3교</t>
  </si>
  <si>
    <t>일중교</t>
  </si>
  <si>
    <t>조산지하차도(상,하)</t>
  </si>
  <si>
    <t>가림지하차도</t>
  </si>
  <si>
    <t>블로치터널</t>
  </si>
  <si>
    <t>국포교</t>
  </si>
  <si>
    <t>하교교</t>
  </si>
  <si>
    <t>종평교</t>
  </si>
  <si>
    <t>내월교</t>
  </si>
  <si>
    <t>싸리재지하차도</t>
  </si>
  <si>
    <t>율천교</t>
  </si>
  <si>
    <t>하등교</t>
  </si>
  <si>
    <t>학석IC교</t>
  </si>
  <si>
    <t>회문교(상,하)</t>
  </si>
  <si>
    <t>산정교(상,하)</t>
  </si>
  <si>
    <t>도룡1교</t>
  </si>
  <si>
    <t>신촌교</t>
  </si>
  <si>
    <t>구림교</t>
  </si>
  <si>
    <t>운종IC교</t>
  </si>
  <si>
    <t>덕치IC교</t>
  </si>
  <si>
    <t>쌍암4교</t>
  </si>
  <si>
    <t>외양1교</t>
  </si>
  <si>
    <t>국평IC교</t>
  </si>
  <si>
    <t>대명2교</t>
  </si>
  <si>
    <t>대명1교</t>
  </si>
  <si>
    <t>남악교</t>
  </si>
  <si>
    <t>대정교</t>
  </si>
  <si>
    <t>월평교</t>
  </si>
  <si>
    <t>사매IC교</t>
  </si>
  <si>
    <t>대율</t>
  </si>
  <si>
    <t>모시울IC교</t>
  </si>
  <si>
    <t>모시울교</t>
  </si>
  <si>
    <t>필봉교</t>
  </si>
  <si>
    <t>오두목교</t>
  </si>
  <si>
    <t>외양2교</t>
  </si>
  <si>
    <t>구룡육교</t>
  </si>
  <si>
    <t>(적용)</t>
    <phoneticPr fontId="2" type="noConversion"/>
  </si>
  <si>
    <t xml:space="preserve"> O 도 급 예 정 액</t>
    <phoneticPr fontId="2" type="noConversion"/>
  </si>
  <si>
    <t>◎ 총  공  사  비</t>
    <phoneticPr fontId="2" type="noConversion"/>
  </si>
  <si>
    <t xml:space="preserve">   1. 간 접 노 무 비</t>
    <phoneticPr fontId="2" type="noConversion"/>
  </si>
  <si>
    <t xml:space="preserve">   2. 산 재 보 험 료</t>
    <phoneticPr fontId="2" type="noConversion"/>
  </si>
  <si>
    <t xml:space="preserve">   3. 고 용 보 험 료</t>
    <phoneticPr fontId="2" type="noConversion"/>
  </si>
  <si>
    <t xml:space="preserve">   4. 건 강 보 험 료</t>
    <phoneticPr fontId="2" type="noConversion"/>
  </si>
  <si>
    <t xml:space="preserve">   5. 연 금 보 험 료</t>
    <phoneticPr fontId="2" type="noConversion"/>
  </si>
  <si>
    <t xml:space="preserve">   6. 퇴직공제부금비</t>
    <phoneticPr fontId="2" type="noConversion"/>
  </si>
  <si>
    <t xml:space="preserve">   7. 노인장기요양보험료</t>
    <phoneticPr fontId="2" type="noConversion"/>
  </si>
  <si>
    <t xml:space="preserve">  - 직 접 공 사 비 계</t>
    <phoneticPr fontId="2" type="noConversion"/>
  </si>
  <si>
    <t xml:space="preserve">  - 순 공 사 원 가</t>
    <phoneticPr fontId="2" type="noConversion"/>
  </si>
  <si>
    <t xml:space="preserve">  - 공   급   가   액</t>
    <phoneticPr fontId="2" type="noConversion"/>
  </si>
  <si>
    <t xml:space="preserve">  - 부 가 가 치 세</t>
    <phoneticPr fontId="2" type="noConversion"/>
  </si>
  <si>
    <t>㎡</t>
  </si>
  <si>
    <t>식</t>
  </si>
  <si>
    <t>㎥</t>
  </si>
  <si>
    <t>※  폐기물 처리</t>
    <phoneticPr fontId="2" type="noConversion"/>
  </si>
  <si>
    <t xml:space="preserve"> 1.폐기물처리</t>
    <phoneticPr fontId="2" type="noConversion"/>
  </si>
  <si>
    <t xml:space="preserve">  폐기물운반비(상차제외)</t>
    <phoneticPr fontId="2" type="noConversion"/>
  </si>
  <si>
    <t>Ton</t>
    <phoneticPr fontId="2" type="noConversion"/>
  </si>
  <si>
    <t>덤프15톤+백호0.7㎥</t>
  </si>
  <si>
    <t>Ton</t>
  </si>
  <si>
    <t>m</t>
  </si>
  <si>
    <t>개소</t>
  </si>
  <si>
    <t>EA</t>
  </si>
  <si>
    <t>25-21-080</t>
  </si>
  <si>
    <t>D=19mm</t>
  </si>
  <si>
    <t>D=13mm</t>
  </si>
  <si>
    <t>※ 관급자재비</t>
    <phoneticPr fontId="2" type="noConversion"/>
  </si>
  <si>
    <t xml:space="preserve">  O 관 급 자 재 비</t>
    <phoneticPr fontId="2" type="noConversion"/>
  </si>
  <si>
    <t>토 공</t>
    <phoneticPr fontId="2" type="noConversion"/>
  </si>
  <si>
    <t xml:space="preserve"> - 관급자재비</t>
    <phoneticPr fontId="2" type="noConversion"/>
  </si>
  <si>
    <t xml:space="preserve">    무근콘크리트깨기</t>
  </si>
  <si>
    <t xml:space="preserve">    폐기물상차</t>
  </si>
  <si>
    <t>백호0.7㎥</t>
  </si>
  <si>
    <t>백호0.7㎥(100%)</t>
  </si>
  <si>
    <t xml:space="preserve">    초류종자살포</t>
  </si>
  <si>
    <t>씨드스프레이+거적덮기</t>
  </si>
  <si>
    <t>무근구조물</t>
  </si>
  <si>
    <t xml:space="preserve">    교목이식</t>
  </si>
  <si>
    <t>주</t>
  </si>
  <si>
    <t xml:space="preserve">    철근콘크리트깨기</t>
  </si>
  <si>
    <t>대형브레이커+0.7㎥</t>
  </si>
  <si>
    <t xml:space="preserve">  2)배수공</t>
  </si>
  <si>
    <t xml:space="preserve">    레미콘타설(장비사용타설)</t>
  </si>
  <si>
    <t>철근구조물</t>
  </si>
  <si>
    <t xml:space="preserve">    유로폼</t>
  </si>
  <si>
    <t>간단,0~7m</t>
  </si>
  <si>
    <t xml:space="preserve">    합판거푸집</t>
  </si>
  <si>
    <t>6회(간단)</t>
  </si>
  <si>
    <t xml:space="preserve">    철근가공및조립</t>
  </si>
  <si>
    <t>Type-2-2</t>
  </si>
  <si>
    <t xml:space="preserve">    줄눈설치</t>
  </si>
  <si>
    <t>수축줄눈</t>
  </si>
  <si>
    <t xml:space="preserve">    신축이음</t>
  </si>
  <si>
    <t>스치로폴(t=10mm)</t>
  </si>
  <si>
    <t>4회(보통)</t>
  </si>
  <si>
    <t>인력식 소규모 장비사용 시공</t>
  </si>
  <si>
    <t xml:space="preserve">    철근운반</t>
  </si>
  <si>
    <t>25-18-080</t>
  </si>
  <si>
    <t>D=40mm(기층용)</t>
  </si>
  <si>
    <t>#6, 100×100</t>
  </si>
  <si>
    <t xml:space="preserve">  1)토공</t>
  </si>
  <si>
    <t xml:space="preserve">    비닐깔기</t>
  </si>
  <si>
    <t xml:space="preserve">   혼합골재,도착도</t>
  </si>
  <si>
    <t xml:space="preserve">    아스팔트포장깨기</t>
  </si>
  <si>
    <t xml:space="preserve">    아스팔트포장절단</t>
  </si>
  <si>
    <t xml:space="preserve">    표토제거</t>
  </si>
  <si>
    <t>답외구간-BH0.7㎥</t>
  </si>
  <si>
    <t>소규모포설,t=7.5cm이하</t>
  </si>
  <si>
    <t>아스팔트스프레이어400ℓ</t>
  </si>
  <si>
    <t>소규모포설,t=15cm이하</t>
  </si>
  <si>
    <t>D=29mm</t>
  </si>
  <si>
    <t>D=16mm</t>
  </si>
  <si>
    <t xml:space="preserve">   아스콘</t>
  </si>
  <si>
    <t>#78(표층용)</t>
  </si>
  <si>
    <t>#467(기층용)</t>
  </si>
  <si>
    <t xml:space="preserve">   아스팔트유제</t>
  </si>
  <si>
    <t>RSC-4</t>
  </si>
  <si>
    <t xml:space="preserve">    노반준비공</t>
  </si>
  <si>
    <t>절토부</t>
  </si>
  <si>
    <t>D=700mm</t>
  </si>
  <si>
    <t xml:space="preserve">    아스팔트운반</t>
  </si>
  <si>
    <t>드럼</t>
  </si>
  <si>
    <t xml:space="preserve">   VR관</t>
  </si>
  <si>
    <t>본</t>
  </si>
  <si>
    <t>※  품질관리비</t>
    <phoneticPr fontId="2" type="noConversion"/>
  </si>
  <si>
    <t xml:space="preserve">  폐기물처리비</t>
    <phoneticPr fontId="2" type="noConversion"/>
  </si>
  <si>
    <t>폐아스콘</t>
    <phoneticPr fontId="2" type="noConversion"/>
  </si>
  <si>
    <t>폐콘크리트</t>
    <phoneticPr fontId="2" type="noConversion"/>
  </si>
  <si>
    <t xml:space="preserve"> 1.품질관리비</t>
    <phoneticPr fontId="2" type="noConversion"/>
  </si>
  <si>
    <t xml:space="preserve">  품질시험비</t>
    <phoneticPr fontId="2" type="noConversion"/>
  </si>
  <si>
    <t xml:space="preserve">   이형철근(SD400)</t>
    <phoneticPr fontId="2" type="noConversion"/>
  </si>
  <si>
    <t xml:space="preserve">   레미콘</t>
    <phoneticPr fontId="2" type="noConversion"/>
  </si>
  <si>
    <t>구조물공</t>
    <phoneticPr fontId="2" type="noConversion"/>
  </si>
  <si>
    <t xml:space="preserve">   와이어메쉬(용접철망)</t>
    <phoneticPr fontId="2" type="noConversion"/>
  </si>
  <si>
    <t xml:space="preserve">   혼합골재, 도착도</t>
    <phoneticPr fontId="2" type="noConversion"/>
  </si>
  <si>
    <t xml:space="preserve">   레미콘(전주)</t>
    <phoneticPr fontId="2" type="noConversion"/>
  </si>
  <si>
    <t>D/m</t>
  </si>
  <si>
    <t>30km이하</t>
  </si>
  <si>
    <t xml:space="preserve">   레미콘 </t>
  </si>
  <si>
    <t>포장공</t>
    <phoneticPr fontId="2" type="noConversion"/>
  </si>
  <si>
    <t>배수공</t>
    <phoneticPr fontId="2" type="noConversion"/>
  </si>
  <si>
    <t>수동식,백색실선</t>
  </si>
  <si>
    <t>RSC-3</t>
  </si>
  <si>
    <t>경량A(Ton당)</t>
  </si>
  <si>
    <t>T=30cm이상</t>
  </si>
  <si>
    <t>T=30cm미만</t>
  </si>
  <si>
    <t xml:space="preserve">   8. 석면분담금</t>
    <phoneticPr fontId="2" type="noConversion"/>
  </si>
  <si>
    <t xml:space="preserve">   9. 임금채권부담금</t>
    <phoneticPr fontId="2" type="noConversion"/>
  </si>
  <si>
    <t xml:space="preserve">   10. 건설기계대여대금</t>
    <phoneticPr fontId="2" type="noConversion"/>
  </si>
  <si>
    <t xml:space="preserve">   11. 산업안전보건관리비   </t>
    <phoneticPr fontId="2" type="noConversion"/>
  </si>
  <si>
    <t xml:space="preserve">   12. 환 경 보 전 비</t>
    <phoneticPr fontId="2" type="noConversion"/>
  </si>
  <si>
    <t xml:space="preserve">   13. 기  타  경  비</t>
    <phoneticPr fontId="2" type="noConversion"/>
  </si>
  <si>
    <t xml:space="preserve">   14. 건설하도급발급수수료</t>
    <phoneticPr fontId="2" type="noConversion"/>
  </si>
  <si>
    <t xml:space="preserve">   15. 품 질 관 리 비</t>
    <phoneticPr fontId="2" type="noConversion"/>
  </si>
  <si>
    <t>폐기물처리비</t>
    <phoneticPr fontId="2" type="noConversion"/>
  </si>
  <si>
    <t xml:space="preserve">    흙깎기</t>
  </si>
  <si>
    <t xml:space="preserve">    흙쌓기(노상)</t>
  </si>
  <si>
    <t xml:space="preserve">    층따기</t>
  </si>
  <si>
    <t xml:space="preserve">    벌목</t>
  </si>
  <si>
    <t>5m이상∼8m미만</t>
  </si>
  <si>
    <t xml:space="preserve">    벌개제근</t>
  </si>
  <si>
    <t>뿌리뽑기</t>
  </si>
  <si>
    <t xml:space="preserve">    순성토운반(토사)</t>
  </si>
  <si>
    <t xml:space="preserve">    아스팔트표층포설및다짐</t>
  </si>
  <si>
    <t xml:space="preserve">    텍코팅(인력식)</t>
  </si>
  <si>
    <t xml:space="preserve">    아스팔트기층(BB층)포설및다짐</t>
  </si>
  <si>
    <t xml:space="preserve">    프라임코팅(인력식)</t>
  </si>
  <si>
    <t xml:space="preserve">    보조기층포설및다짐</t>
  </si>
  <si>
    <t>Type-1-1</t>
  </si>
  <si>
    <t xml:space="preserve">    가드레일설치</t>
  </si>
  <si>
    <t xml:space="preserve">    데리네이터설치</t>
  </si>
  <si>
    <t>가드레일용</t>
  </si>
  <si>
    <t xml:space="preserve">    가드레일철거</t>
  </si>
  <si>
    <t xml:space="preserve">    고  철</t>
  </si>
  <si>
    <t xml:space="preserve">   3. 순 공 사 비</t>
    <phoneticPr fontId="27" type="noConversion"/>
  </si>
  <si>
    <t xml:space="preserve">  4. 간 접 노 무 비</t>
    <phoneticPr fontId="2" type="noConversion"/>
  </si>
  <si>
    <t xml:space="preserve">  5. 산 재 보 험 료</t>
    <phoneticPr fontId="2" type="noConversion"/>
  </si>
  <si>
    <t xml:space="preserve">  6. 고 용 보 험 료</t>
    <phoneticPr fontId="2" type="noConversion"/>
  </si>
  <si>
    <t xml:space="preserve">  7. 건 강 보 험 료</t>
    <phoneticPr fontId="2" type="noConversion"/>
  </si>
  <si>
    <t xml:space="preserve">  8. 연 금 보 험 료</t>
    <phoneticPr fontId="2" type="noConversion"/>
  </si>
  <si>
    <t xml:space="preserve">  9. 퇴직금공제부금</t>
    <phoneticPr fontId="2" type="noConversion"/>
  </si>
  <si>
    <t xml:space="preserve">  10. 노인장기요양보험료</t>
    <phoneticPr fontId="2" type="noConversion"/>
  </si>
  <si>
    <t xml:space="preserve">  11. 석면분담금</t>
    <phoneticPr fontId="2" type="noConversion"/>
  </si>
  <si>
    <t xml:space="preserve">  12. 임금채권부담금</t>
    <phoneticPr fontId="2" type="noConversion"/>
  </si>
  <si>
    <t xml:space="preserve">  13. 건설기계대여대금</t>
    <phoneticPr fontId="2" type="noConversion"/>
  </si>
  <si>
    <t xml:space="preserve">  14. 산업안전보건관리비  </t>
    <phoneticPr fontId="2" type="noConversion"/>
  </si>
  <si>
    <t xml:space="preserve">  15. 환경보전비</t>
    <phoneticPr fontId="2" type="noConversion"/>
  </si>
  <si>
    <t xml:space="preserve">  16. 기  타  경  비</t>
    <phoneticPr fontId="2" type="noConversion"/>
  </si>
  <si>
    <t xml:space="preserve">  17. 건설하도급발급수수료</t>
    <phoneticPr fontId="2" type="noConversion"/>
  </si>
  <si>
    <t xml:space="preserve">  18. 품질관리비</t>
    <phoneticPr fontId="2" type="noConversion"/>
  </si>
  <si>
    <t>국도26호선 진안 부귀교차로 등 2개소 병목지점 개선공사</t>
    <phoneticPr fontId="2" type="noConversion"/>
  </si>
  <si>
    <t>국도26호선 진안 부귀교차로 등 2개소 병목지점 개선공사 설계예산내역서</t>
    <phoneticPr fontId="2" type="noConversion"/>
  </si>
  <si>
    <t xml:space="preserve"> 1.부귀교차로</t>
  </si>
  <si>
    <t xml:space="preserve">   1]구조물깨기</t>
  </si>
  <si>
    <t xml:space="preserve">    콘크리트포장깨기</t>
  </si>
  <si>
    <t xml:space="preserve">    콘크리트포장절단</t>
  </si>
  <si>
    <t>1차로(기계)</t>
  </si>
  <si>
    <t xml:space="preserve">   2]일반토공</t>
  </si>
  <si>
    <t>답구간-BH0.7㎥</t>
  </si>
  <si>
    <t xml:space="preserve">    무대운반</t>
  </si>
  <si>
    <t xml:space="preserve">    도쟈운반(토사)</t>
  </si>
  <si>
    <t>도쟈32톤</t>
  </si>
  <si>
    <t>L=10km</t>
  </si>
  <si>
    <t xml:space="preserve">    흙쌓기(노체)</t>
  </si>
  <si>
    <t xml:space="preserve">    터파기</t>
  </si>
  <si>
    <t xml:space="preserve">    되메우기및다짐(진동롤러)</t>
  </si>
  <si>
    <t xml:space="preserve">   1]L형측구</t>
  </si>
  <si>
    <t xml:space="preserve">    철근조립</t>
  </si>
  <si>
    <t xml:space="preserve">   2]집수정</t>
  </si>
  <si>
    <t xml:space="preserve">    주철뚜껑설치</t>
  </si>
  <si>
    <t>1300x1300x70</t>
  </si>
  <si>
    <t xml:space="preserve">   3]배수관설치</t>
  </si>
  <si>
    <t xml:space="preserve">    몰 탈</t>
  </si>
  <si>
    <t>1:2(재료비포함)</t>
  </si>
  <si>
    <t xml:space="preserve">    흄관부설및접합(소켓관)</t>
  </si>
  <si>
    <t>D=800mm</t>
  </si>
  <si>
    <t xml:space="preserve">   4]면벽설치</t>
  </si>
  <si>
    <t xml:space="preserve">   5]개거설치</t>
  </si>
  <si>
    <t xml:space="preserve">    지수판 설치(소켓)</t>
  </si>
  <si>
    <t>200×5t</t>
  </si>
  <si>
    <t xml:space="preserve">   6]도수로설치</t>
  </si>
  <si>
    <t xml:space="preserve">   7]문비설치</t>
  </si>
  <si>
    <t xml:space="preserve">    문비설치</t>
  </si>
  <si>
    <t>800x800</t>
  </si>
  <si>
    <t>500x500</t>
  </si>
  <si>
    <t xml:space="preserve">  3)포장공</t>
  </si>
  <si>
    <t xml:space="preserve">   1]아스콘포장</t>
  </si>
  <si>
    <t>3m≤시공폭</t>
  </si>
  <si>
    <t>3m≤시공폭,1층포설두께8~10cm</t>
  </si>
  <si>
    <t>기계시공-본선포장</t>
  </si>
  <si>
    <t xml:space="preserve">   2]콘크리트포장</t>
  </si>
  <si>
    <t xml:space="preserve">    콘크리트포장(인력시공)</t>
  </si>
  <si>
    <t>B-Type, T=20cm</t>
  </si>
  <si>
    <t xml:space="preserve">  4)교통안전시설공</t>
  </si>
  <si>
    <t xml:space="preserve">   1]표지판기초</t>
  </si>
  <si>
    <t xml:space="preserve">   2]표지판신설</t>
  </si>
  <si>
    <t xml:space="preserve">    원형표지판</t>
  </si>
  <si>
    <t>D=60cm</t>
  </si>
  <si>
    <t xml:space="preserve">    삼각표지판</t>
  </si>
  <si>
    <t>D=90cm</t>
  </si>
  <si>
    <t xml:space="preserve">   3]표지판이설</t>
  </si>
  <si>
    <t xml:space="preserve">    편지식표지판이설</t>
  </si>
  <si>
    <t>1회</t>
  </si>
  <si>
    <t xml:space="preserve">   4]차선규제봉</t>
  </si>
  <si>
    <t xml:space="preserve">    차선규제봉설치</t>
  </si>
  <si>
    <t>Φ200×Φ80×750</t>
  </si>
  <si>
    <t>개</t>
  </si>
  <si>
    <t xml:space="preserve">  5)부대공</t>
  </si>
  <si>
    <t xml:space="preserve">   1]운반비</t>
  </si>
  <si>
    <t xml:space="preserve">    중기운반비</t>
  </si>
  <si>
    <t>트레일러20TON</t>
  </si>
  <si>
    <t>20km이내</t>
  </si>
  <si>
    <t>L=20km 이내</t>
  </si>
  <si>
    <t xml:space="preserve">    하차비</t>
  </si>
  <si>
    <t xml:space="preserve">   2]차선도색</t>
  </si>
  <si>
    <t xml:space="preserve">    차선도색(융착식)</t>
  </si>
  <si>
    <t>수동식,백색파선</t>
  </si>
  <si>
    <t>수동식,문자.기호</t>
  </si>
  <si>
    <t xml:space="preserve">   3]가드레일설치</t>
  </si>
  <si>
    <t>지주간격2m,3W</t>
  </si>
  <si>
    <t>단부레일(3W)</t>
  </si>
  <si>
    <t xml:space="preserve">   4]가드레일철거</t>
  </si>
  <si>
    <t xml:space="preserve">   5]교목이식</t>
  </si>
  <si>
    <t xml:space="preserve">   6]교통안전처리비</t>
  </si>
  <si>
    <t xml:space="preserve">    교통안전 처리비</t>
  </si>
  <si>
    <t xml:space="preserve">   7]가설사무실</t>
  </si>
  <si>
    <t xml:space="preserve">    가설사무소(조립식)</t>
  </si>
  <si>
    <t>18개월</t>
  </si>
  <si>
    <t xml:space="preserve">    가설창고(조립식)</t>
  </si>
  <si>
    <t xml:space="preserve">  6)자재대</t>
  </si>
  <si>
    <t xml:space="preserve">   혼합골재, 도착도</t>
  </si>
  <si>
    <t xml:space="preserve">   와이어메쉬(용접철망),광주</t>
  </si>
  <si>
    <t xml:space="preserve"> 2.상운지구</t>
  </si>
  <si>
    <t xml:space="preserve">    사토운반(토사)</t>
  </si>
  <si>
    <t xml:space="preserve">  2)구조물공</t>
  </si>
  <si>
    <t xml:space="preserve">   1]자립식옹벽</t>
  </si>
  <si>
    <t xml:space="preserve">    말뚝박기</t>
  </si>
  <si>
    <t>D500mm</t>
  </si>
  <si>
    <t xml:space="preserve">    말뚝 두부정리</t>
  </si>
  <si>
    <t xml:space="preserve">    파일보강캡</t>
  </si>
  <si>
    <t>13x700x6</t>
  </si>
  <si>
    <t xml:space="preserve">    철근이음</t>
  </si>
  <si>
    <t>용접</t>
  </si>
  <si>
    <t xml:space="preserve">    드레인보드설치</t>
  </si>
  <si>
    <t xml:space="preserve">    문양거푸집 설치및해체</t>
  </si>
  <si>
    <t>스치로폼</t>
  </si>
  <si>
    <t xml:space="preserve">    시스템비계</t>
  </si>
  <si>
    <t>발판1열</t>
  </si>
  <si>
    <t xml:space="preserve">    PVC 배수파이프</t>
  </si>
  <si>
    <t>Φ50mm</t>
  </si>
  <si>
    <t xml:space="preserve">    줄파기</t>
  </si>
  <si>
    <t xml:space="preserve">    가이드빔 설치및해체</t>
  </si>
  <si>
    <t xml:space="preserve">  4)부대공</t>
  </si>
  <si>
    <t xml:space="preserve">    시멘트운반</t>
  </si>
  <si>
    <t>(40Kg/대)</t>
  </si>
  <si>
    <t>대</t>
  </si>
  <si>
    <t xml:space="preserve">  5)자재대</t>
  </si>
  <si>
    <t xml:space="preserve">   말뚝</t>
  </si>
  <si>
    <t xml:space="preserve">   시멘트</t>
  </si>
  <si>
    <t>40kg入(포장품)</t>
  </si>
  <si>
    <t>포</t>
  </si>
  <si>
    <t xml:space="preserve"> 1.레미콘</t>
  </si>
  <si>
    <t xml:space="preserve">  레미콘[진안]</t>
  </si>
  <si>
    <t xml:space="preserve">  레미콘[완주]</t>
  </si>
  <si>
    <t>25-24-150</t>
  </si>
  <si>
    <t>25-18-150</t>
  </si>
  <si>
    <t xml:space="preserve"> 2.이형철근</t>
  </si>
  <si>
    <t xml:space="preserve">  이형철근(SD400)</t>
  </si>
  <si>
    <t xml:space="preserve">HD=22mm </t>
  </si>
  <si>
    <t xml:space="preserve">HD=19mm </t>
  </si>
  <si>
    <t xml:space="preserve">HD=16mm </t>
  </si>
  <si>
    <t xml:space="preserve">HD=13mm </t>
  </si>
  <si>
    <t xml:space="preserve"> 3.아스콘</t>
  </si>
  <si>
    <t xml:space="preserve">  아스콘[진안]</t>
  </si>
  <si>
    <t>WC-3, 가열, 1등급</t>
  </si>
  <si>
    <t>톤</t>
  </si>
  <si>
    <t>BB-2, 가열, 1등급</t>
  </si>
  <si>
    <t xml:space="preserve">  아스콘[완주]</t>
  </si>
  <si>
    <t xml:space="preserve"> 4.단수조정</t>
    <phoneticPr fontId="2" type="noConversion"/>
  </si>
  <si>
    <t xml:space="preserve">  단수조정</t>
    <phoneticPr fontId="2" type="noConversion"/>
  </si>
  <si>
    <t xml:space="preserve">  공급가액</t>
    <phoneticPr fontId="2" type="noConversion"/>
  </si>
  <si>
    <t xml:space="preserve">  부가가치세</t>
    <phoneticPr fontId="2" type="noConversion"/>
  </si>
  <si>
    <t>%</t>
    <phoneticPr fontId="2" type="noConversion"/>
  </si>
  <si>
    <t xml:space="preserve">  도급예정액</t>
    <phoneticPr fontId="2" type="noConversion"/>
  </si>
  <si>
    <t xml:space="preserve">  품질관리활동비</t>
    <phoneticPr fontId="2" type="noConversion"/>
  </si>
  <si>
    <t>※  용지보상비</t>
    <phoneticPr fontId="2" type="noConversion"/>
  </si>
  <si>
    <t xml:space="preserve"> 1.용지보상비</t>
    <phoneticPr fontId="2" type="noConversion"/>
  </si>
  <si>
    <t xml:space="preserve">  용지보상비</t>
    <phoneticPr fontId="2" type="noConversion"/>
  </si>
  <si>
    <t xml:space="preserve">  O 폐기물 처리비</t>
    <phoneticPr fontId="2" type="noConversion"/>
  </si>
  <si>
    <t xml:space="preserve">  O 용 지 보 상 비</t>
    <phoneticPr fontId="2" type="noConversion"/>
  </si>
  <si>
    <t>용지보상비</t>
    <phoneticPr fontId="2" type="noConversion"/>
  </si>
  <si>
    <t xml:space="preserve">  O 도 급 예 정 액</t>
    <phoneticPr fontId="2" type="noConversion"/>
  </si>
  <si>
    <t>지주간격4m,2W</t>
  </si>
  <si>
    <t>단부레일(2W)</t>
  </si>
  <si>
    <t>B=1.00m 비포장구간</t>
  </si>
  <si>
    <t>D500mm, L=5m/본</t>
  </si>
  <si>
    <t>※  안전관리비</t>
    <phoneticPr fontId="2" type="noConversion"/>
  </si>
  <si>
    <t xml:space="preserve"> 1.안전관리비</t>
    <phoneticPr fontId="2" type="noConversion"/>
  </si>
  <si>
    <t xml:space="preserve"> 안전관리계획서 작성비</t>
    <phoneticPr fontId="2" type="noConversion"/>
  </si>
  <si>
    <t xml:space="preserve"> 안전관리계획서 검토비</t>
    <phoneticPr fontId="2" type="noConversion"/>
  </si>
  <si>
    <t xml:space="preserve"> 1.설계안전성검토비</t>
    <phoneticPr fontId="2" type="noConversion"/>
  </si>
  <si>
    <t>※  미확정공정(P.S)</t>
    <phoneticPr fontId="2" type="noConversion"/>
  </si>
  <si>
    <t xml:space="preserve">  설계안전성 검토비</t>
    <phoneticPr fontId="2" type="noConversion"/>
  </si>
  <si>
    <t xml:space="preserve">  19.  안전관리비</t>
    <phoneticPr fontId="2" type="noConversion"/>
  </si>
  <si>
    <t xml:space="preserve">   16. 안 전 관 리 비</t>
    <phoneticPr fontId="2" type="noConversion"/>
  </si>
  <si>
    <t xml:space="preserve">   17. 일 반 관 리 비</t>
    <phoneticPr fontId="2" type="noConversion"/>
  </si>
  <si>
    <t xml:space="preserve">   18. 이             윤</t>
    <phoneticPr fontId="2" type="noConversion"/>
  </si>
  <si>
    <t>2026. 7</t>
    <phoneticPr fontId="2" type="noConversion"/>
  </si>
  <si>
    <t xml:space="preserve">  20. 일 반 관 리 비</t>
    <phoneticPr fontId="2" type="noConversion"/>
  </si>
  <si>
    <t xml:space="preserve">  21. 이             윤</t>
    <phoneticPr fontId="2" type="noConversion"/>
  </si>
  <si>
    <t xml:space="preserve">  23. 공   급   가   액</t>
    <phoneticPr fontId="2" type="noConversion"/>
  </si>
  <si>
    <t xml:space="preserve">  24. 부 가 가 치 세</t>
    <phoneticPr fontId="2" type="noConversion"/>
  </si>
  <si>
    <t>25-21-080</t>
    <phoneticPr fontId="2" type="noConversion"/>
  </si>
  <si>
    <t>25-18-080</t>
    <phoneticPr fontId="2" type="noConversion"/>
  </si>
  <si>
    <t>초기1회,정기2회</t>
  </si>
  <si>
    <t xml:space="preserve"> 2.안전점검비</t>
    <phoneticPr fontId="2" type="noConversion"/>
  </si>
  <si>
    <t xml:space="preserve">  안전점검비</t>
    <phoneticPr fontId="2" type="noConversion"/>
  </si>
  <si>
    <t xml:space="preserve">   19. P.S(미확정공정)</t>
    <phoneticPr fontId="2" type="noConversion"/>
  </si>
  <si>
    <t xml:space="preserve">  22. P.S(미확정공정)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</si>
</sst>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7">
    <numFmt numFmtId="6" formatCode="&quot;₩&quot;#,##0;[Red]\-&quot;₩&quot;#,##0"/>
    <numFmt numFmtId="8" formatCode="&quot;₩&quot;#,##0.00;[Red]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.000"/>
    <numFmt numFmtId="177" formatCode="#,##0_ "/>
    <numFmt numFmtId="178" formatCode="_-* #,##0.000_-;\-* #,##0.000_-;_-* &quot;-&quot;_-;_-@_-"/>
    <numFmt numFmtId="179" formatCode="0&quot;일&quot;"/>
    <numFmt numFmtId="180" formatCode="0.0%"/>
    <numFmt numFmtId="181" formatCode="_-* #,##0.0_-;\-* #,##0.0_-;_-* &quot;-&quot;_-;_-@_-"/>
    <numFmt numFmtId="182" formatCode="0.000"/>
    <numFmt numFmtId="183" formatCode="_-\(&quot;₩&quot;* #,##0\)_-;\-&quot;₩&quot;* #,##0_-;_-&quot;₩&quot;* &quot;-&quot;_-;_-@_-\)"/>
    <numFmt numFmtId="184" formatCode="0.0"/>
    <numFmt numFmtId="185" formatCode="_-* #,##0.0000_-;\-* #,##0.0000_-;_-* &quot;-&quot;_-;_-@_-"/>
    <numFmt numFmtId="186" formatCode="0.0_ "/>
    <numFmt numFmtId="187" formatCode="_-* #,##0.00\ _B_F_-;\-* #,##0.00\ _B_F_-;_-* &quot;-&quot;??\ _B_F_-;_-@_-"/>
    <numFmt numFmtId="188" formatCode="_(* #,##0_);_(* \(#,##0\);_(* &quot;-&quot;_);_(@_)"/>
    <numFmt numFmtId="189" formatCode="_ * #,#00_ ;_ * \-#,#00_ ;_ * &quot;-&quot;_ ;_ @_ "/>
    <numFmt numFmtId="190" formatCode="_ * #,##0.00000000_ ;_ * \-#,##0.00000000_ ;_ * &quot;-&quot;_ ;_ @_ "/>
    <numFmt numFmtId="191" formatCode="0.00000_);[Red]&quot;₩&quot;\!\(0.00000&quot;₩&quot;\!\)"/>
    <numFmt numFmtId="192" formatCode="0_);[Red]&quot;₩&quot;\!\(0&quot;₩&quot;\!\)"/>
    <numFmt numFmtId="193" formatCode="#,##0.0000"/>
    <numFmt numFmtId="194" formatCode="0.0000_);[Red]&quot;₩&quot;\!\(0.0000&quot;₩&quot;\!\)"/>
    <numFmt numFmtId="195" formatCode="0.0_);[Red]&quot;₩&quot;\!\(0.0&quot;₩&quot;\!\)"/>
    <numFmt numFmtId="196" formatCode="#,##0;[Red]#,##0"/>
    <numFmt numFmtId="197" formatCode="_-* #,##0.00_-;\-* #,##0.00_-;_-* &quot;-&quot;_-;_-@_-"/>
    <numFmt numFmtId="198" formatCode="0.000%"/>
    <numFmt numFmtId="199" formatCode="_ * #,##0.00_ ;_ * \-#,##0.00_ ;_ * &quot;-&quot;??_ ;_ @_ "/>
    <numFmt numFmtId="20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1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2" formatCode=";;;"/>
    <numFmt numFmtId="203" formatCode="#,##0.000\ &quot;10공/㎥ &quot;"/>
    <numFmt numFmtId="204" formatCode="#,##0.00\ &quot;개 &quot;"/>
    <numFmt numFmtId="205" formatCode="#,###\ &quot;개&quot;"/>
    <numFmt numFmtId="206" formatCode="&quot;₩&quot;#,##0;[Red]\!\-&quot;₩&quot;#,##0"/>
    <numFmt numFmtId="207" formatCode="0_ "/>
    <numFmt numFmtId="208" formatCode="&quot;₩&quot;#,##0;\!\-&quot;₩&quot;#,##0"/>
    <numFmt numFmtId="209" formatCode="_(&quot;$&quot;* #,##0.00_);_(&quot;$&quot;* \(#,##0.00\);_(&quot;$&quot;* &quot;-&quot;??_);_(@_)"/>
    <numFmt numFmtId="210" formatCode="#,##0.0\ &quot;개소 &quot;"/>
    <numFmt numFmtId="211" formatCode="&quot;$&quot;#,##0_);\(&quot;$&quot;#,##0\)"/>
    <numFmt numFmtId="212" formatCode="#,###.00\ &quot;매 &quot;"/>
    <numFmt numFmtId="213" formatCode="&quot;₩&quot;#,##0.00;[Red]\!\-&quot;₩&quot;#,##0.00"/>
    <numFmt numFmtId="214" formatCode="#,##0.000_ "/>
    <numFmt numFmtId="215" formatCode="_ * #,##0_ ;_ * &quot;₩&quot;\!\-#,##0_ ;_ * &quot;-&quot;_ ;_ @_ "/>
    <numFmt numFmtId="216" formatCode="mmm\.yy"/>
    <numFmt numFmtId="217" formatCode="&quot;  &quot;@"/>
    <numFmt numFmtId="218" formatCode="&quot;     &quot;@"/>
    <numFmt numFmtId="219" formatCode="#,##0;&quot;-&quot;#,##0"/>
    <numFmt numFmtId="220" formatCode="&quot;₩&quot;#,##0;[Red]&quot;₩&quot;&quot;₩&quot;&quot;₩&quot;&quot;₩&quot;\-#,##0"/>
    <numFmt numFmtId="221" formatCode="mmm&quot;-&quot;yy"/>
    <numFmt numFmtId="222" formatCode="yyyy&quot;년&quot;\ m&quot;월&quot;\ d&quot;일&quot;"/>
    <numFmt numFmtId="223" formatCode="&quot;₩&quot;#,##0.00;&quot;₩&quot;&quot;₩&quot;&quot;₩&quot;&quot;₩&quot;\-#,##0.00"/>
    <numFmt numFmtId="224" formatCode="#,##0.00\ &quot;a &quot;"/>
    <numFmt numFmtId="225" formatCode="_-&quot;₩&quot;* #,##0.00_-;\!\-&quot;₩&quot;* #,##0.00_-;_-&quot;₩&quot;* &quot;-&quot;??_-;_-@_-"/>
    <numFmt numFmtId="226" formatCode="_ * #,##0.00_ ;_ * &quot;₩&quot;\!\-#,##0.00_ ;_ * &quot;-&quot;??_ ;_ @_ "/>
    <numFmt numFmtId="227" formatCode="#."/>
    <numFmt numFmtId="228" formatCode="&quot;₩&quot;&quot;₩&quot;&quot;₩&quot;&quot;₩&quot;&quot;₩&quot;&quot;₩&quot;\$#,##0_);&quot;₩&quot;&quot;₩&quot;&quot;₩&quot;&quot;₩&quot;&quot;₩&quot;&quot;₩&quot;\(&quot;₩&quot;&quot;₩&quot;&quot;₩&quot;&quot;₩&quot;&quot;₩&quot;&quot;₩&quot;\$#,##0&quot;₩&quot;&quot;₩&quot;&quot;₩&quot;&quot;₩&quot;&quot;₩&quot;&quot;₩&quot;\)"/>
    <numFmt numFmtId="229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230" formatCode="0.00_);[Red]\(0.00\)"/>
    <numFmt numFmtId="231" formatCode="&quot;₩&quot;&quot;₩&quot;&quot;₩&quot;\$#,##0_);[Red]&quot;₩&quot;&quot;₩&quot;&quot;₩&quot;\(&quot;₩&quot;&quot;₩&quot;&quot;₩&quot;\$#,##0&quot;₩&quot;&quot;₩&quot;&quot;₩&quot;\)"/>
    <numFmt numFmtId="232" formatCode="0.0000"/>
    <numFmt numFmtId="233" formatCode="_ * #,##0.000_ ;_ * \-#,##0.000_ ;_ * &quot;-&quot;_ ;_ @_ "/>
    <numFmt numFmtId="234" formatCode="0.00000"/>
    <numFmt numFmtId="235" formatCode="0.00000000"/>
    <numFmt numFmtId="236" formatCode="#,##0.0000_);\(#,##0.0000\)"/>
    <numFmt numFmtId="237" formatCode="#,##0.00_ "/>
    <numFmt numFmtId="238" formatCode="_-&quot;₩&quot;* #,##0_-;&quot;₩&quot;&quot;₩&quot;&quot;₩&quot;&quot;₩&quot;\-&quot;₩&quot;* #,##0_-;_-&quot;₩&quot;* &quot;-&quot;_-;_-@_-"/>
    <numFmt numFmtId="239" formatCode="#,##0.000\ &quot;EA &quot;"/>
    <numFmt numFmtId="240" formatCode="_-[$€-2]* #,##0.00_-;\-[$€-2]* #,##0.00_-;_-[$€-2]* &quot;-&quot;??_-"/>
    <numFmt numFmtId="241" formatCode="#,##0.000\ &quot;㎏ &quot;"/>
    <numFmt numFmtId="242" formatCode="#,##0.00\ &quot;ℓ &quot;"/>
    <numFmt numFmtId="243" formatCode="#,##0.000\ &quot;m  &quot;"/>
    <numFmt numFmtId="244" formatCode="&quot;₩&quot;#,##0.00"/>
    <numFmt numFmtId="245" formatCode="&quot;₩&quot;#,##0"/>
    <numFmt numFmtId="246" formatCode="0.00000_ "/>
    <numFmt numFmtId="247" formatCode="#,##0.000\ &quot;㎡ &quot;"/>
    <numFmt numFmtId="248" formatCode="#,##0.000\ &quot;㎥ &quot;"/>
    <numFmt numFmtId="249" formatCode="&quot;Fr.&quot;\ #,##0;[Red]&quot;Fr.&quot;\ \-#,##0"/>
    <numFmt numFmtId="250" formatCode="&quot;Fr.&quot;\ #,##0.00;[Red]&quot;Fr.&quot;\ \-#,##0.00"/>
    <numFmt numFmtId="251" formatCode="#,##0;&quot;(&quot;&quot;-&quot;&quot;)&quot;#,##0"/>
    <numFmt numFmtId="252" formatCode="&quot;(&quot;#,##0&quot;)&quot;;&quot;(&quot;&quot;-&quot;&quot;)&quot;&quot;(&quot;#,##0&quot;)&quot;"/>
    <numFmt numFmtId="253" formatCode="#,##0;#,##0"/>
    <numFmt numFmtId="254" formatCode="&quot;(&quot;#,##0&quot;)&quot;;&quot;(&quot;#,##0&quot;)&quot;"/>
    <numFmt numFmtId="255" formatCode="&quot;₩&quot;#,##0;&quot;₩&quot;&quot;₩&quot;\-#,##0"/>
    <numFmt numFmtId="256" formatCode="#,##0.000\ &quot;ton &quot;"/>
    <numFmt numFmtId="257" formatCode="&quot;₩&quot;#,##0.00;&quot;₩&quot;\-#,##0.00"/>
    <numFmt numFmtId="258" formatCode="mm&quot;월&quot;\ dd&quot;일&quot;"/>
    <numFmt numFmtId="259" formatCode="&quot;US$&quot;#,##0_);[Red]\(&quot;US$&quot;#,##0\)"/>
    <numFmt numFmtId="260" formatCode="_-* #,##0.000_-;\-* #,##0.000_-;_-* &quot;-&quot;??_-;_-@_-"/>
    <numFmt numFmtId="261" formatCode="#,##0.00&quot; $&quot;;\-#,##0.00&quot; $&quot;"/>
    <numFmt numFmtId="262" formatCode="0.00000%"/>
    <numFmt numFmtId="263" formatCode="#,##0.00000000"/>
    <numFmt numFmtId="264" formatCode="_-* #,##0.00000_-;\-* #,##0.00000_-;_-* &quot;-&quot;_-;_-@_-"/>
    <numFmt numFmtId="265" formatCode="###"/>
    <numFmt numFmtId="266" formatCode="#,##0_);[Red]\(#,##0\)"/>
  </numFmts>
  <fonts count="1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헤드라인M"/>
      <family val="1"/>
      <charset val="129"/>
    </font>
    <font>
      <b/>
      <sz val="20"/>
      <name val="HY헤드라인M"/>
      <family val="1"/>
      <charset val="129"/>
    </font>
    <font>
      <b/>
      <sz val="22"/>
      <name val="HY헤드라인M"/>
      <family val="1"/>
      <charset val="129"/>
    </font>
    <font>
      <b/>
      <sz val="40"/>
      <name val="HY헤드라인M"/>
      <family val="1"/>
      <charset val="129"/>
    </font>
    <font>
      <b/>
      <sz val="38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name val="HY헤드라인M"/>
      <family val="1"/>
      <charset val="129"/>
    </font>
    <font>
      <b/>
      <sz val="30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26"/>
      <name val="HY헤드라인M"/>
      <family val="1"/>
      <charset val="129"/>
    </font>
    <font>
      <sz val="11"/>
      <name val="굴림체"/>
      <family val="3"/>
      <charset val="129"/>
    </font>
    <font>
      <sz val="26"/>
      <name val="HY헤드라인M"/>
      <family val="1"/>
      <charset val="129"/>
    </font>
    <font>
      <sz val="8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name val="HY헤드라인M"/>
      <family val="1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굴림"/>
      <family val="3"/>
      <charset val="129"/>
    </font>
    <font>
      <sz val="12"/>
      <name val="견명조"/>
      <family val="1"/>
      <charset val="129"/>
    </font>
    <font>
      <sz val="9.5"/>
      <name val="돋움"/>
      <family val="3"/>
      <charset val="129"/>
    </font>
    <font>
      <sz val="10"/>
      <name val="굴림체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돋움체"/>
      <family val="3"/>
      <charset val="129"/>
    </font>
    <font>
      <sz val="10"/>
      <name val="HY헤드라인M"/>
      <family val="1"/>
      <charset val="129"/>
    </font>
    <font>
      <sz val="10"/>
      <name val="Times New Roman"/>
      <family val="1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2"/>
      <name val="Times New Roman"/>
      <family val="1"/>
    </font>
    <font>
      <sz val="1"/>
      <color indexed="16"/>
      <name val="Courier"/>
      <family val="3"/>
    </font>
    <font>
      <sz val="12"/>
      <name val="¹UAAA¼"/>
      <family val="3"/>
      <charset val="129"/>
    </font>
    <font>
      <sz val="9"/>
      <name val="Arial"/>
      <family val="2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4"/>
      <name val="뼥?ⓒ"/>
      <family val="3"/>
      <charset val="129"/>
    </font>
    <font>
      <sz val="11"/>
      <name val="굃굍 뼻뮝"/>
      <family val="3"/>
      <charset val="129"/>
    </font>
    <font>
      <sz val="1"/>
      <color indexed="0"/>
      <name val="Courier"/>
      <family val="3"/>
    </font>
    <font>
      <sz val="10"/>
      <name val="굃굍 굊뼻뮝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b/>
      <sz val="12"/>
      <name val="Arial MT"/>
      <family val="2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10"/>
      <name val="¹UAAA¼"/>
      <family val="3"/>
      <charset val="129"/>
    </font>
    <font>
      <sz val="10"/>
      <name val="¹ÙÅÁÃ¼"/>
      <family val="3"/>
      <charset val="129"/>
    </font>
    <font>
      <sz val="9"/>
      <name val="Times New Roman"/>
      <family val="1"/>
    </font>
    <font>
      <sz val="12"/>
      <name val="Arial MT"/>
      <family val="2"/>
    </font>
    <font>
      <sz val="12"/>
      <name val="Arial"/>
      <family val="2"/>
    </font>
    <font>
      <sz val="10"/>
      <color indexed="8"/>
      <name val="Arial"/>
      <family val="2"/>
    </font>
    <font>
      <i/>
      <sz val="1"/>
      <color indexed="8"/>
      <name val="Courier"/>
      <family val="3"/>
    </font>
    <font>
      <sz val="10"/>
      <name val="Geneva"/>
      <family val="2"/>
    </font>
    <font>
      <b/>
      <sz val="8"/>
      <name val="MS Sans Serif"/>
      <family val="2"/>
    </font>
    <font>
      <sz val="9"/>
      <name val="바탕체"/>
      <family val="1"/>
      <charset val="129"/>
    </font>
    <font>
      <sz val="8"/>
      <name val="바탕체"/>
      <family val="1"/>
      <charset val="129"/>
    </font>
    <font>
      <u/>
      <sz val="10.8"/>
      <color indexed="36"/>
      <name val="바탕체"/>
      <family val="1"/>
      <charset val="129"/>
    </font>
    <font>
      <sz val="15"/>
      <name val="HY헤드라인M"/>
      <family val="1"/>
      <charset val="129"/>
    </font>
    <font>
      <b/>
      <sz val="19"/>
      <name val="HY헤드라인M"/>
      <family val="1"/>
      <charset val="129"/>
    </font>
    <font>
      <b/>
      <sz val="11"/>
      <name val="맑은 고딕"/>
      <family val="3"/>
      <charset val="129"/>
    </font>
    <font>
      <b/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color indexed="9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indexed="10"/>
      <name val="맑은 고딕"/>
      <family val="3"/>
      <charset val="129"/>
      <scheme val="major"/>
    </font>
    <font>
      <sz val="11"/>
      <color indexed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sz val="7.5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0"/>
      <color indexed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12"/>
      <name val="¹ÙÅÁÃ¼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12"/>
      <color rgb="FF000000"/>
      <name val="굴림체"/>
      <family val="3"/>
      <charset val="129"/>
    </font>
    <font>
      <b/>
      <sz val="12"/>
      <color rgb="FFFF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9"/>
      <name val="굴림체"/>
      <family val="3"/>
      <charset val="129"/>
    </font>
    <font>
      <sz val="15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0"/>
        <bgColor indexed="2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835">
    <xf numFmtId="0" fontId="0" fillId="0" borderId="0">
      <alignment vertical="center"/>
    </xf>
    <xf numFmtId="199" fontId="42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24" fontId="25" fillId="0" borderId="0" applyFont="0" applyFill="0" applyBorder="0" applyAlignment="0" applyProtection="0"/>
    <xf numFmtId="200" fontId="25" fillId="0" borderId="0" applyNumberFormat="0" applyFont="0" applyFill="0" applyBorder="0" applyAlignment="0" applyProtection="0"/>
    <xf numFmtId="201" fontId="25" fillId="0" borderId="0" applyNumberFormat="0" applyFont="0" applyFill="0" applyBorder="0" applyAlignment="0" applyProtection="0"/>
    <xf numFmtId="200" fontId="25" fillId="0" borderId="0" applyNumberFormat="0" applyFont="0" applyFill="0" applyBorder="0" applyAlignment="0" applyProtection="0"/>
    <xf numFmtId="201" fontId="25" fillId="0" borderId="0" applyNumberFormat="0" applyFont="0" applyFill="0" applyBorder="0" applyAlignment="0" applyProtection="0"/>
    <xf numFmtId="4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202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3" fillId="0" borderId="0"/>
    <xf numFmtId="0" fontId="23" fillId="0" borderId="0"/>
    <xf numFmtId="0" fontId="2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4" fillId="0" borderId="0"/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5" fillId="0" borderId="0"/>
    <xf numFmtId="0" fontId="46" fillId="0" borderId="0">
      <protection locked="0"/>
    </xf>
    <xf numFmtId="0" fontId="46" fillId="0" borderId="0">
      <protection locked="0"/>
    </xf>
    <xf numFmtId="176" fontId="1" fillId="0" borderId="1">
      <alignment vertical="center"/>
    </xf>
    <xf numFmtId="176" fontId="1" fillId="0" borderId="1">
      <alignment vertical="center"/>
    </xf>
    <xf numFmtId="257" fontId="1" fillId="0" borderId="0">
      <alignment vertical="center"/>
    </xf>
    <xf numFmtId="0" fontId="13" fillId="0" borderId="0">
      <alignment horizontal="center" vertical="center"/>
    </xf>
    <xf numFmtId="188" fontId="23" fillId="0" borderId="0">
      <alignment horizontal="center" vertical="center"/>
    </xf>
    <xf numFmtId="182" fontId="31" fillId="0" borderId="0">
      <alignment horizontal="center" vertical="center"/>
    </xf>
    <xf numFmtId="203" fontId="43" fillId="0" borderId="2" applyBorder="0">
      <alignment vertical="center" wrapText="1"/>
    </xf>
    <xf numFmtId="0" fontId="40" fillId="0" borderId="0">
      <alignment vertical="center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10" fontId="47" fillId="0" borderId="0" applyFont="0" applyFill="0" applyBorder="0" applyAlignment="0" applyProtection="0"/>
    <xf numFmtId="199" fontId="48" fillId="0" borderId="0" applyFont="0" applyFill="0" applyBorder="0" applyAlignment="0" applyProtection="0"/>
    <xf numFmtId="0" fontId="23" fillId="0" borderId="0"/>
    <xf numFmtId="0" fontId="23" fillId="0" borderId="3">
      <alignment horizontal="center"/>
    </xf>
    <xf numFmtId="199" fontId="48" fillId="0" borderId="0" applyFont="0" applyFill="0" applyBorder="0" applyAlignment="0" applyProtection="0"/>
    <xf numFmtId="40" fontId="25" fillId="0" borderId="0" applyFont="0" applyFill="0" applyBorder="0" applyAlignment="0" applyProtection="0"/>
    <xf numFmtId="199" fontId="42" fillId="0" borderId="0" applyFont="0" applyFill="0" applyBorder="0" applyAlignment="0" applyProtection="0"/>
    <xf numFmtId="224" fontId="43" fillId="0" borderId="1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2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226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185" fontId="1" fillId="0" borderId="1">
      <alignment vertical="center"/>
    </xf>
    <xf numFmtId="0" fontId="43" fillId="0" borderId="1">
      <alignment vertical="center"/>
    </xf>
    <xf numFmtId="224" fontId="43" fillId="0" borderId="1">
      <alignment vertical="center"/>
    </xf>
    <xf numFmtId="0" fontId="58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13" fillId="0" borderId="4" applyProtection="0">
      <alignment horizontal="left" vertical="center" wrapText="1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1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182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198" fontId="47" fillId="0" borderId="0" applyFont="0" applyFill="0" applyBorder="0" applyAlignment="0" applyProtection="0"/>
    <xf numFmtId="0" fontId="51" fillId="0" borderId="0">
      <protection locked="0"/>
    </xf>
    <xf numFmtId="227" fontId="51" fillId="0" borderId="0">
      <protection locked="0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46" fillId="0" borderId="0">
      <protection locked="0"/>
    </xf>
    <xf numFmtId="0" fontId="25" fillId="0" borderId="0"/>
    <xf numFmtId="0" fontId="62" fillId="0" borderId="0">
      <alignment horizontal="center" wrapText="1"/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60" fillId="0" borderId="0" applyFont="0" applyFill="0" applyBorder="0" applyAlignment="0" applyProtection="0"/>
    <xf numFmtId="0" fontId="61" fillId="0" borderId="0" applyFont="0" applyFill="0" applyBorder="0" applyAlignment="0" applyProtection="0"/>
    <xf numFmtId="228" fontId="60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1" fillId="0" borderId="0" applyFont="0" applyFill="0" applyBorder="0" applyAlignment="0" applyProtection="0"/>
    <xf numFmtId="229" fontId="60" fillId="0" borderId="0" applyFont="0" applyFill="0" applyBorder="0" applyAlignment="0" applyProtection="0"/>
    <xf numFmtId="0" fontId="46" fillId="0" borderId="0">
      <protection locked="0"/>
    </xf>
    <xf numFmtId="230" fontId="23" fillId="0" borderId="0" applyFont="0" applyFill="0" applyBorder="0" applyAlignment="0" applyProtection="0">
      <alignment horizontal="right"/>
    </xf>
    <xf numFmtId="0" fontId="63" fillId="0" borderId="0"/>
    <xf numFmtId="199" fontId="24" fillId="0" borderId="0" applyFont="0" applyFill="0" applyBorder="0" applyAlignment="0" applyProtection="0"/>
    <xf numFmtId="0" fontId="64" fillId="0" borderId="0"/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257" fontId="20" fillId="0" borderId="0">
      <protection locked="0"/>
    </xf>
    <xf numFmtId="0" fontId="47" fillId="0" borderId="0"/>
    <xf numFmtId="0" fontId="65" fillId="0" borderId="0"/>
    <xf numFmtId="0" fontId="66" fillId="0" borderId="0"/>
    <xf numFmtId="0" fontId="67" fillId="0" borderId="0"/>
    <xf numFmtId="0" fontId="69" fillId="0" borderId="0"/>
    <xf numFmtId="0" fontId="68" fillId="0" borderId="0"/>
    <xf numFmtId="0" fontId="69" fillId="0" borderId="0"/>
    <xf numFmtId="0" fontId="66" fillId="0" borderId="0"/>
    <xf numFmtId="0" fontId="67" fillId="0" borderId="0"/>
    <xf numFmtId="0" fontId="66" fillId="0" borderId="0"/>
    <xf numFmtId="0" fontId="67" fillId="0" borderId="0"/>
    <xf numFmtId="0" fontId="47" fillId="0" borderId="0"/>
    <xf numFmtId="0" fontId="61" fillId="0" borderId="0"/>
    <xf numFmtId="0" fontId="21" fillId="0" borderId="0"/>
    <xf numFmtId="0" fontId="65" fillId="0" borderId="0"/>
    <xf numFmtId="0" fontId="24" fillId="0" borderId="0"/>
    <xf numFmtId="0" fontId="1" fillId="0" borderId="0" applyFill="0" applyBorder="0" applyAlignment="0"/>
    <xf numFmtId="231" fontId="23" fillId="0" borderId="0" applyFill="0" applyBorder="0" applyAlignment="0"/>
    <xf numFmtId="182" fontId="70" fillId="0" borderId="0" applyFill="0" applyBorder="0" applyAlignment="0"/>
    <xf numFmtId="232" fontId="1" fillId="0" borderId="0" applyFill="0" applyBorder="0" applyAlignment="0"/>
    <xf numFmtId="233" fontId="1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0" fontId="26" fillId="0" borderId="0"/>
    <xf numFmtId="0" fontId="23" fillId="0" borderId="0">
      <protection locked="0"/>
    </xf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0" fontId="71" fillId="0" borderId="0"/>
    <xf numFmtId="41" fontId="72" fillId="0" borderId="0" applyFont="0" applyFill="0" applyBorder="0" applyAlignment="0" applyProtection="0"/>
    <xf numFmtId="234" fontId="1" fillId="0" borderId="0" applyFont="0" applyFill="0" applyBorder="0" applyAlignment="0" applyProtection="0"/>
    <xf numFmtId="189" fontId="1" fillId="0" borderId="0"/>
    <xf numFmtId="0" fontId="24" fillId="0" borderId="0" applyFont="0" applyFill="0" applyBorder="0" applyAlignment="0" applyProtection="0"/>
    <xf numFmtId="3" fontId="24" fillId="0" borderId="0" applyFill="0" applyBorder="0" applyAlignment="0" applyProtection="0"/>
    <xf numFmtId="0" fontId="34" fillId="0" borderId="0" applyNumberFormat="0" applyAlignment="0">
      <alignment horizontal="left"/>
    </xf>
    <xf numFmtId="0" fontId="23" fillId="0" borderId="0">
      <protection locked="0"/>
    </xf>
    <xf numFmtId="0" fontId="72" fillId="0" borderId="0" applyFont="0" applyFill="0" applyBorder="0" applyAlignment="0" applyProtection="0"/>
    <xf numFmtId="231" fontId="23" fillId="0" borderId="0" applyFont="0" applyFill="0" applyBorder="0" applyAlignment="0" applyProtection="0"/>
    <xf numFmtId="0" fontId="23" fillId="0" borderId="1" applyFill="0" applyBorder="0" applyAlignment="0"/>
    <xf numFmtId="0" fontId="24" fillId="0" borderId="0" applyFont="0" applyFill="0" applyBorder="0" applyAlignment="0" applyProtection="0"/>
    <xf numFmtId="190" fontId="1" fillId="0" borderId="0"/>
    <xf numFmtId="236" fontId="23" fillId="0" borderId="0">
      <protection locked="0"/>
    </xf>
    <xf numFmtId="14" fontId="73" fillId="0" borderId="0" applyFill="0" applyBorder="0" applyAlignment="0"/>
    <xf numFmtId="237" fontId="1" fillId="0" borderId="0">
      <protection locked="0"/>
    </xf>
    <xf numFmtId="0" fontId="25" fillId="0" borderId="0" applyFont="0" applyFill="0" applyBorder="0" applyAlignment="0" applyProtection="0"/>
    <xf numFmtId="238" fontId="1" fillId="0" borderId="5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23" fillId="0" borderId="0"/>
    <xf numFmtId="177" fontId="43" fillId="0" borderId="0">
      <alignment horizontal="center" vertical="center"/>
    </xf>
    <xf numFmtId="239" fontId="43" fillId="0" borderId="1">
      <alignment vertical="center"/>
    </xf>
    <xf numFmtId="234" fontId="1" fillId="0" borderId="0" applyFill="0" applyBorder="0" applyAlignment="0"/>
    <xf numFmtId="231" fontId="23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0" fontId="35" fillId="0" borderId="0" applyNumberFormat="0" applyAlignment="0">
      <alignment horizontal="left"/>
    </xf>
    <xf numFmtId="240" fontId="1" fillId="0" borderId="0" applyFont="0" applyFill="0" applyBorder="0" applyAlignment="0" applyProtection="0"/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74" fillId="0" borderId="0">
      <protection locked="0"/>
    </xf>
    <xf numFmtId="236" fontId="23" fillId="0" borderId="0">
      <protection locked="0"/>
    </xf>
    <xf numFmtId="0" fontId="1" fillId="0" borderId="0" applyNumberFormat="0" applyFont="0" applyFill="0" applyBorder="0" applyAlignment="0" applyProtection="0"/>
    <xf numFmtId="0" fontId="25" fillId="0" borderId="0" applyFont="0" applyFill="0" applyBorder="0" applyAlignment="0" applyProtection="0"/>
    <xf numFmtId="2" fontId="75" fillId="0" borderId="0">
      <alignment horizontal="left"/>
    </xf>
    <xf numFmtId="38" fontId="27" fillId="2" borderId="0" applyNumberFormat="0" applyBorder="0" applyAlignment="0" applyProtection="0"/>
    <xf numFmtId="0" fontId="28" fillId="0" borderId="0">
      <alignment horizontal="left"/>
    </xf>
    <xf numFmtId="0" fontId="36" fillId="0" borderId="6" applyNumberFormat="0" applyAlignment="0" applyProtection="0">
      <alignment horizontal="left" vertical="center"/>
    </xf>
    <xf numFmtId="0" fontId="36" fillId="0" borderId="7">
      <alignment horizontal="left" vertical="center"/>
    </xf>
    <xf numFmtId="236" fontId="23" fillId="0" borderId="0">
      <protection locked="0"/>
    </xf>
    <xf numFmtId="236" fontId="23" fillId="0" borderId="0">
      <protection locked="0"/>
    </xf>
    <xf numFmtId="0" fontId="76" fillId="0" borderId="8">
      <alignment horizontal="center"/>
    </xf>
    <xf numFmtId="0" fontId="76" fillId="0" borderId="0">
      <alignment horizontal="center"/>
    </xf>
    <xf numFmtId="0" fontId="1" fillId="0" borderId="0" applyNumberFormat="0" applyFont="0" applyFill="0" applyBorder="0" applyAlignment="0" applyProtection="0"/>
    <xf numFmtId="10" fontId="27" fillId="2" borderId="1" applyNumberFormat="0" applyBorder="0" applyAlignment="0" applyProtection="0"/>
    <xf numFmtId="241" fontId="43" fillId="0" borderId="1">
      <alignment vertical="center"/>
    </xf>
    <xf numFmtId="242" fontId="43" fillId="0" borderId="1">
      <alignment vertical="center"/>
    </xf>
    <xf numFmtId="0" fontId="1" fillId="0" borderId="0" applyNumberFormat="0" applyFont="0" applyFill="0" applyBorder="0" applyAlignment="0" applyProtection="0"/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193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34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222" fontId="1" fillId="0" borderId="1">
      <alignment vertical="center"/>
    </xf>
    <xf numFmtId="0" fontId="43" fillId="0" borderId="1">
      <alignment vertical="center"/>
    </xf>
    <xf numFmtId="242" fontId="43" fillId="0" borderId="1">
      <alignment vertical="center"/>
    </xf>
    <xf numFmtId="234" fontId="1" fillId="0" borderId="0" applyFill="0" applyBorder="0" applyAlignment="0"/>
    <xf numFmtId="231" fontId="23" fillId="0" borderId="0" applyFill="0" applyBorder="0" applyAlignment="0"/>
    <xf numFmtId="234" fontId="1" fillId="0" borderId="0" applyFill="0" applyBorder="0" applyAlignment="0"/>
    <xf numFmtId="235" fontId="1" fillId="0" borderId="0" applyFill="0" applyBorder="0" applyAlignment="0"/>
    <xf numFmtId="231" fontId="23" fillId="0" borderId="0" applyFill="0" applyBorder="0" applyAlignment="0"/>
    <xf numFmtId="243" fontId="43" fillId="0" borderId="1">
      <alignment horizontal="right" vertical="center"/>
    </xf>
    <xf numFmtId="0" fontId="1" fillId="0" borderId="0" applyNumberFormat="0" applyFont="0" applyFill="0" applyBorder="0" applyAlignment="0" applyProtection="0"/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5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6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244" fontId="1" fillId="0" borderId="1">
      <alignment horizontal="right" vertical="center"/>
    </xf>
    <xf numFmtId="0" fontId="43" fillId="0" borderId="1">
      <alignment horizontal="right" vertical="center"/>
    </xf>
    <xf numFmtId="243" fontId="43" fillId="0" borderId="1">
      <alignment horizontal="right" vertical="center"/>
    </xf>
    <xf numFmtId="247" fontId="43" fillId="0" borderId="1">
      <alignment vertical="center"/>
    </xf>
    <xf numFmtId="248" fontId="43" fillId="0" borderId="1">
      <alignment vertical="center"/>
    </xf>
    <xf numFmtId="199" fontId="40" fillId="0" borderId="0">
      <alignment horizontal="left"/>
    </xf>
    <xf numFmtId="38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9" fillId="0" borderId="8"/>
    <xf numFmtId="249" fontId="25" fillId="0" borderId="0" applyFont="0" applyFill="0" applyBorder="0" applyAlignment="0" applyProtection="0"/>
    <xf numFmtId="250" fontId="25" fillId="0" borderId="0" applyFont="0" applyFill="0" applyBorder="0" applyAlignment="0" applyProtection="0"/>
    <xf numFmtId="199" fontId="24" fillId="0" borderId="0" applyFont="0" applyFill="0" applyBorder="0" applyAlignment="0" applyProtection="0"/>
    <xf numFmtId="37" fontId="37" fillId="0" borderId="0"/>
    <xf numFmtId="0" fontId="1" fillId="0" borderId="0" applyNumberFormat="0" applyFont="0" applyFill="0" applyBorder="0" applyAlignment="0" applyProtection="0"/>
    <xf numFmtId="187" fontId="1" fillId="0" borderId="0"/>
    <xf numFmtId="0" fontId="23" fillId="0" borderId="0"/>
    <xf numFmtId="0" fontId="24" fillId="0" borderId="0"/>
    <xf numFmtId="251" fontId="42" fillId="0" borderId="0" applyFont="0" applyFill="0" applyBorder="0" applyAlignment="0" applyProtection="0">
      <alignment horizontal="centerContinuous"/>
    </xf>
    <xf numFmtId="252" fontId="42" fillId="0" borderId="0" applyFont="0" applyFill="0" applyBorder="0" applyAlignment="0" applyProtection="0">
      <alignment horizontal="centerContinuous"/>
    </xf>
    <xf numFmtId="253" fontId="42" fillId="0" borderId="0" applyFont="0" applyFill="0" applyBorder="0" applyAlignment="0" applyProtection="0">
      <alignment horizontal="centerContinuous"/>
    </xf>
    <xf numFmtId="254" fontId="42" fillId="0" borderId="0" applyFont="0" applyFill="0" applyBorder="0" applyAlignment="0" applyProtection="0">
      <alignment horizontal="centerContinuous"/>
    </xf>
    <xf numFmtId="0" fontId="24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99" fontId="40" fillId="0" borderId="0">
      <alignment vertical="center"/>
    </xf>
    <xf numFmtId="0" fontId="23" fillId="0" borderId="0">
      <protection locked="0"/>
    </xf>
    <xf numFmtId="10" fontId="24" fillId="0" borderId="0" applyFont="0" applyFill="0" applyBorder="0" applyAlignment="0" applyProtection="0"/>
    <xf numFmtId="237" fontId="1" fillId="0" borderId="0">
      <protection locked="0"/>
    </xf>
    <xf numFmtId="199" fontId="48" fillId="0" borderId="0" applyFont="0" applyFill="0" applyBorder="0" applyAlignment="0" applyProtection="0"/>
    <xf numFmtId="199" fontId="48" fillId="0" borderId="0" applyFont="0" applyFill="0" applyBorder="0" applyAlignment="0" applyProtection="0"/>
    <xf numFmtId="30" fontId="38" fillId="0" borderId="0" applyNumberFormat="0" applyFill="0" applyBorder="0" applyAlignment="0" applyProtection="0">
      <alignment horizontal="left"/>
    </xf>
    <xf numFmtId="255" fontId="1" fillId="0" borderId="0" applyFont="0" applyFill="0" applyBorder="0" applyAlignment="0" applyProtection="0"/>
    <xf numFmtId="199" fontId="24" fillId="0" borderId="0" applyFont="0" applyFill="0" applyBorder="0" applyAlignment="0" applyProtection="0"/>
    <xf numFmtId="0" fontId="24" fillId="0" borderId="0"/>
    <xf numFmtId="0" fontId="29" fillId="0" borderId="0"/>
    <xf numFmtId="40" fontId="39" fillId="0" borderId="0" applyBorder="0">
      <alignment horizontal="right"/>
    </xf>
    <xf numFmtId="40" fontId="25" fillId="0" borderId="0" applyFont="0" applyFill="0" applyBorder="0" applyAlignment="0" applyProtection="0"/>
    <xf numFmtId="227" fontId="40" fillId="0" borderId="0">
      <alignment horizontal="center"/>
    </xf>
    <xf numFmtId="49" fontId="77" fillId="0" borderId="0" applyBorder="0">
      <alignment horizontal="right"/>
    </xf>
    <xf numFmtId="256" fontId="43" fillId="0" borderId="1">
      <alignment vertical="center"/>
    </xf>
    <xf numFmtId="236" fontId="23" fillId="0" borderId="9">
      <protection locked="0"/>
    </xf>
    <xf numFmtId="0" fontId="78" fillId="0" borderId="3">
      <alignment horizontal="left"/>
    </xf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49" fontId="43" fillId="0" borderId="1">
      <alignment horizontal="center" vertical="center"/>
    </xf>
    <xf numFmtId="204" fontId="43" fillId="0" borderId="1">
      <alignment vertical="center"/>
    </xf>
    <xf numFmtId="205" fontId="43" fillId="0" borderId="1">
      <alignment vertical="center"/>
    </xf>
    <xf numFmtId="20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19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207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186" fontId="1" fillId="0" borderId="1">
      <alignment vertical="center"/>
    </xf>
    <xf numFmtId="0" fontId="43" fillId="0" borderId="1">
      <alignment vertical="center"/>
    </xf>
    <xf numFmtId="205" fontId="43" fillId="0" borderId="1">
      <alignment vertical="center"/>
    </xf>
    <xf numFmtId="20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176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209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178" fontId="1" fillId="0" borderId="1">
      <alignment vertical="center"/>
    </xf>
    <xf numFmtId="0" fontId="43" fillId="0" borderId="1">
      <alignment vertical="center"/>
    </xf>
    <xf numFmtId="204" fontId="43" fillId="0" borderId="1">
      <alignment vertical="center"/>
    </xf>
    <xf numFmtId="210" fontId="43" fillId="0" borderId="1">
      <alignment vertical="center"/>
    </xf>
    <xf numFmtId="211" fontId="13" fillId="0" borderId="0">
      <protection locked="0"/>
    </xf>
    <xf numFmtId="0" fontId="49" fillId="0" borderId="0">
      <protection locked="0"/>
    </xf>
    <xf numFmtId="0" fontId="49" fillId="0" borderId="0">
      <protection locked="0"/>
    </xf>
    <xf numFmtId="0" fontId="50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258" fontId="23" fillId="0" borderId="0"/>
    <xf numFmtId="196" fontId="32" fillId="0" borderId="4">
      <alignment horizontal="right" vertical="center"/>
    </xf>
    <xf numFmtId="0" fontId="51" fillId="0" borderId="0">
      <protection locked="0"/>
    </xf>
    <xf numFmtId="0" fontId="30" fillId="0" borderId="0">
      <alignment vertical="center"/>
    </xf>
    <xf numFmtId="3" fontId="25" fillId="0" borderId="10">
      <alignment horizontal="center"/>
    </xf>
    <xf numFmtId="0" fontId="19" fillId="0" borderId="4">
      <alignment horizontal="center" vertical="center"/>
    </xf>
    <xf numFmtId="0" fontId="51" fillId="0" borderId="0"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76" fontId="1" fillId="0" borderId="11">
      <alignment vertical="center"/>
    </xf>
    <xf numFmtId="212" fontId="43" fillId="0" borderId="0">
      <alignment vertical="center"/>
    </xf>
    <xf numFmtId="212" fontId="43" fillId="0" borderId="0">
      <alignment vertical="center"/>
    </xf>
    <xf numFmtId="21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0" fontId="43" fillId="0" borderId="0">
      <alignment vertical="center"/>
    </xf>
    <xf numFmtId="212" fontId="43" fillId="0" borderId="0">
      <alignment vertical="center"/>
    </xf>
    <xf numFmtId="21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4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215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193" fontId="1" fillId="0" borderId="0">
      <alignment vertical="center"/>
    </xf>
    <xf numFmtId="0" fontId="43" fillId="0" borderId="0">
      <alignment vertical="center"/>
    </xf>
    <xf numFmtId="212" fontId="43" fillId="0" borderId="0">
      <alignment vertical="center"/>
    </xf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8" fontId="53" fillId="0" borderId="0" applyFont="0" applyFill="0" applyBorder="0" applyAlignment="0" applyProtection="0"/>
    <xf numFmtId="6" fontId="53" fillId="0" borderId="0" applyFont="0" applyFill="0" applyBorder="0" applyAlignment="0" applyProtection="0"/>
    <xf numFmtId="0" fontId="54" fillId="0" borderId="0">
      <protection locked="0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5" fillId="0" borderId="0"/>
    <xf numFmtId="0" fontId="19" fillId="0" borderId="4">
      <alignment horizontal="center" vertical="center"/>
    </xf>
    <xf numFmtId="216" fontId="1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24" fillId="0" borderId="0"/>
    <xf numFmtId="0" fontId="56" fillId="0" borderId="12"/>
    <xf numFmtId="0" fontId="43" fillId="0" borderId="13">
      <alignment vertical="center"/>
    </xf>
    <xf numFmtId="217" fontId="43" fillId="0" borderId="1" applyBorder="0">
      <alignment vertical="center"/>
    </xf>
    <xf numFmtId="218" fontId="43" fillId="0" borderId="1" applyBorder="0">
      <alignment horizontal="left" vertical="center"/>
    </xf>
    <xf numFmtId="219" fontId="57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19" fontId="57" fillId="0" borderId="0" applyFont="0" applyFill="0" applyBorder="0" applyAlignment="0" applyProtection="0"/>
    <xf numFmtId="219" fontId="57" fillId="0" borderId="0" applyFont="0" applyFill="0" applyBorder="0" applyAlignment="0" applyProtection="0"/>
    <xf numFmtId="26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" fillId="0" borderId="0" applyFont="0" applyFill="0" applyBorder="0" applyAlignment="0" applyProtection="0"/>
    <xf numFmtId="259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26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61" fontId="1" fillId="0" borderId="0" applyFont="0" applyFill="0" applyBorder="0" applyAlignment="0" applyProtection="0"/>
    <xf numFmtId="0" fontId="57" fillId="0" borderId="0" applyFont="0" applyFill="0" applyBorder="0" applyAlignment="0" applyProtection="0"/>
    <xf numFmtId="49" fontId="13" fillId="0" borderId="14" applyNumberFormat="0" applyAlignment="0"/>
    <xf numFmtId="4" fontId="51" fillId="0" borderId="0">
      <protection locked="0"/>
    </xf>
    <xf numFmtId="220" fontId="23" fillId="0" borderId="0">
      <protection locked="0"/>
    </xf>
    <xf numFmtId="0" fontId="23" fillId="0" borderId="0"/>
    <xf numFmtId="0" fontId="19" fillId="0" borderId="4" applyFill="0" applyProtection="0">
      <alignment horizontal="center" vertical="center"/>
    </xf>
    <xf numFmtId="41" fontId="1" fillId="0" borderId="0" applyFont="0" applyFill="0" applyBorder="0" applyAlignment="0" applyProtection="0"/>
    <xf numFmtId="263" fontId="1" fillId="0" borderId="15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23" fillId="0" borderId="0" applyFont="0" applyFill="0" applyBorder="0" applyAlignment="0" applyProtection="0"/>
    <xf numFmtId="221" fontId="13" fillId="0" borderId="0">
      <protection locked="0"/>
    </xf>
    <xf numFmtId="0" fontId="18" fillId="0" borderId="4">
      <alignment horizontal="center" vertical="center"/>
    </xf>
    <xf numFmtId="0" fontId="18" fillId="0" borderId="4">
      <alignment horizontal="left" vertical="center"/>
    </xf>
    <xf numFmtId="0" fontId="18" fillId="0" borderId="4">
      <alignment vertical="center" textRotation="255"/>
    </xf>
    <xf numFmtId="0" fontId="22" fillId="3" borderId="16" applyNumberFormat="0" applyProtection="0">
      <alignment horizontal="right"/>
    </xf>
    <xf numFmtId="0" fontId="24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84" fillId="0" borderId="0">
      <alignment vertical="center"/>
    </xf>
    <xf numFmtId="0" fontId="13" fillId="0" borderId="0">
      <alignment horizontal="center" vertical="center"/>
    </xf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1" applyNumberFormat="0" applyFill="0" applyProtection="0">
      <alignment vertical="center"/>
    </xf>
    <xf numFmtId="0" fontId="33" fillId="0" borderId="4">
      <alignment horizontal="center" vertical="center" wrapText="1"/>
    </xf>
    <xf numFmtId="0" fontId="51" fillId="0" borderId="17">
      <protection locked="0"/>
    </xf>
    <xf numFmtId="222" fontId="13" fillId="0" borderId="0">
      <protection locked="0"/>
    </xf>
    <xf numFmtId="223" fontId="23" fillId="0" borderId="0">
      <protection locked="0"/>
    </xf>
    <xf numFmtId="0" fontId="1" fillId="0" borderId="0"/>
    <xf numFmtId="0" fontId="1" fillId="0" borderId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112" fillId="0" borderId="0" applyFont="0" applyFill="0" applyBorder="0" applyAlignment="0" applyProtection="0"/>
    <xf numFmtId="37" fontId="47" fillId="0" borderId="0" applyFont="0" applyFill="0" applyBorder="0" applyAlignment="0" applyProtection="0"/>
    <xf numFmtId="0" fontId="66" fillId="0" borderId="0"/>
    <xf numFmtId="188" fontId="72" fillId="0" borderId="0" applyFont="0" applyFill="0" applyBorder="0" applyAlignment="0" applyProtection="0"/>
    <xf numFmtId="4" fontId="51" fillId="0" borderId="0">
      <protection locked="0"/>
    </xf>
    <xf numFmtId="4" fontId="51" fillId="0" borderId="0">
      <protection locked="0"/>
    </xf>
    <xf numFmtId="0" fontId="51" fillId="0" borderId="0">
      <protection locked="0"/>
    </xf>
    <xf numFmtId="0" fontId="51" fillId="0" borderId="0">
      <protection locked="0"/>
    </xf>
    <xf numFmtId="0" fontId="60" fillId="0" borderId="0"/>
    <xf numFmtId="0" fontId="51" fillId="0" borderId="0">
      <protection locked="0"/>
    </xf>
    <xf numFmtId="0" fontId="51" fillId="0" borderId="0">
      <protection locked="0"/>
    </xf>
    <xf numFmtId="0" fontId="24" fillId="0" borderId="0"/>
    <xf numFmtId="0" fontId="73" fillId="0" borderId="0"/>
    <xf numFmtId="0" fontId="24" fillId="0" borderId="0"/>
  </cellStyleXfs>
  <cellXfs count="361">
    <xf numFmtId="0" fontId="0" fillId="0" borderId="0" xfId="0">
      <alignment vertical="center"/>
    </xf>
    <xf numFmtId="0" fontId="3" fillId="0" borderId="0" xfId="807" applyFont="1" applyAlignment="1">
      <alignment horizontal="center" vertical="center"/>
    </xf>
    <xf numFmtId="0" fontId="4" fillId="0" borderId="0" xfId="807" applyFont="1" applyAlignment="1">
      <alignment horizontal="center" vertical="center"/>
    </xf>
    <xf numFmtId="0" fontId="6" fillId="0" borderId="0" xfId="807" applyFont="1" applyAlignment="1">
      <alignment horizontal="center" vertical="center"/>
    </xf>
    <xf numFmtId="0" fontId="7" fillId="0" borderId="0" xfId="807" applyFont="1" applyAlignment="1">
      <alignment horizontal="center" vertical="center"/>
    </xf>
    <xf numFmtId="0" fontId="5" fillId="0" borderId="0" xfId="807" applyFont="1" applyAlignment="1">
      <alignment horizontal="center" vertical="center"/>
    </xf>
    <xf numFmtId="0" fontId="8" fillId="0" borderId="0" xfId="807" applyFont="1" applyAlignment="1">
      <alignment horizontal="center" vertical="center"/>
    </xf>
    <xf numFmtId="0" fontId="9" fillId="0" borderId="0" xfId="807" applyFont="1" applyAlignment="1">
      <alignment horizontal="center" vertical="center"/>
    </xf>
    <xf numFmtId="0" fontId="4" fillId="0" borderId="0" xfId="807" applyFont="1" applyAlignment="1">
      <alignment horizontal="distributed" vertical="center"/>
    </xf>
    <xf numFmtId="0" fontId="3" fillId="0" borderId="0" xfId="802" applyFont="1">
      <alignment horizontal="center" vertical="center"/>
    </xf>
    <xf numFmtId="0" fontId="14" fillId="0" borderId="0" xfId="802" applyFont="1" applyAlignment="1"/>
    <xf numFmtId="0" fontId="12" fillId="0" borderId="0" xfId="802" applyFont="1" applyAlignment="1">
      <alignment horizontal="center"/>
    </xf>
    <xf numFmtId="0" fontId="10" fillId="0" borderId="0" xfId="802" applyFont="1" applyAlignment="1"/>
    <xf numFmtId="0" fontId="16" fillId="0" borderId="0" xfId="802" applyFont="1">
      <alignment horizontal="center" vertical="center"/>
    </xf>
    <xf numFmtId="0" fontId="3" fillId="0" borderId="0" xfId="802" applyFont="1" applyAlignment="1">
      <alignment horizontal="left" vertical="center"/>
    </xf>
    <xf numFmtId="0" fontId="17" fillId="0" borderId="0" xfId="802" applyFont="1" applyAlignment="1">
      <alignment horizontal="left" vertical="center"/>
    </xf>
    <xf numFmtId="0" fontId="16" fillId="0" borderId="0" xfId="802" applyFont="1" applyAlignment="1">
      <alignment horizontal="left" vertical="center"/>
    </xf>
    <xf numFmtId="0" fontId="11" fillId="0" borderId="0" xfId="802" applyFont="1" applyAlignment="1">
      <alignment horizontal="distributed" vertical="center"/>
    </xf>
    <xf numFmtId="0" fontId="41" fillId="0" borderId="0" xfId="803" applyFont="1"/>
    <xf numFmtId="0" fontId="41" fillId="0" borderId="17" xfId="803" applyFont="1" applyBorder="1"/>
    <xf numFmtId="0" fontId="16" fillId="0" borderId="0" xfId="803" applyFont="1"/>
    <xf numFmtId="0" fontId="4" fillId="0" borderId="0" xfId="807" applyFont="1" applyAlignment="1">
      <alignment vertical="center"/>
    </xf>
    <xf numFmtId="0" fontId="11" fillId="0" borderId="1" xfId="802" applyFont="1" applyBorder="1" applyAlignment="1">
      <alignment vertical="center"/>
    </xf>
    <xf numFmtId="0" fontId="85" fillId="0" borderId="0" xfId="806" applyFont="1" applyAlignment="1">
      <alignment horizontal="center" vertical="center"/>
    </xf>
    <xf numFmtId="0" fontId="85" fillId="0" borderId="18" xfId="806" applyFont="1" applyBorder="1" applyAlignment="1">
      <alignment horizontal="center" vertical="center"/>
    </xf>
    <xf numFmtId="0" fontId="85" fillId="0" borderId="19" xfId="806" applyFont="1" applyBorder="1" applyAlignment="1">
      <alignment horizontal="center" vertical="center"/>
    </xf>
    <xf numFmtId="0" fontId="86" fillId="0" borderId="0" xfId="806" applyFont="1" applyAlignment="1">
      <alignment horizontal="center" vertical="center"/>
    </xf>
    <xf numFmtId="0" fontId="85" fillId="0" borderId="19" xfId="806" applyFont="1" applyBorder="1" applyAlignment="1">
      <alignment horizontal="right" vertical="center"/>
    </xf>
    <xf numFmtId="0" fontId="87" fillId="0" borderId="0" xfId="806" applyFont="1" applyAlignment="1">
      <alignment horizontal="left" vertical="center"/>
    </xf>
    <xf numFmtId="0" fontId="88" fillId="0" borderId="0" xfId="806" applyFont="1" applyAlignment="1">
      <alignment horizontal="center" vertical="center" shrinkToFit="1"/>
    </xf>
    <xf numFmtId="181" fontId="85" fillId="0" borderId="0" xfId="758" applyNumberFormat="1" applyFont="1" applyBorder="1" applyAlignment="1">
      <alignment horizontal="right" vertical="center"/>
    </xf>
    <xf numFmtId="0" fontId="85" fillId="0" borderId="0" xfId="806" applyFont="1" applyAlignment="1">
      <alignment horizontal="left" vertical="center"/>
    </xf>
    <xf numFmtId="0" fontId="85" fillId="0" borderId="0" xfId="806" applyFont="1" applyAlignment="1">
      <alignment vertical="center"/>
    </xf>
    <xf numFmtId="181" fontId="85" fillId="0" borderId="0" xfId="758" applyNumberFormat="1" applyFont="1" applyBorder="1" applyAlignment="1">
      <alignment vertical="center"/>
    </xf>
    <xf numFmtId="181" fontId="85" fillId="0" borderId="0" xfId="758" applyNumberFormat="1" applyFont="1" applyBorder="1" applyAlignment="1">
      <alignment horizontal="right" vertical="center" shrinkToFit="1"/>
    </xf>
    <xf numFmtId="0" fontId="85" fillId="0" borderId="0" xfId="806" applyFont="1" applyAlignment="1">
      <alignment horizontal="left" vertical="center" indent="1"/>
    </xf>
    <xf numFmtId="0" fontId="88" fillId="0" borderId="0" xfId="806" applyFont="1" applyAlignment="1">
      <alignment vertical="center"/>
    </xf>
    <xf numFmtId="0" fontId="88" fillId="0" borderId="0" xfId="806" applyFont="1" applyAlignment="1">
      <alignment horizontal="center" vertical="center"/>
    </xf>
    <xf numFmtId="0" fontId="89" fillId="0" borderId="0" xfId="806" applyFont="1" applyAlignment="1">
      <alignment horizontal="left" vertical="center"/>
    </xf>
    <xf numFmtId="0" fontId="89" fillId="0" borderId="0" xfId="806" applyFont="1" applyAlignment="1">
      <alignment horizontal="center" vertical="center"/>
    </xf>
    <xf numFmtId="0" fontId="89" fillId="0" borderId="0" xfId="806" applyFont="1" applyAlignment="1">
      <alignment vertical="center"/>
    </xf>
    <xf numFmtId="0" fontId="88" fillId="0" borderId="0" xfId="806" applyFont="1" applyAlignment="1">
      <alignment horizontal="left" vertical="center"/>
    </xf>
    <xf numFmtId="0" fontId="89" fillId="0" borderId="0" xfId="806" applyFont="1" applyAlignment="1">
      <alignment horizontal="right" vertical="center"/>
    </xf>
    <xf numFmtId="3" fontId="85" fillId="0" borderId="0" xfId="758" applyNumberFormat="1" applyFont="1" applyBorder="1" applyAlignment="1">
      <alignment horizontal="center" vertical="center"/>
    </xf>
    <xf numFmtId="184" fontId="85" fillId="0" borderId="0" xfId="806" applyNumberFormat="1" applyFont="1" applyAlignment="1">
      <alignment vertical="center"/>
    </xf>
    <xf numFmtId="0" fontId="88" fillId="0" borderId="0" xfId="806" applyFont="1" applyAlignment="1">
      <alignment horizontal="right" vertical="center"/>
    </xf>
    <xf numFmtId="0" fontId="90" fillId="0" borderId="0" xfId="806" applyFont="1" applyAlignment="1">
      <alignment horizontal="left" vertical="center"/>
    </xf>
    <xf numFmtId="0" fontId="90" fillId="0" borderId="0" xfId="806" applyFont="1" applyAlignment="1">
      <alignment horizontal="center" vertical="center"/>
    </xf>
    <xf numFmtId="0" fontId="85" fillId="0" borderId="0" xfId="806" applyFont="1" applyAlignment="1">
      <alignment horizontal="right" vertical="center"/>
    </xf>
    <xf numFmtId="41" fontId="85" fillId="0" borderId="0" xfId="758" applyFont="1" applyBorder="1" applyAlignment="1">
      <alignment horizontal="center" vertical="center"/>
    </xf>
    <xf numFmtId="0" fontId="90" fillId="0" borderId="0" xfId="806" applyFont="1" applyAlignment="1">
      <alignment horizontal="distributed" vertical="center"/>
    </xf>
    <xf numFmtId="181" fontId="89" fillId="0" borderId="0" xfId="758" applyNumberFormat="1" applyFont="1" applyBorder="1" applyAlignment="1">
      <alignment vertical="center" shrinkToFit="1"/>
    </xf>
    <xf numFmtId="41" fontId="85" fillId="0" borderId="0" xfId="758" applyFont="1" applyAlignment="1">
      <alignment horizontal="center" vertical="center"/>
    </xf>
    <xf numFmtId="0" fontId="91" fillId="0" borderId="0" xfId="806" applyFont="1" applyAlignment="1">
      <alignment horizontal="distributed" vertical="center"/>
    </xf>
    <xf numFmtId="41" fontId="92" fillId="0" borderId="0" xfId="758" applyFont="1" applyBorder="1" applyAlignment="1">
      <alignment horizontal="left" vertical="center"/>
    </xf>
    <xf numFmtId="0" fontId="91" fillId="0" borderId="18" xfId="806" applyFont="1" applyBorder="1" applyAlignment="1">
      <alignment horizontal="center" vertical="center"/>
    </xf>
    <xf numFmtId="0" fontId="91" fillId="0" borderId="0" xfId="806" applyFont="1" applyAlignment="1">
      <alignment horizontal="center" vertical="center"/>
    </xf>
    <xf numFmtId="0" fontId="91" fillId="0" borderId="19" xfId="806" applyFont="1" applyBorder="1" applyAlignment="1">
      <alignment horizontal="center" vertical="center"/>
    </xf>
    <xf numFmtId="0" fontId="85" fillId="0" borderId="20" xfId="806" applyFont="1" applyBorder="1" applyAlignment="1">
      <alignment horizontal="center" vertical="center"/>
    </xf>
    <xf numFmtId="0" fontId="85" fillId="0" borderId="8" xfId="806" applyFont="1" applyBorder="1" applyAlignment="1">
      <alignment horizontal="center" vertical="center"/>
    </xf>
    <xf numFmtId="0" fontId="91" fillId="0" borderId="8" xfId="806" applyFont="1" applyBorder="1" applyAlignment="1">
      <alignment horizontal="distributed" vertical="center"/>
    </xf>
    <xf numFmtId="0" fontId="85" fillId="0" borderId="21" xfId="806" applyFont="1" applyBorder="1" applyAlignment="1">
      <alignment horizontal="center" vertical="center"/>
    </xf>
    <xf numFmtId="178" fontId="88" fillId="0" borderId="0" xfId="758" applyNumberFormat="1" applyFont="1" applyBorder="1" applyAlignment="1">
      <alignment vertical="center"/>
    </xf>
    <xf numFmtId="183" fontId="88" fillId="0" borderId="0" xfId="790" applyNumberFormat="1" applyFont="1" applyBorder="1" applyAlignment="1">
      <alignment vertical="center"/>
    </xf>
    <xf numFmtId="41" fontId="85" fillId="0" borderId="0" xfId="758" applyFont="1" applyBorder="1" applyAlignment="1">
      <alignment vertical="center"/>
    </xf>
    <xf numFmtId="0" fontId="90" fillId="0" borderId="0" xfId="806" applyFont="1" applyAlignment="1">
      <alignment vertical="center"/>
    </xf>
    <xf numFmtId="183" fontId="85" fillId="0" borderId="0" xfId="790" applyNumberFormat="1" applyFont="1" applyBorder="1" applyAlignment="1">
      <alignment vertical="center"/>
    </xf>
    <xf numFmtId="0" fontId="93" fillId="0" borderId="0" xfId="806" applyFont="1" applyAlignment="1">
      <alignment horizontal="left" vertical="center"/>
    </xf>
    <xf numFmtId="0" fontId="91" fillId="0" borderId="0" xfId="805" applyFont="1" applyAlignment="1">
      <alignment horizontal="center"/>
    </xf>
    <xf numFmtId="0" fontId="85" fillId="0" borderId="0" xfId="805" applyFont="1" applyAlignment="1">
      <alignment vertical="center"/>
    </xf>
    <xf numFmtId="0" fontId="85" fillId="0" borderId="0" xfId="805" applyFont="1" applyAlignment="1">
      <alignment horizontal="center" vertical="center"/>
    </xf>
    <xf numFmtId="180" fontId="89" fillId="0" borderId="0" xfId="753" applyNumberFormat="1" applyFont="1" applyBorder="1" applyAlignment="1">
      <alignment horizontal="center" vertical="center"/>
    </xf>
    <xf numFmtId="0" fontId="94" fillId="0" borderId="0" xfId="805" applyFont="1" applyAlignment="1">
      <alignment horizontal="center" vertical="center" shrinkToFit="1"/>
    </xf>
    <xf numFmtId="0" fontId="95" fillId="0" borderId="0" xfId="805" applyFont="1" applyAlignment="1">
      <alignment vertical="center"/>
    </xf>
    <xf numFmtId="10" fontId="85" fillId="0" borderId="0" xfId="753" applyNumberFormat="1" applyFont="1" applyAlignment="1">
      <alignment horizontal="center" vertical="center"/>
    </xf>
    <xf numFmtId="41" fontId="96" fillId="0" borderId="0" xfId="758" applyFont="1" applyAlignment="1">
      <alignment horizontal="center" vertical="center"/>
    </xf>
    <xf numFmtId="41" fontId="96" fillId="0" borderId="0" xfId="758" applyFont="1" applyAlignment="1">
      <alignment horizontal="left" vertical="center"/>
    </xf>
    <xf numFmtId="41" fontId="85" fillId="0" borderId="0" xfId="758" applyFont="1" applyAlignment="1">
      <alignment horizontal="left" vertical="center"/>
    </xf>
    <xf numFmtId="0" fontId="85" fillId="0" borderId="0" xfId="806" applyFont="1" applyAlignment="1">
      <alignment horizontal="distributed" vertical="center"/>
    </xf>
    <xf numFmtId="41" fontId="85" fillId="0" borderId="0" xfId="758" applyFont="1" applyBorder="1" applyAlignment="1">
      <alignment horizontal="right" vertical="center"/>
    </xf>
    <xf numFmtId="180" fontId="85" fillId="0" borderId="0" xfId="805" applyNumberFormat="1" applyFont="1" applyAlignment="1">
      <alignment vertical="center"/>
    </xf>
    <xf numFmtId="0" fontId="97" fillId="0" borderId="0" xfId="797" applyFont="1" applyAlignment="1">
      <alignment vertical="center"/>
    </xf>
    <xf numFmtId="41" fontId="99" fillId="0" borderId="23" xfId="758" applyFont="1" applyBorder="1" applyAlignment="1">
      <alignment horizontal="left" vertical="center" indent="1"/>
    </xf>
    <xf numFmtId="41" fontId="99" fillId="0" borderId="23" xfId="758" applyFont="1" applyFill="1" applyBorder="1" applyAlignment="1">
      <alignment horizontal="left" vertical="center" indent="1"/>
    </xf>
    <xf numFmtId="41" fontId="96" fillId="0" borderId="10" xfId="758" applyFont="1" applyBorder="1" applyAlignment="1">
      <alignment horizontal="center" vertical="center"/>
    </xf>
    <xf numFmtId="41" fontId="100" fillId="0" borderId="29" xfId="758" applyFont="1" applyBorder="1" applyAlignment="1">
      <alignment horizontal="center" vertical="center"/>
    </xf>
    <xf numFmtId="0" fontId="101" fillId="0" borderId="7" xfId="806" applyFont="1" applyBorder="1" applyAlignment="1">
      <alignment vertical="center"/>
    </xf>
    <xf numFmtId="0" fontId="85" fillId="0" borderId="7" xfId="806" applyFont="1" applyBorder="1" applyAlignment="1">
      <alignment vertical="center"/>
    </xf>
    <xf numFmtId="0" fontId="85" fillId="0" borderId="2" xfId="806" applyFont="1" applyBorder="1" applyAlignment="1">
      <alignment vertical="center"/>
    </xf>
    <xf numFmtId="0" fontId="85" fillId="0" borderId="30" xfId="806" applyFont="1" applyBorder="1" applyAlignment="1">
      <alignment vertical="center"/>
    </xf>
    <xf numFmtId="0" fontId="101" fillId="0" borderId="31" xfId="806" applyFont="1" applyBorder="1" applyAlignment="1">
      <alignment vertical="center"/>
    </xf>
    <xf numFmtId="0" fontId="102" fillId="0" borderId="0" xfId="797" applyFont="1" applyAlignment="1">
      <alignment vertical="center"/>
    </xf>
    <xf numFmtId="0" fontId="103" fillId="0" borderId="0" xfId="797" applyFont="1" applyAlignment="1">
      <alignment vertical="center"/>
    </xf>
    <xf numFmtId="0" fontId="104" fillId="0" borderId="0" xfId="797" applyFont="1" applyAlignment="1">
      <alignment vertical="center"/>
    </xf>
    <xf numFmtId="0" fontId="102" fillId="0" borderId="0" xfId="797" applyFont="1" applyAlignment="1">
      <alignment horizontal="center" vertical="center"/>
    </xf>
    <xf numFmtId="41" fontId="103" fillId="0" borderId="0" xfId="758" applyFont="1" applyAlignment="1">
      <alignment vertical="center"/>
    </xf>
    <xf numFmtId="41" fontId="105" fillId="0" borderId="0" xfId="758" applyFont="1" applyAlignment="1">
      <alignment vertical="center"/>
    </xf>
    <xf numFmtId="41" fontId="85" fillId="0" borderId="0" xfId="805" applyNumberFormat="1" applyFont="1" applyAlignment="1">
      <alignment vertical="center"/>
    </xf>
    <xf numFmtId="41" fontId="105" fillId="0" borderId="3" xfId="758" applyFont="1" applyBorder="1" applyAlignment="1">
      <alignment vertical="center" shrinkToFit="1"/>
    </xf>
    <xf numFmtId="41" fontId="103" fillId="0" borderId="4" xfId="758" applyFont="1" applyBorder="1" applyAlignment="1">
      <alignment horizontal="center" vertical="center" shrinkToFit="1"/>
    </xf>
    <xf numFmtId="41" fontId="103" fillId="0" borderId="4" xfId="758" applyFont="1" applyBorder="1" applyAlignment="1">
      <alignment vertical="center" shrinkToFit="1"/>
    </xf>
    <xf numFmtId="41" fontId="103" fillId="0" borderId="32" xfId="758" applyFont="1" applyBorder="1" applyAlignment="1">
      <alignment horizontal="center" vertical="center" shrinkToFit="1"/>
    </xf>
    <xf numFmtId="41" fontId="103" fillId="0" borderId="33" xfId="758" applyFont="1" applyBorder="1" applyAlignment="1">
      <alignment vertical="center" shrinkToFit="1"/>
    </xf>
    <xf numFmtId="41" fontId="105" fillId="0" borderId="3" xfId="758" applyFont="1" applyFill="1" applyBorder="1" applyAlignment="1">
      <alignment vertical="center" shrinkToFit="1"/>
    </xf>
    <xf numFmtId="41" fontId="105" fillId="0" borderId="4" xfId="758" applyFont="1" applyBorder="1" applyAlignment="1">
      <alignment vertical="center" shrinkToFit="1"/>
    </xf>
    <xf numFmtId="41" fontId="105" fillId="0" borderId="4" xfId="758" applyFont="1" applyBorder="1" applyAlignment="1">
      <alignment horizontal="center" vertical="center" shrinkToFit="1"/>
    </xf>
    <xf numFmtId="41" fontId="105" fillId="0" borderId="32" xfId="758" applyFont="1" applyBorder="1" applyAlignment="1">
      <alignment horizontal="center" vertical="center" shrinkToFit="1"/>
    </xf>
    <xf numFmtId="0" fontId="105" fillId="0" borderId="0" xfId="797" applyFont="1" applyAlignment="1">
      <alignment vertical="center"/>
    </xf>
    <xf numFmtId="41" fontId="100" fillId="0" borderId="30" xfId="758" applyFont="1" applyBorder="1" applyAlignment="1">
      <alignment horizontal="center" vertical="center"/>
    </xf>
    <xf numFmtId="10" fontId="85" fillId="0" borderId="0" xfId="753" applyNumberFormat="1" applyFont="1" applyBorder="1" applyAlignment="1">
      <alignment horizontal="center" vertical="center"/>
    </xf>
    <xf numFmtId="41" fontId="85" fillId="0" borderId="13" xfId="758" applyFont="1" applyBorder="1" applyAlignment="1">
      <alignment horizontal="center" vertical="center"/>
    </xf>
    <xf numFmtId="41" fontId="111" fillId="0" borderId="0" xfId="758" applyFont="1" applyBorder="1" applyAlignment="1">
      <alignment horizontal="center" vertical="center"/>
    </xf>
    <xf numFmtId="41" fontId="88" fillId="0" borderId="0" xfId="758" applyFont="1" applyBorder="1" applyAlignment="1">
      <alignment vertical="center"/>
    </xf>
    <xf numFmtId="41" fontId="85" fillId="0" borderId="0" xfId="758" applyFont="1" applyAlignment="1">
      <alignment vertical="center"/>
    </xf>
    <xf numFmtId="3" fontId="114" fillId="0" borderId="72" xfId="0" applyNumberFormat="1" applyFont="1" applyBorder="1" applyAlignment="1">
      <alignment horizontal="right" vertical="center" shrinkToFit="1"/>
    </xf>
    <xf numFmtId="3" fontId="115" fillId="0" borderId="72" xfId="0" applyNumberFormat="1" applyFont="1" applyBorder="1" applyAlignment="1">
      <alignment horizontal="right" vertical="center" shrinkToFit="1"/>
    </xf>
    <xf numFmtId="3" fontId="114" fillId="0" borderId="73" xfId="0" applyNumberFormat="1" applyFont="1" applyBorder="1" applyAlignment="1">
      <alignment horizontal="right" vertical="center" shrinkToFit="1"/>
    </xf>
    <xf numFmtId="3" fontId="115" fillId="0" borderId="73" xfId="0" applyNumberFormat="1" applyFont="1" applyBorder="1" applyAlignment="1">
      <alignment horizontal="right" vertical="center" shrinkToFit="1"/>
    </xf>
    <xf numFmtId="0" fontId="116" fillId="0" borderId="74" xfId="0" applyFont="1" applyBorder="1" applyAlignment="1">
      <alignment horizontal="center" vertical="center" wrapText="1"/>
    </xf>
    <xf numFmtId="0" fontId="116" fillId="0" borderId="75" xfId="0" applyFont="1" applyBorder="1" applyAlignment="1">
      <alignment horizontal="center" vertical="center" wrapText="1"/>
    </xf>
    <xf numFmtId="0" fontId="117" fillId="0" borderId="75" xfId="0" applyFont="1" applyBorder="1" applyAlignment="1">
      <alignment horizontal="center" vertical="center" wrapText="1"/>
    </xf>
    <xf numFmtId="0" fontId="117" fillId="0" borderId="76" xfId="0" applyFont="1" applyBorder="1" applyAlignment="1">
      <alignment horizontal="center" vertical="center" wrapText="1"/>
    </xf>
    <xf numFmtId="0" fontId="118" fillId="0" borderId="75" xfId="0" applyFont="1" applyBorder="1" applyAlignment="1">
      <alignment horizontal="center" vertical="center" wrapText="1"/>
    </xf>
    <xf numFmtId="0" fontId="118" fillId="0" borderId="76" xfId="0" applyFont="1" applyBorder="1" applyAlignment="1">
      <alignment horizontal="center" vertical="center" wrapText="1"/>
    </xf>
    <xf numFmtId="41" fontId="1" fillId="0" borderId="0" xfId="754" applyNumberFormat="1" applyFont="1" applyAlignment="1">
      <alignment horizontal="center" vertical="center"/>
    </xf>
    <xf numFmtId="41" fontId="18" fillId="0" borderId="0" xfId="758" applyFont="1" applyBorder="1" applyAlignment="1">
      <alignment horizontal="center" vertical="center"/>
    </xf>
    <xf numFmtId="43" fontId="85" fillId="0" borderId="0" xfId="805" applyNumberFormat="1" applyFont="1" applyAlignment="1">
      <alignment vertical="center"/>
    </xf>
    <xf numFmtId="41" fontId="105" fillId="0" borderId="0" xfId="797" applyNumberFormat="1" applyFont="1" applyAlignment="1">
      <alignment vertical="center"/>
    </xf>
    <xf numFmtId="41" fontId="98" fillId="0" borderId="22" xfId="758" applyFont="1" applyFill="1" applyBorder="1" applyAlignment="1">
      <alignment horizontal="left" vertical="center"/>
    </xf>
    <xf numFmtId="41" fontId="98" fillId="0" borderId="22" xfId="758" applyFont="1" applyFill="1" applyBorder="1" applyAlignment="1">
      <alignment horizontal="center" vertical="center"/>
    </xf>
    <xf numFmtId="178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vertical="center"/>
    </xf>
    <xf numFmtId="41" fontId="98" fillId="0" borderId="24" xfId="758" applyFont="1" applyFill="1" applyBorder="1" applyAlignment="1">
      <alignment horizontal="left" vertical="center"/>
    </xf>
    <xf numFmtId="41" fontId="98" fillId="0" borderId="24" xfId="758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horizontal="center" vertical="center" shrinkToFit="1"/>
    </xf>
    <xf numFmtId="41" fontId="98" fillId="0" borderId="22" xfId="758" quotePrefix="1" applyFont="1" applyFill="1" applyBorder="1" applyAlignment="1">
      <alignment horizontal="center" vertical="center" shrinkToFit="1"/>
    </xf>
    <xf numFmtId="185" fontId="98" fillId="0" borderId="22" xfId="758" applyNumberFormat="1" applyFont="1" applyFill="1" applyBorder="1" applyAlignment="1">
      <alignment horizontal="center" vertical="center" shrinkToFit="1"/>
    </xf>
    <xf numFmtId="41" fontId="98" fillId="0" borderId="22" xfId="758" applyFont="1" applyFill="1" applyBorder="1" applyAlignment="1">
      <alignment horizontal="left" vertical="center" shrinkToFit="1"/>
    </xf>
    <xf numFmtId="41" fontId="98" fillId="0" borderId="24" xfId="758" applyFont="1" applyFill="1" applyBorder="1" applyAlignment="1">
      <alignment vertical="center"/>
    </xf>
    <xf numFmtId="41" fontId="98" fillId="0" borderId="26" xfId="758" applyFont="1" applyFill="1" applyBorder="1" applyAlignment="1">
      <alignment horizontal="left" vertical="center"/>
    </xf>
    <xf numFmtId="41" fontId="98" fillId="0" borderId="26" xfId="758" applyFont="1" applyFill="1" applyBorder="1" applyAlignment="1">
      <alignment horizontal="center" vertical="center"/>
    </xf>
    <xf numFmtId="41" fontId="98" fillId="0" borderId="27" xfId="758" applyFont="1" applyFill="1" applyBorder="1" applyAlignment="1">
      <alignment horizontal="left" vertical="center"/>
    </xf>
    <xf numFmtId="10" fontId="85" fillId="0" borderId="0" xfId="805" applyNumberFormat="1" applyFont="1" applyAlignment="1">
      <alignment vertical="center"/>
    </xf>
    <xf numFmtId="2" fontId="85" fillId="0" borderId="0" xfId="805" applyNumberFormat="1" applyFont="1" applyAlignment="1">
      <alignment vertical="center"/>
    </xf>
    <xf numFmtId="41" fontId="105" fillId="0" borderId="77" xfId="758" applyFont="1" applyBorder="1" applyAlignment="1">
      <alignment vertical="center" shrinkToFit="1"/>
    </xf>
    <xf numFmtId="41" fontId="105" fillId="0" borderId="10" xfId="758" applyFont="1" applyBorder="1" applyAlignment="1">
      <alignment horizontal="center" vertical="center" shrinkToFit="1"/>
    </xf>
    <xf numFmtId="41" fontId="105" fillId="0" borderId="10" xfId="758" applyFont="1" applyBorder="1" applyAlignment="1">
      <alignment vertical="center" shrinkToFit="1"/>
    </xf>
    <xf numFmtId="41" fontId="105" fillId="0" borderId="78" xfId="758" applyFont="1" applyBorder="1" applyAlignment="1">
      <alignment horizontal="center" vertical="center" shrinkToFit="1"/>
    </xf>
    <xf numFmtId="41" fontId="99" fillId="0" borderId="79" xfId="758" applyFont="1" applyFill="1" applyBorder="1" applyAlignment="1">
      <alignment horizontal="left" vertical="center" indent="1"/>
    </xf>
    <xf numFmtId="41" fontId="96" fillId="0" borderId="33" xfId="758" applyFont="1" applyBorder="1" applyAlignment="1">
      <alignment horizontal="center" vertical="center"/>
    </xf>
    <xf numFmtId="41" fontId="99" fillId="0" borderId="25" xfId="758" applyFont="1" applyBorder="1" applyAlignment="1">
      <alignment horizontal="left" vertical="center" indent="1"/>
    </xf>
    <xf numFmtId="41" fontId="96" fillId="0" borderId="4" xfId="758" applyFont="1" applyFill="1" applyBorder="1" applyAlignment="1">
      <alignment horizontal="center" vertical="center"/>
    </xf>
    <xf numFmtId="41" fontId="103" fillId="0" borderId="3" xfId="758" applyFont="1" applyBorder="1" applyAlignment="1">
      <alignment vertical="center" shrinkToFit="1"/>
    </xf>
    <xf numFmtId="0" fontId="105" fillId="0" borderId="33" xfId="0" applyFont="1" applyBorder="1" applyAlignment="1">
      <alignment horizontal="center" vertical="center"/>
    </xf>
    <xf numFmtId="265" fontId="105" fillId="0" borderId="33" xfId="0" applyNumberFormat="1" applyFont="1" applyBorder="1">
      <alignment vertical="center"/>
    </xf>
    <xf numFmtId="266" fontId="105" fillId="0" borderId="33" xfId="0" applyNumberFormat="1" applyFont="1" applyBorder="1" applyAlignment="1">
      <alignment horizontal="right" vertical="center"/>
    </xf>
    <xf numFmtId="177" fontId="113" fillId="0" borderId="33" xfId="833" applyNumberFormat="1" applyFont="1" applyBorder="1" applyAlignment="1">
      <alignment vertical="center"/>
    </xf>
    <xf numFmtId="177" fontId="113" fillId="0" borderId="33" xfId="833" applyNumberFormat="1" applyFont="1" applyBorder="1" applyAlignment="1">
      <alignment horizontal="right" vertical="center"/>
    </xf>
    <xf numFmtId="0" fontId="103" fillId="0" borderId="66" xfId="0" applyFont="1" applyBorder="1">
      <alignment vertical="center"/>
    </xf>
    <xf numFmtId="0" fontId="88" fillId="0" borderId="3" xfId="0" applyFont="1" applyBorder="1" applyAlignment="1">
      <alignment vertical="center" shrinkToFit="1"/>
    </xf>
    <xf numFmtId="0" fontId="88" fillId="0" borderId="4" xfId="0" applyFont="1" applyBorder="1" applyAlignment="1">
      <alignment horizontal="center" vertical="center" shrinkToFit="1"/>
    </xf>
    <xf numFmtId="265" fontId="88" fillId="0" borderId="4" xfId="0" applyNumberFormat="1" applyFont="1" applyBorder="1" applyAlignment="1">
      <alignment vertical="center" shrinkToFit="1"/>
    </xf>
    <xf numFmtId="41" fontId="88" fillId="0" borderId="4" xfId="0" applyNumberFormat="1" applyFont="1" applyBorder="1" applyAlignment="1">
      <alignment horizontal="right" vertical="center" shrinkToFit="1"/>
    </xf>
    <xf numFmtId="0" fontId="88" fillId="0" borderId="32" xfId="0" applyFont="1" applyBorder="1" applyAlignment="1">
      <alignment horizontal="center" vertical="center" shrinkToFit="1"/>
    </xf>
    <xf numFmtId="264" fontId="98" fillId="0" borderId="22" xfId="758" applyNumberFormat="1" applyFont="1" applyFill="1" applyBorder="1" applyAlignment="1">
      <alignment horizontal="center" vertical="center"/>
    </xf>
    <xf numFmtId="3" fontId="119" fillId="0" borderId="67" xfId="833" applyNumberFormat="1" applyFont="1" applyBorder="1" applyAlignment="1">
      <alignment horizontal="left" vertical="center"/>
    </xf>
    <xf numFmtId="3" fontId="119" fillId="0" borderId="33" xfId="833" applyNumberFormat="1" applyFont="1" applyBorder="1" applyAlignment="1">
      <alignment horizontal="center" vertical="center"/>
    </xf>
    <xf numFmtId="3" fontId="119" fillId="0" borderId="33" xfId="833" applyNumberFormat="1" applyFont="1" applyBorder="1" applyAlignment="1">
      <alignment vertical="center"/>
    </xf>
    <xf numFmtId="177" fontId="119" fillId="0" borderId="33" xfId="833" applyNumberFormat="1" applyFont="1" applyBorder="1" applyAlignment="1">
      <alignment vertical="center"/>
    </xf>
    <xf numFmtId="177" fontId="119" fillId="0" borderId="33" xfId="833" applyNumberFormat="1" applyFont="1" applyBorder="1" applyAlignment="1">
      <alignment horizontal="right" vertical="center"/>
    </xf>
    <xf numFmtId="0" fontId="105" fillId="0" borderId="66" xfId="0" applyFont="1" applyBorder="1">
      <alignment vertical="center"/>
    </xf>
    <xf numFmtId="41" fontId="96" fillId="0" borderId="4" xfId="758" applyFont="1" applyBorder="1" applyAlignment="1">
      <alignment horizontal="center" vertical="center"/>
    </xf>
    <xf numFmtId="41" fontId="103" fillId="0" borderId="77" xfId="758" applyFont="1" applyBorder="1" applyAlignment="1">
      <alignment vertical="center" shrinkToFit="1"/>
    </xf>
    <xf numFmtId="41" fontId="103" fillId="0" borderId="10" xfId="758" applyFont="1" applyBorder="1" applyAlignment="1">
      <alignment horizontal="center" vertical="center" shrinkToFit="1"/>
    </xf>
    <xf numFmtId="41" fontId="103" fillId="0" borderId="10" xfId="758" applyFont="1" applyBorder="1" applyAlignment="1">
      <alignment vertical="center" shrinkToFit="1"/>
    </xf>
    <xf numFmtId="41" fontId="103" fillId="0" borderId="78" xfId="758" applyFont="1" applyBorder="1" applyAlignment="1">
      <alignment horizontal="center" vertical="center" shrinkToFit="1"/>
    </xf>
    <xf numFmtId="41" fontId="103" fillId="0" borderId="33" xfId="758" applyFont="1" applyBorder="1" applyAlignment="1">
      <alignment horizontal="center" vertical="center" shrinkToFit="1"/>
    </xf>
    <xf numFmtId="41" fontId="103" fillId="0" borderId="67" xfId="758" applyFont="1" applyBorder="1" applyAlignment="1">
      <alignment vertical="center" shrinkToFit="1"/>
    </xf>
    <xf numFmtId="178" fontId="103" fillId="0" borderId="4" xfId="758" applyNumberFormat="1" applyFont="1" applyBorder="1" applyAlignment="1">
      <alignment vertical="center" shrinkToFit="1"/>
    </xf>
    <xf numFmtId="0" fontId="105" fillId="0" borderId="4" xfId="797" applyFont="1" applyBorder="1" applyAlignment="1">
      <alignment horizontal="center" vertical="center"/>
    </xf>
    <xf numFmtId="41" fontId="121" fillId="0" borderId="4" xfId="758" applyFont="1" applyBorder="1" applyAlignment="1">
      <alignment horizontal="center" vertical="center" shrinkToFit="1"/>
    </xf>
    <xf numFmtId="41" fontId="121" fillId="0" borderId="4" xfId="758" applyFont="1" applyBorder="1" applyAlignment="1">
      <alignment vertical="center" shrinkToFit="1"/>
    </xf>
    <xf numFmtId="41" fontId="121" fillId="0" borderId="10" xfId="758" applyFont="1" applyBorder="1" applyAlignment="1">
      <alignment horizontal="center" vertical="center" shrinkToFit="1"/>
    </xf>
    <xf numFmtId="41" fontId="121" fillId="0" borderId="10" xfId="758" applyFont="1" applyBorder="1" applyAlignment="1">
      <alignment vertical="center" shrinkToFit="1"/>
    </xf>
    <xf numFmtId="41" fontId="121" fillId="0" borderId="33" xfId="758" applyFont="1" applyBorder="1" applyAlignment="1">
      <alignment horizontal="center" vertical="center" shrinkToFit="1"/>
    </xf>
    <xf numFmtId="41" fontId="121" fillId="0" borderId="33" xfId="758" applyFont="1" applyBorder="1" applyAlignment="1">
      <alignment vertical="center" shrinkToFit="1"/>
    </xf>
    <xf numFmtId="178" fontId="121" fillId="0" borderId="4" xfId="758" applyNumberFormat="1" applyFont="1" applyBorder="1" applyAlignment="1">
      <alignment vertical="center" shrinkToFit="1"/>
    </xf>
    <xf numFmtId="41" fontId="122" fillId="0" borderId="0" xfId="758" applyFont="1" applyAlignment="1">
      <alignment vertical="center"/>
    </xf>
    <xf numFmtId="41" fontId="103" fillId="0" borderId="66" xfId="758" applyFont="1" applyBorder="1" applyAlignment="1">
      <alignment horizontal="center" vertical="center" shrinkToFit="1"/>
    </xf>
    <xf numFmtId="41" fontId="103" fillId="0" borderId="84" xfId="758" applyFont="1" applyBorder="1" applyAlignment="1">
      <alignment vertical="center" shrinkToFit="1"/>
    </xf>
    <xf numFmtId="41" fontId="121" fillId="0" borderId="70" xfId="758" applyFont="1" applyBorder="1" applyAlignment="1">
      <alignment horizontal="center" vertical="center" shrinkToFit="1"/>
    </xf>
    <xf numFmtId="178" fontId="121" fillId="0" borderId="70" xfId="758" applyNumberFormat="1" applyFont="1" applyBorder="1" applyAlignment="1">
      <alignment vertical="center" shrinkToFit="1"/>
    </xf>
    <xf numFmtId="41" fontId="103" fillId="0" borderId="70" xfId="758" applyFont="1" applyBorder="1" applyAlignment="1">
      <alignment vertical="center" shrinkToFit="1"/>
    </xf>
    <xf numFmtId="49" fontId="99" fillId="0" borderId="4" xfId="0" applyNumberFormat="1" applyFont="1" applyBorder="1" applyAlignment="1">
      <alignment horizontal="center" vertical="center"/>
    </xf>
    <xf numFmtId="197" fontId="120" fillId="0" borderId="10" xfId="0" applyNumberFormat="1" applyFont="1" applyBorder="1" applyAlignment="1">
      <alignment horizontal="right" vertical="center"/>
    </xf>
    <xf numFmtId="41" fontId="105" fillId="0" borderId="77" xfId="758" applyFont="1" applyFill="1" applyBorder="1" applyAlignment="1">
      <alignment vertical="center" shrinkToFit="1"/>
    </xf>
    <xf numFmtId="41" fontId="105" fillId="0" borderId="67" xfId="758" applyFont="1" applyBorder="1" applyAlignment="1">
      <alignment vertical="center" shrinkToFit="1"/>
    </xf>
    <xf numFmtId="178" fontId="103" fillId="0" borderId="10" xfId="758" applyNumberFormat="1" applyFont="1" applyBorder="1" applyAlignment="1">
      <alignment vertical="center" shrinkToFit="1"/>
    </xf>
    <xf numFmtId="0" fontId="4" fillId="0" borderId="0" xfId="807" applyFont="1" applyAlignment="1">
      <alignment horizontal="distributed" vertical="center" shrinkToFit="1"/>
    </xf>
    <xf numFmtId="0" fontId="4" fillId="0" borderId="0" xfId="807" applyFont="1" applyAlignment="1">
      <alignment horizontal="center" vertical="center"/>
    </xf>
    <xf numFmtId="0" fontId="4" fillId="0" borderId="0" xfId="807" applyFont="1" applyAlignment="1">
      <alignment horizontal="distributed"/>
    </xf>
    <xf numFmtId="0" fontId="81" fillId="0" borderId="0" xfId="807" applyFont="1" applyAlignment="1">
      <alignment horizontal="distributed"/>
    </xf>
    <xf numFmtId="0" fontId="6" fillId="0" borderId="0" xfId="807" applyFont="1" applyAlignment="1">
      <alignment horizontal="distributed" vertical="center"/>
    </xf>
    <xf numFmtId="0" fontId="17" fillId="0" borderId="0" xfId="802" applyFont="1" applyAlignment="1">
      <alignment horizontal="distributed" indent="1" shrinkToFit="1"/>
    </xf>
    <xf numFmtId="0" fontId="6" fillId="0" borderId="0" xfId="802" applyFont="1" applyAlignment="1">
      <alignment horizontal="distributed"/>
    </xf>
    <xf numFmtId="0" fontId="12" fillId="0" borderId="0" xfId="802" applyFont="1" applyAlignment="1">
      <alignment horizontal="center"/>
    </xf>
    <xf numFmtId="0" fontId="4" fillId="0" borderId="0" xfId="802" applyFont="1" applyAlignment="1">
      <alignment horizontal="distributed" vertical="center"/>
    </xf>
    <xf numFmtId="0" fontId="4" fillId="0" borderId="0" xfId="802" applyFont="1" applyAlignment="1">
      <alignment horizontal="distributed" shrinkToFit="1"/>
    </xf>
    <xf numFmtId="0" fontId="80" fillId="0" borderId="0" xfId="802" applyFont="1">
      <alignment horizontal="center" vertical="center"/>
    </xf>
    <xf numFmtId="0" fontId="4" fillId="0" borderId="0" xfId="803" applyFont="1" applyAlignment="1">
      <alignment horizontal="center"/>
    </xf>
    <xf numFmtId="0" fontId="5" fillId="0" borderId="0" xfId="803" applyFont="1" applyAlignment="1">
      <alignment horizontal="center"/>
    </xf>
    <xf numFmtId="0" fontId="10" fillId="0" borderId="0" xfId="803" applyFont="1" applyAlignment="1">
      <alignment horizontal="center"/>
    </xf>
    <xf numFmtId="0" fontId="7" fillId="0" borderId="0" xfId="802" applyFont="1" applyAlignment="1">
      <alignment horizontal="distributed"/>
    </xf>
    <xf numFmtId="180" fontId="89" fillId="0" borderId="14" xfId="753" applyNumberFormat="1" applyFont="1" applyBorder="1" applyAlignment="1">
      <alignment horizontal="center"/>
    </xf>
    <xf numFmtId="180" fontId="89" fillId="0" borderId="40" xfId="753" applyNumberFormat="1" applyFont="1" applyBorder="1" applyAlignment="1">
      <alignment horizontal="center"/>
    </xf>
    <xf numFmtId="41" fontId="107" fillId="0" borderId="54" xfId="753" applyNumberFormat="1" applyFont="1" applyBorder="1" applyAlignment="1">
      <alignment horizontal="center" shrinkToFit="1"/>
    </xf>
    <xf numFmtId="9" fontId="107" fillId="0" borderId="55" xfId="753" applyFont="1" applyBorder="1" applyAlignment="1">
      <alignment horizontal="center" shrinkToFit="1"/>
    </xf>
    <xf numFmtId="0" fontId="89" fillId="0" borderId="39" xfId="805" applyFont="1" applyBorder="1" applyAlignment="1">
      <alignment horizontal="center" vertical="center"/>
    </xf>
    <xf numFmtId="41" fontId="107" fillId="0" borderId="39" xfId="805" applyNumberFormat="1" applyFont="1" applyBorder="1" applyAlignment="1">
      <alignment horizontal="center" vertical="center" shrinkToFit="1"/>
    </xf>
    <xf numFmtId="0" fontId="107" fillId="0" borderId="59" xfId="805" applyFont="1" applyBorder="1" applyAlignment="1">
      <alignment horizontal="center" vertical="center" shrinkToFit="1"/>
    </xf>
    <xf numFmtId="0" fontId="90" fillId="0" borderId="45" xfId="805" applyFont="1" applyBorder="1" applyAlignment="1">
      <alignment horizontal="center" vertical="center" wrapText="1"/>
    </xf>
    <xf numFmtId="0" fontId="90" fillId="0" borderId="1" xfId="805" applyFont="1" applyBorder="1" applyAlignment="1">
      <alignment horizontal="center" vertical="center"/>
    </xf>
    <xf numFmtId="0" fontId="90" fillId="0" borderId="45" xfId="805" applyFont="1" applyBorder="1" applyAlignment="1">
      <alignment horizontal="center" vertical="center"/>
    </xf>
    <xf numFmtId="180" fontId="89" fillId="0" borderId="14" xfId="753" applyNumberFormat="1" applyFont="1" applyBorder="1" applyAlignment="1">
      <alignment horizontal="center" vertical="center"/>
    </xf>
    <xf numFmtId="180" fontId="89" fillId="0" borderId="40" xfId="753" applyNumberFormat="1" applyFont="1" applyBorder="1" applyAlignment="1">
      <alignment horizontal="center" vertical="center"/>
    </xf>
    <xf numFmtId="180" fontId="89" fillId="0" borderId="36" xfId="753" applyNumberFormat="1" applyFont="1" applyBorder="1" applyAlignment="1">
      <alignment horizontal="center" vertical="center"/>
    </xf>
    <xf numFmtId="180" fontId="89" fillId="0" borderId="37" xfId="753" applyNumberFormat="1" applyFont="1" applyBorder="1" applyAlignment="1">
      <alignment horizontal="center" vertical="center"/>
    </xf>
    <xf numFmtId="41" fontId="85" fillId="0" borderId="14" xfId="758" applyFont="1" applyBorder="1">
      <alignment vertical="center"/>
    </xf>
    <xf numFmtId="41" fontId="85" fillId="0" borderId="40" xfId="758" applyFont="1" applyBorder="1">
      <alignment vertical="center"/>
    </xf>
    <xf numFmtId="41" fontId="85" fillId="0" borderId="36" xfId="758" applyFont="1" applyBorder="1">
      <alignment vertical="center"/>
    </xf>
    <xf numFmtId="41" fontId="85" fillId="0" borderId="37" xfId="758" applyFont="1" applyBorder="1">
      <alignment vertical="center"/>
    </xf>
    <xf numFmtId="41" fontId="85" fillId="0" borderId="1" xfId="758" applyFont="1" applyBorder="1" applyAlignment="1">
      <alignment horizontal="center" vertical="center"/>
    </xf>
    <xf numFmtId="0" fontId="88" fillId="0" borderId="46" xfId="805" applyFont="1" applyBorder="1" applyAlignment="1">
      <alignment horizontal="right" vertical="center"/>
    </xf>
    <xf numFmtId="0" fontId="88" fillId="0" borderId="47" xfId="805" applyFont="1" applyBorder="1" applyAlignment="1">
      <alignment horizontal="right" vertical="center"/>
    </xf>
    <xf numFmtId="179" fontId="88" fillId="0" borderId="34" xfId="805" applyNumberFormat="1" applyFont="1" applyBorder="1" applyAlignment="1">
      <alignment horizontal="center" vertical="center"/>
    </xf>
    <xf numFmtId="179" fontId="88" fillId="0" borderId="35" xfId="805" applyNumberFormat="1" applyFont="1" applyBorder="1" applyAlignment="1">
      <alignment horizontal="center" vertical="center"/>
    </xf>
    <xf numFmtId="179" fontId="88" fillId="0" borderId="36" xfId="805" applyNumberFormat="1" applyFont="1" applyBorder="1" applyAlignment="1">
      <alignment horizontal="center" vertical="center"/>
    </xf>
    <xf numFmtId="179" fontId="88" fillId="0" borderId="37" xfId="805" applyNumberFormat="1" applyFont="1" applyBorder="1" applyAlignment="1">
      <alignment horizontal="center" vertical="center"/>
    </xf>
    <xf numFmtId="0" fontId="88" fillId="0" borderId="38" xfId="805" applyFont="1" applyBorder="1" applyAlignment="1">
      <alignment horizontal="left" vertical="center"/>
    </xf>
    <xf numFmtId="0" fontId="88" fillId="0" borderId="39" xfId="805" applyFont="1" applyBorder="1" applyAlignment="1">
      <alignment horizontal="left" vertical="center"/>
    </xf>
    <xf numFmtId="0" fontId="90" fillId="0" borderId="41" xfId="805" applyFont="1" applyBorder="1" applyAlignment="1">
      <alignment horizontal="center" vertical="center"/>
    </xf>
    <xf numFmtId="0" fontId="90" fillId="0" borderId="42" xfId="805" applyFont="1" applyBorder="1" applyAlignment="1">
      <alignment horizontal="center" vertical="center"/>
    </xf>
    <xf numFmtId="0" fontId="90" fillId="0" borderId="40" xfId="805" applyFont="1" applyBorder="1" applyAlignment="1">
      <alignment horizontal="center" vertical="center"/>
    </xf>
    <xf numFmtId="0" fontId="90" fillId="0" borderId="43" xfId="805" applyFont="1" applyBorder="1" applyAlignment="1">
      <alignment horizontal="center" vertical="center"/>
    </xf>
    <xf numFmtId="0" fontId="90" fillId="0" borderId="13" xfId="805" applyFont="1" applyBorder="1" applyAlignment="1">
      <alignment horizontal="center" vertical="center"/>
    </xf>
    <xf numFmtId="0" fontId="90" fillId="0" borderId="37" xfId="805" applyFont="1" applyBorder="1" applyAlignment="1">
      <alignment horizontal="center" vertical="center"/>
    </xf>
    <xf numFmtId="0" fontId="89" fillId="0" borderId="36" xfId="805" applyFont="1" applyBorder="1" applyAlignment="1">
      <alignment horizontal="center" vertical="center"/>
    </xf>
    <xf numFmtId="0" fontId="89" fillId="0" borderId="37" xfId="805" applyFont="1" applyBorder="1" applyAlignment="1">
      <alignment horizontal="center" vertical="center"/>
    </xf>
    <xf numFmtId="179" fontId="88" fillId="0" borderId="44" xfId="805" applyNumberFormat="1" applyFont="1" applyBorder="1" applyAlignment="1">
      <alignment horizontal="center" vertical="center" wrapText="1"/>
    </xf>
    <xf numFmtId="179" fontId="88" fillId="0" borderId="44" xfId="805" applyNumberFormat="1" applyFont="1" applyBorder="1" applyAlignment="1">
      <alignment horizontal="center" vertical="center"/>
    </xf>
    <xf numFmtId="179" fontId="88" fillId="0" borderId="1" xfId="805" applyNumberFormat="1" applyFont="1" applyBorder="1" applyAlignment="1">
      <alignment horizontal="center" vertical="center"/>
    </xf>
    <xf numFmtId="0" fontId="85" fillId="0" borderId="45" xfId="805" applyFont="1" applyBorder="1" applyAlignment="1">
      <alignment horizontal="center" vertical="center"/>
    </xf>
    <xf numFmtId="0" fontId="85" fillId="0" borderId="1" xfId="805" applyFont="1" applyBorder="1" applyAlignment="1">
      <alignment horizontal="center" vertical="center"/>
    </xf>
    <xf numFmtId="180" fontId="89" fillId="0" borderId="1" xfId="753" applyNumberFormat="1" applyFont="1" applyBorder="1" applyAlignment="1">
      <alignment horizontal="center" vertical="center"/>
    </xf>
    <xf numFmtId="180" fontId="89" fillId="0" borderId="50" xfId="753" applyNumberFormat="1" applyFont="1" applyBorder="1" applyAlignment="1">
      <alignment horizontal="center" vertical="center"/>
    </xf>
    <xf numFmtId="41" fontId="85" fillId="0" borderId="1" xfId="805" applyNumberFormat="1" applyFont="1" applyBorder="1" applyAlignment="1">
      <alignment horizontal="center" vertical="center"/>
    </xf>
    <xf numFmtId="41" fontId="85" fillId="0" borderId="48" xfId="805" applyNumberFormat="1" applyFont="1" applyBorder="1" applyAlignment="1">
      <alignment horizontal="center" vertical="center"/>
    </xf>
    <xf numFmtId="0" fontId="88" fillId="0" borderId="44" xfId="805" applyFont="1" applyBorder="1" applyAlignment="1">
      <alignment horizontal="center" vertical="center"/>
    </xf>
    <xf numFmtId="0" fontId="88" fillId="0" borderId="49" xfId="805" applyFont="1" applyBorder="1" applyAlignment="1">
      <alignment horizontal="center" vertical="center"/>
    </xf>
    <xf numFmtId="0" fontId="88" fillId="0" borderId="1" xfId="805" applyFont="1" applyBorder="1" applyAlignment="1">
      <alignment horizontal="center" vertical="center"/>
    </xf>
    <xf numFmtId="0" fontId="88" fillId="0" borderId="48" xfId="805" applyFont="1" applyBorder="1" applyAlignment="1">
      <alignment horizontal="center" vertical="center"/>
    </xf>
    <xf numFmtId="41" fontId="85" fillId="0" borderId="50" xfId="758" applyFont="1" applyBorder="1" applyAlignment="1">
      <alignment horizontal="center" vertical="center"/>
    </xf>
    <xf numFmtId="41" fontId="85" fillId="0" borderId="50" xfId="805" applyNumberFormat="1" applyFont="1" applyBorder="1" applyAlignment="1">
      <alignment horizontal="center" vertical="center"/>
    </xf>
    <xf numFmtId="41" fontId="85" fillId="0" borderId="53" xfId="805" applyNumberFormat="1" applyFont="1" applyBorder="1" applyAlignment="1">
      <alignment horizontal="center" vertical="center"/>
    </xf>
    <xf numFmtId="41" fontId="89" fillId="0" borderId="54" xfId="753" applyNumberFormat="1" applyFont="1" applyBorder="1" applyAlignment="1">
      <alignment horizontal="center" shrinkToFit="1"/>
    </xf>
    <xf numFmtId="9" fontId="89" fillId="0" borderId="55" xfId="753" applyFont="1" applyBorder="1" applyAlignment="1">
      <alignment horizontal="center" shrinkToFit="1"/>
    </xf>
    <xf numFmtId="0" fontId="89" fillId="0" borderId="56" xfId="805" applyFont="1" applyBorder="1" applyAlignment="1">
      <alignment horizontal="center" vertical="center" shrinkToFit="1"/>
    </xf>
    <xf numFmtId="0" fontId="89" fillId="0" borderId="57" xfId="805" applyFont="1" applyBorder="1" applyAlignment="1">
      <alignment horizontal="center" vertical="center" shrinkToFit="1"/>
    </xf>
    <xf numFmtId="41" fontId="85" fillId="0" borderId="1" xfId="758" applyFont="1" applyBorder="1" applyAlignment="1">
      <alignment horizontal="right" vertical="center"/>
    </xf>
    <xf numFmtId="0" fontId="106" fillId="0" borderId="0" xfId="805" applyFont="1" applyAlignment="1">
      <alignment horizontal="center"/>
    </xf>
    <xf numFmtId="0" fontId="85" fillId="0" borderId="58" xfId="805" applyFont="1" applyBorder="1" applyAlignment="1">
      <alignment horizontal="center" vertical="center"/>
    </xf>
    <xf numFmtId="0" fontId="85" fillId="0" borderId="50" xfId="805" applyFont="1" applyBorder="1" applyAlignment="1">
      <alignment horizontal="center" vertical="center"/>
    </xf>
    <xf numFmtId="181" fontId="85" fillId="0" borderId="1" xfId="758" applyNumberFormat="1" applyFont="1" applyBorder="1" applyAlignment="1">
      <alignment horizontal="center" vertical="center"/>
    </xf>
    <xf numFmtId="181" fontId="85" fillId="0" borderId="50" xfId="758" applyNumberFormat="1" applyFont="1" applyBorder="1" applyAlignment="1">
      <alignment horizontal="center" vertical="center"/>
    </xf>
    <xf numFmtId="41" fontId="85" fillId="0" borderId="0" xfId="758" applyFont="1">
      <alignment vertical="center"/>
    </xf>
    <xf numFmtId="0" fontId="90" fillId="0" borderId="58" xfId="805" applyFont="1" applyBorder="1" applyAlignment="1">
      <alignment horizontal="center" vertical="center"/>
    </xf>
    <xf numFmtId="0" fontId="90" fillId="0" borderId="50" xfId="805" applyFont="1" applyBorder="1" applyAlignment="1">
      <alignment horizontal="center" vertical="center"/>
    </xf>
    <xf numFmtId="41" fontId="107" fillId="0" borderId="14" xfId="753" applyNumberFormat="1" applyFont="1" applyBorder="1" applyAlignment="1">
      <alignment horizontal="center" shrinkToFit="1"/>
    </xf>
    <xf numFmtId="41" fontId="107" fillId="0" borderId="52" xfId="753" applyNumberFormat="1" applyFont="1" applyBorder="1" applyAlignment="1">
      <alignment horizontal="center" shrinkToFit="1"/>
    </xf>
    <xf numFmtId="0" fontId="89" fillId="0" borderId="36" xfId="805" applyFont="1" applyBorder="1" applyAlignment="1">
      <alignment horizontal="center" vertical="center" shrinkToFit="1"/>
    </xf>
    <xf numFmtId="0" fontId="89" fillId="0" borderId="51" xfId="805" applyFont="1" applyBorder="1" applyAlignment="1">
      <alignment horizontal="center" vertical="center" shrinkToFit="1"/>
    </xf>
    <xf numFmtId="0" fontId="107" fillId="0" borderId="36" xfId="805" applyFont="1" applyBorder="1" applyAlignment="1">
      <alignment horizontal="center" vertical="center" shrinkToFit="1"/>
    </xf>
    <xf numFmtId="0" fontId="107" fillId="0" borderId="51" xfId="805" applyFont="1" applyBorder="1" applyAlignment="1">
      <alignment horizontal="center" vertical="center" shrinkToFit="1"/>
    </xf>
    <xf numFmtId="0" fontId="88" fillId="0" borderId="60" xfId="805" applyFont="1" applyBorder="1" applyAlignment="1">
      <alignment horizontal="right" vertical="center"/>
    </xf>
    <xf numFmtId="0" fontId="88" fillId="0" borderId="61" xfId="805" applyFont="1" applyBorder="1" applyAlignment="1">
      <alignment horizontal="right" vertical="center"/>
    </xf>
    <xf numFmtId="0" fontId="88" fillId="0" borderId="35" xfId="805" applyFont="1" applyBorder="1" applyAlignment="1">
      <alignment horizontal="right" vertical="center"/>
    </xf>
    <xf numFmtId="0" fontId="88" fillId="0" borderId="34" xfId="805" applyFont="1" applyBorder="1" applyAlignment="1">
      <alignment horizontal="center" vertical="center" wrapText="1"/>
    </xf>
    <xf numFmtId="0" fontId="88" fillId="0" borderId="35" xfId="805" applyFont="1" applyBorder="1" applyAlignment="1">
      <alignment horizontal="center" vertical="center" wrapText="1"/>
    </xf>
    <xf numFmtId="0" fontId="88" fillId="0" borderId="36" xfId="805" applyFont="1" applyBorder="1" applyAlignment="1">
      <alignment horizontal="center" vertical="center" wrapText="1"/>
    </xf>
    <xf numFmtId="0" fontId="88" fillId="0" borderId="37" xfId="805" applyFont="1" applyBorder="1" applyAlignment="1">
      <alignment horizontal="center" vertical="center" wrapText="1"/>
    </xf>
    <xf numFmtId="0" fontId="88" fillId="0" borderId="34" xfId="805" applyFont="1" applyBorder="1" applyAlignment="1">
      <alignment horizontal="center" vertical="center"/>
    </xf>
    <xf numFmtId="0" fontId="88" fillId="0" borderId="62" xfId="805" applyFont="1" applyBorder="1" applyAlignment="1">
      <alignment horizontal="center" vertical="center"/>
    </xf>
    <xf numFmtId="0" fontId="88" fillId="0" borderId="36" xfId="805" applyFont="1" applyBorder="1" applyAlignment="1">
      <alignment horizontal="center" vertical="center"/>
    </xf>
    <xf numFmtId="0" fontId="88" fillId="0" borderId="51" xfId="805" applyFont="1" applyBorder="1" applyAlignment="1">
      <alignment horizontal="center" vertical="center"/>
    </xf>
    <xf numFmtId="0" fontId="88" fillId="0" borderId="43" xfId="805" applyFont="1" applyBorder="1" applyAlignment="1">
      <alignment horizontal="left" vertical="center"/>
    </xf>
    <xf numFmtId="0" fontId="88" fillId="0" borderId="13" xfId="805" applyFont="1" applyBorder="1" applyAlignment="1">
      <alignment horizontal="left" vertical="center"/>
    </xf>
    <xf numFmtId="0" fontId="88" fillId="0" borderId="37" xfId="805" applyFont="1" applyBorder="1" applyAlignment="1">
      <alignment horizontal="left" vertical="center"/>
    </xf>
    <xf numFmtId="0" fontId="106" fillId="0" borderId="18" xfId="806" applyFont="1" applyBorder="1" applyAlignment="1">
      <alignment horizontal="center" vertical="center"/>
    </xf>
    <xf numFmtId="0" fontId="106" fillId="0" borderId="0" xfId="806" applyFont="1" applyAlignment="1">
      <alignment horizontal="center" vertical="center"/>
    </xf>
    <xf numFmtId="0" fontId="106" fillId="0" borderId="19" xfId="806" applyFont="1" applyBorder="1" applyAlignment="1">
      <alignment horizontal="center" vertical="center"/>
    </xf>
    <xf numFmtId="41" fontId="85" fillId="0" borderId="0" xfId="758" applyFont="1" applyBorder="1" applyAlignment="1">
      <alignment horizontal="right" vertical="center"/>
    </xf>
    <xf numFmtId="41" fontId="88" fillId="0" borderId="0" xfId="758" applyFont="1" applyBorder="1" applyAlignment="1">
      <alignment horizontal="center" vertical="center"/>
    </xf>
    <xf numFmtId="41" fontId="85" fillId="0" borderId="0" xfId="758" applyFont="1" applyBorder="1" applyAlignment="1">
      <alignment horizontal="center" vertical="center"/>
    </xf>
    <xf numFmtId="0" fontId="88" fillId="0" borderId="0" xfId="806" applyFont="1" applyAlignment="1">
      <alignment vertical="center"/>
    </xf>
    <xf numFmtId="0" fontId="88" fillId="0" borderId="0" xfId="806" applyFont="1" applyAlignment="1">
      <alignment horizontal="right" vertical="center"/>
    </xf>
    <xf numFmtId="0" fontId="108" fillId="0" borderId="60" xfId="806" applyFont="1" applyBorder="1" applyAlignment="1">
      <alignment horizontal="center" vertical="center"/>
    </xf>
    <xf numFmtId="0" fontId="108" fillId="0" borderId="61" xfId="806" applyFont="1" applyBorder="1" applyAlignment="1">
      <alignment horizontal="center" vertical="center"/>
    </xf>
    <xf numFmtId="0" fontId="108" fillId="0" borderId="35" xfId="806" applyFont="1" applyBorder="1" applyAlignment="1">
      <alignment horizontal="center" vertical="center"/>
    </xf>
    <xf numFmtId="0" fontId="108" fillId="0" borderId="43" xfId="806" applyFont="1" applyBorder="1" applyAlignment="1">
      <alignment horizontal="center" vertical="center"/>
    </xf>
    <xf numFmtId="0" fontId="108" fillId="0" borderId="13" xfId="806" applyFont="1" applyBorder="1" applyAlignment="1">
      <alignment horizontal="center" vertical="center"/>
    </xf>
    <xf numFmtId="0" fontId="108" fillId="0" borderId="37" xfId="806" applyFont="1" applyBorder="1" applyAlignment="1">
      <alignment horizontal="center" vertical="center"/>
    </xf>
    <xf numFmtId="0" fontId="108" fillId="0" borderId="44" xfId="806" applyFont="1" applyBorder="1" applyAlignment="1">
      <alignment horizontal="center" vertical="center"/>
    </xf>
    <xf numFmtId="0" fontId="108" fillId="0" borderId="49" xfId="806" applyFont="1" applyBorder="1" applyAlignment="1">
      <alignment horizontal="center" vertical="center"/>
    </xf>
    <xf numFmtId="0" fontId="85" fillId="0" borderId="1" xfId="806" applyFont="1" applyBorder="1" applyAlignment="1">
      <alignment horizontal="center" vertical="center"/>
    </xf>
    <xf numFmtId="0" fontId="101" fillId="0" borderId="1" xfId="806" applyFont="1" applyBorder="1" applyAlignment="1">
      <alignment horizontal="center" vertical="center"/>
    </xf>
    <xf numFmtId="0" fontId="101" fillId="0" borderId="48" xfId="806" applyFont="1" applyBorder="1" applyAlignment="1">
      <alignment horizontal="center" vertical="center"/>
    </xf>
    <xf numFmtId="41" fontId="110" fillId="0" borderId="18" xfId="806" applyNumberFormat="1" applyFont="1" applyBorder="1" applyAlignment="1">
      <alignment horizontal="center" vertical="center" shrinkToFit="1"/>
    </xf>
    <xf numFmtId="0" fontId="110" fillId="0" borderId="0" xfId="806" applyFont="1" applyAlignment="1">
      <alignment horizontal="center" vertical="center" shrinkToFit="1"/>
    </xf>
    <xf numFmtId="0" fontId="110" fillId="0" borderId="19" xfId="806" applyFont="1" applyBorder="1" applyAlignment="1">
      <alignment horizontal="center" vertical="center" shrinkToFit="1"/>
    </xf>
    <xf numFmtId="0" fontId="93" fillId="0" borderId="0" xfId="806" applyFont="1" applyAlignment="1">
      <alignment horizontal="center" vertical="center"/>
    </xf>
    <xf numFmtId="0" fontId="108" fillId="0" borderId="63" xfId="806" applyFont="1" applyBorder="1" applyAlignment="1">
      <alignment horizontal="center" vertical="center"/>
    </xf>
    <xf numFmtId="0" fontId="108" fillId="0" borderId="16" xfId="806" applyFont="1" applyBorder="1" applyAlignment="1">
      <alignment horizontal="center" vertical="center"/>
    </xf>
    <xf numFmtId="0" fontId="108" fillId="0" borderId="64" xfId="806" applyFont="1" applyBorder="1" applyAlignment="1">
      <alignment horizontal="center" vertical="center"/>
    </xf>
    <xf numFmtId="0" fontId="108" fillId="0" borderId="65" xfId="806" applyFont="1" applyBorder="1" applyAlignment="1">
      <alignment horizontal="center" vertical="center"/>
    </xf>
    <xf numFmtId="0" fontId="85" fillId="0" borderId="0" xfId="806" applyFont="1" applyAlignment="1">
      <alignment horizontal="distributed" vertical="center"/>
    </xf>
    <xf numFmtId="41" fontId="109" fillId="0" borderId="18" xfId="806" applyNumberFormat="1" applyFont="1" applyBorder="1" applyAlignment="1">
      <alignment horizontal="center" vertical="center" shrinkToFit="1"/>
    </xf>
    <xf numFmtId="0" fontId="109" fillId="0" borderId="0" xfId="806" applyFont="1" applyAlignment="1">
      <alignment horizontal="center" vertical="center" shrinkToFit="1"/>
    </xf>
    <xf numFmtId="0" fontId="109" fillId="0" borderId="19" xfId="806" applyFont="1" applyBorder="1" applyAlignment="1">
      <alignment horizontal="center" vertical="center" shrinkToFit="1"/>
    </xf>
    <xf numFmtId="0" fontId="105" fillId="0" borderId="33" xfId="797" applyFont="1" applyBorder="1" applyAlignment="1">
      <alignment horizontal="center" vertical="center"/>
    </xf>
    <xf numFmtId="41" fontId="108" fillId="0" borderId="3" xfId="758" applyFont="1" applyBorder="1" applyAlignment="1">
      <alignment vertical="center" shrinkToFit="1"/>
    </xf>
    <xf numFmtId="41" fontId="108" fillId="0" borderId="4" xfId="758" applyFont="1" applyBorder="1" applyAlignment="1">
      <alignment vertical="center" shrinkToFit="1"/>
    </xf>
    <xf numFmtId="0" fontId="105" fillId="0" borderId="66" xfId="797" applyFont="1" applyBorder="1" applyAlignment="1">
      <alignment horizontal="center" vertical="center"/>
    </xf>
    <xf numFmtId="0" fontId="105" fillId="0" borderId="32" xfId="797" applyFont="1" applyBorder="1" applyAlignment="1">
      <alignment horizontal="center" vertical="center"/>
    </xf>
    <xf numFmtId="0" fontId="105" fillId="0" borderId="67" xfId="797" applyFont="1" applyBorder="1" applyAlignment="1">
      <alignment horizontal="center" vertical="center"/>
    </xf>
    <xf numFmtId="0" fontId="105" fillId="0" borderId="3" xfId="797" applyFont="1" applyBorder="1" applyAlignment="1">
      <alignment horizontal="center" vertical="center"/>
    </xf>
    <xf numFmtId="0" fontId="105" fillId="0" borderId="4" xfId="797" applyFont="1" applyBorder="1" applyAlignment="1">
      <alignment horizontal="center" vertical="center"/>
    </xf>
    <xf numFmtId="41" fontId="98" fillId="0" borderId="22" xfId="758" applyFont="1" applyFill="1" applyBorder="1" applyAlignment="1">
      <alignment horizontal="center" vertical="center"/>
    </xf>
    <xf numFmtId="264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vertical="center"/>
    </xf>
    <xf numFmtId="178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horizontal="left" vertical="center"/>
    </xf>
    <xf numFmtId="41" fontId="98" fillId="0" borderId="71" xfId="758" applyFont="1" applyFill="1" applyBorder="1" applyAlignment="1">
      <alignment horizontal="center" vertical="center"/>
    </xf>
    <xf numFmtId="41" fontId="98" fillId="0" borderId="24" xfId="758" applyFont="1" applyFill="1" applyBorder="1" applyAlignment="1">
      <alignment horizontal="center" vertical="center"/>
    </xf>
    <xf numFmtId="185" fontId="98" fillId="0" borderId="22" xfId="758" applyNumberFormat="1" applyFont="1" applyFill="1" applyBorder="1" applyAlignment="1">
      <alignment horizontal="center" vertical="center"/>
    </xf>
    <xf numFmtId="41" fontId="98" fillId="0" borderId="22" xfId="758" applyFont="1" applyFill="1" applyBorder="1" applyAlignment="1">
      <alignment horizontal="center" vertical="center" shrinkToFit="1"/>
    </xf>
    <xf numFmtId="41" fontId="98" fillId="0" borderId="24" xfId="758" applyFont="1" applyFill="1" applyBorder="1" applyAlignment="1">
      <alignment horizontal="center" vertical="center" shrinkToFit="1"/>
    </xf>
    <xf numFmtId="185" fontId="98" fillId="0" borderId="22" xfId="758" quotePrefix="1" applyNumberFormat="1" applyFont="1" applyFill="1" applyBorder="1" applyAlignment="1">
      <alignment horizontal="center" vertical="center" shrinkToFit="1"/>
    </xf>
    <xf numFmtId="181" fontId="98" fillId="0" borderId="22" xfId="758" applyNumberFormat="1" applyFont="1" applyFill="1" applyBorder="1" applyAlignment="1">
      <alignment horizontal="center" vertical="center" shrinkToFit="1"/>
    </xf>
    <xf numFmtId="41" fontId="98" fillId="0" borderId="22" xfId="758" applyFont="1" applyFill="1" applyBorder="1" applyAlignment="1">
      <alignment horizontal="left" vertical="center" shrinkToFit="1"/>
    </xf>
    <xf numFmtId="41" fontId="99" fillId="0" borderId="23" xfId="758" applyFont="1" applyBorder="1" applyAlignment="1">
      <alignment horizontal="left" vertical="center" indent="1"/>
    </xf>
    <xf numFmtId="41" fontId="96" fillId="0" borderId="70" xfId="758" applyFont="1" applyFill="1" applyBorder="1" applyAlignment="1">
      <alignment horizontal="center" vertical="center"/>
    </xf>
    <xf numFmtId="41" fontId="96" fillId="0" borderId="28" xfId="758" applyFont="1" applyFill="1" applyBorder="1" applyAlignment="1">
      <alignment horizontal="center" vertical="center"/>
    </xf>
    <xf numFmtId="41" fontId="111" fillId="0" borderId="0" xfId="758" applyFont="1" applyBorder="1" applyAlignment="1">
      <alignment horizontal="center" vertical="center"/>
    </xf>
    <xf numFmtId="41" fontId="100" fillId="0" borderId="68" xfId="758" applyFont="1" applyBorder="1" applyAlignment="1">
      <alignment horizontal="center" vertical="center"/>
    </xf>
    <xf numFmtId="41" fontId="100" fillId="0" borderId="7" xfId="758" applyFont="1" applyBorder="1" applyAlignment="1">
      <alignment horizontal="center" vertical="center"/>
    </xf>
    <xf numFmtId="41" fontId="100" fillId="0" borderId="69" xfId="758" applyFont="1" applyBorder="1" applyAlignment="1">
      <alignment horizontal="center" vertical="center"/>
    </xf>
    <xf numFmtId="41" fontId="100" fillId="0" borderId="2" xfId="758" applyFont="1" applyBorder="1" applyAlignment="1">
      <alignment horizontal="center" vertical="center"/>
    </xf>
    <xf numFmtId="177" fontId="96" fillId="0" borderId="80" xfId="758" applyNumberFormat="1" applyFont="1" applyFill="1" applyBorder="1" applyAlignment="1">
      <alignment horizontal="right" vertical="center"/>
    </xf>
    <xf numFmtId="177" fontId="96" fillId="0" borderId="81" xfId="758" applyNumberFormat="1" applyFont="1" applyFill="1" applyBorder="1" applyAlignment="1">
      <alignment horizontal="right" vertical="center"/>
    </xf>
    <xf numFmtId="177" fontId="96" fillId="0" borderId="82" xfId="758" applyNumberFormat="1" applyFont="1" applyFill="1" applyBorder="1" applyAlignment="1">
      <alignment horizontal="right" vertical="center"/>
    </xf>
    <xf numFmtId="177" fontId="96" fillId="0" borderId="83" xfId="758" applyNumberFormat="1" applyFont="1" applyFill="1" applyBorder="1" applyAlignment="1">
      <alignment horizontal="right" vertical="center"/>
    </xf>
  </cellXfs>
  <cellStyles count="835">
    <cellStyle name=" " xfId="1" xr:uid="{00000000-0005-0000-0000-000000000000}"/>
    <cellStyle name="          _x000d__x000a_386grabber=vga.3gr_x000d__x000a_" xfId="2" xr:uid="{00000000-0005-0000-0000-000001000000}"/>
    <cellStyle name=" 허용예산.xls]3v16ictONiIe4PXBkWMyPCb5O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견적2" xfId="7" xr:uid="{00000000-0005-0000-0000-000006000000}"/>
    <cellStyle name="$_기아" xfId="8" xr:uid="{00000000-0005-0000-0000-000007000000}"/>
    <cellStyle name="&amp;A" xfId="9" xr:uid="{00000000-0005-0000-0000-000008000000}"/>
    <cellStyle name=")" xfId="10" xr:uid="{00000000-0005-0000-0000-000009000000}"/>
    <cellStyle name=";;;" xfId="11" xr:uid="{00000000-0005-0000-0000-00000A000000}"/>
    <cellStyle name="??&amp;5_x0007_?._x0007_9_x0008_??_x0007__x0001__x0001_" xfId="12" xr:uid="{00000000-0005-0000-0000-00000B000000}"/>
    <cellStyle name="??&amp;6_x0007_?/_x0007_9_x0008_??_x0007__x0001__x0001_" xfId="13" xr:uid="{00000000-0005-0000-0000-00000C000000}"/>
    <cellStyle name="??&amp;O?&amp;H?_x0008__x000f__x0007_?_x0007__x0001__x0001_" xfId="14" xr:uid="{00000000-0005-0000-0000-00000D000000}"/>
    <cellStyle name="??&amp;O?&amp;H?_x0008_??_x0007__x0001__x0001_" xfId="15" xr:uid="{00000000-0005-0000-0000-00000E000000}"/>
    <cellStyle name="??&amp;쏗?뷐9_x0008__x0011__x0007_?_x0007__x0001__x0001_" xfId="16" xr:uid="{00000000-0005-0000-0000-00000F000000}"/>
    <cellStyle name="???­ [0]_??º?¼?·®??°? " xfId="17" xr:uid="{00000000-0005-0000-0000-000010000000}"/>
    <cellStyle name="???­_??º?¼?·®??°? " xfId="18" xr:uid="{00000000-0005-0000-0000-000011000000}"/>
    <cellStyle name="???Ø_??º?¼?·®??°? " xfId="19" xr:uid="{00000000-0005-0000-0000-000012000000}"/>
    <cellStyle name="?Þ¸¶ [0]_??º?¼?·®??°? " xfId="20" xr:uid="{00000000-0005-0000-0000-000013000000}"/>
    <cellStyle name="?Þ¸¶_??º?¼?·???°? " xfId="21" xr:uid="{00000000-0005-0000-0000-000014000000}"/>
    <cellStyle name="?W?_laroux" xfId="22" xr:uid="{00000000-0005-0000-0000-000015000000}"/>
    <cellStyle name="_4.포장공(고현초등)" xfId="23" xr:uid="{00000000-0005-0000-0000-000016000000}"/>
    <cellStyle name="_4.포장공(고현초등)_우아6취입보수량" xfId="24" xr:uid="{00000000-0005-0000-0000-000017000000}"/>
    <cellStyle name="_5.부대공(고현초틍)" xfId="25" xr:uid="{00000000-0005-0000-0000-000018000000}"/>
    <cellStyle name="_5.부대공(고현초틍)_우아6취입보수량" xfId="26" xr:uid="{00000000-0005-0000-0000-000019000000}"/>
    <cellStyle name="_laroux" xfId="27" xr:uid="{00000000-0005-0000-0000-00001A000000}"/>
    <cellStyle name="_도곡1교 교대 수량" xfId="28" xr:uid="{00000000-0005-0000-0000-00001B000000}"/>
    <cellStyle name="_도곡1교 교대 수량_암거수량" xfId="29" xr:uid="{00000000-0005-0000-0000-00001C000000}"/>
    <cellStyle name="_도곡1교 교대 수량_암거수량(2)" xfId="30" xr:uid="{00000000-0005-0000-0000-00001D000000}"/>
    <cellStyle name="_도곡1교 교대 수량_암거수량(2)_1련BOX" xfId="31" xr:uid="{00000000-0005-0000-0000-00001E000000}"/>
    <cellStyle name="_도곡1교 교대 수량_암거수량(2)_2련BOX" xfId="32" xr:uid="{00000000-0005-0000-0000-00001F000000}"/>
    <cellStyle name="_도곡1교 교대 수량_암거수량_1련BOX" xfId="33" xr:uid="{00000000-0005-0000-0000-000020000000}"/>
    <cellStyle name="_도곡1교 교대 수량_암거수량_2련BOX" xfId="34" xr:uid="{00000000-0005-0000-0000-000021000000}"/>
    <cellStyle name="_도곡1교 교대(시점) 수량" xfId="35" xr:uid="{00000000-0005-0000-0000-000022000000}"/>
    <cellStyle name="_도곡1교 교대(시점) 수량_암거수량" xfId="36" xr:uid="{00000000-0005-0000-0000-000023000000}"/>
    <cellStyle name="_도곡1교 교대(시점) 수량_암거수량(2)" xfId="37" xr:uid="{00000000-0005-0000-0000-000024000000}"/>
    <cellStyle name="_도곡1교 교대(시점) 수량_암거수량(2)_1련BOX" xfId="38" xr:uid="{00000000-0005-0000-0000-000025000000}"/>
    <cellStyle name="_도곡1교 교대(시점) 수량_암거수량(2)_2련BOX" xfId="39" xr:uid="{00000000-0005-0000-0000-000026000000}"/>
    <cellStyle name="_도곡1교 교대(시점) 수량_암거수량_1련BOX" xfId="40" xr:uid="{00000000-0005-0000-0000-000027000000}"/>
    <cellStyle name="_도곡1교 교대(시점) 수량_암거수량_2련BOX" xfId="41" xr:uid="{00000000-0005-0000-0000-000028000000}"/>
    <cellStyle name="_도곡1교 하부공 수량" xfId="42" xr:uid="{00000000-0005-0000-0000-000029000000}"/>
    <cellStyle name="_도곡1교 하부공 수량_암거수량" xfId="43" xr:uid="{00000000-0005-0000-0000-00002A000000}"/>
    <cellStyle name="_도곡1교 하부공 수량_암거수량(2)" xfId="44" xr:uid="{00000000-0005-0000-0000-00002B000000}"/>
    <cellStyle name="_도곡1교 하부공 수량_암거수량(2)_1련BOX" xfId="45" xr:uid="{00000000-0005-0000-0000-00002C000000}"/>
    <cellStyle name="_도곡1교 하부공 수량_암거수량(2)_2련BOX" xfId="46" xr:uid="{00000000-0005-0000-0000-00002D000000}"/>
    <cellStyle name="_도곡1교 하부공 수량_암거수량_1련BOX" xfId="47" xr:uid="{00000000-0005-0000-0000-00002E000000}"/>
    <cellStyle name="_도곡1교 하부공 수량_암거수량_2련BOX" xfId="48" xr:uid="{00000000-0005-0000-0000-00002F000000}"/>
    <cellStyle name="_도곡2교 교대 수량" xfId="49" xr:uid="{00000000-0005-0000-0000-000030000000}"/>
    <cellStyle name="_도곡2교 교대 수량_암거수량" xfId="50" xr:uid="{00000000-0005-0000-0000-000031000000}"/>
    <cellStyle name="_도곡2교 교대 수량_암거수량(2)" xfId="51" xr:uid="{00000000-0005-0000-0000-000032000000}"/>
    <cellStyle name="_도곡2교 교대 수량_암거수량(2)_1련BOX" xfId="52" xr:uid="{00000000-0005-0000-0000-000033000000}"/>
    <cellStyle name="_도곡2교 교대 수량_암거수량(2)_2련BOX" xfId="53" xr:uid="{00000000-0005-0000-0000-000034000000}"/>
    <cellStyle name="_도곡2교 교대 수량_암거수량_1련BOX" xfId="54" xr:uid="{00000000-0005-0000-0000-000035000000}"/>
    <cellStyle name="_도곡2교 교대 수량_암거수량_2련BOX" xfId="55" xr:uid="{00000000-0005-0000-0000-000036000000}"/>
    <cellStyle name="_도곡2교 교대(종점) 수량" xfId="56" xr:uid="{00000000-0005-0000-0000-000037000000}"/>
    <cellStyle name="_도곡2교 교대(종점) 수량_암거수량" xfId="57" xr:uid="{00000000-0005-0000-0000-000038000000}"/>
    <cellStyle name="_도곡2교 교대(종점) 수량_암거수량(2)" xfId="58" xr:uid="{00000000-0005-0000-0000-000039000000}"/>
    <cellStyle name="_도곡2교 교대(종점) 수량_암거수량(2)_1련BOX" xfId="59" xr:uid="{00000000-0005-0000-0000-00003A000000}"/>
    <cellStyle name="_도곡2교 교대(종점) 수량_암거수량(2)_2련BOX" xfId="60" xr:uid="{00000000-0005-0000-0000-00003B000000}"/>
    <cellStyle name="_도곡2교 교대(종점) 수량_암거수량_1련BOX" xfId="61" xr:uid="{00000000-0005-0000-0000-00003C000000}"/>
    <cellStyle name="_도곡2교 교대(종점) 수량_암거수량_2련BOX" xfId="62" xr:uid="{00000000-0005-0000-0000-00003D000000}"/>
    <cellStyle name="_도곡3교 교대 수량" xfId="63" xr:uid="{00000000-0005-0000-0000-00003E000000}"/>
    <cellStyle name="_도곡3교 교대 수량_암거수량" xfId="64" xr:uid="{00000000-0005-0000-0000-00003F000000}"/>
    <cellStyle name="_도곡3교 교대 수량_암거수량(2)" xfId="65" xr:uid="{00000000-0005-0000-0000-000040000000}"/>
    <cellStyle name="_도곡3교 교대 수량_암거수량(2)_1련BOX" xfId="66" xr:uid="{00000000-0005-0000-0000-000041000000}"/>
    <cellStyle name="_도곡3교 교대 수량_암거수량(2)_2련BOX" xfId="67" xr:uid="{00000000-0005-0000-0000-000042000000}"/>
    <cellStyle name="_도곡3교 교대 수량_암거수량_1련BOX" xfId="68" xr:uid="{00000000-0005-0000-0000-000043000000}"/>
    <cellStyle name="_도곡3교 교대 수량_암거수량_2련BOX" xfId="69" xr:uid="{00000000-0005-0000-0000-000044000000}"/>
    <cellStyle name="_도곡4교 하부공 수량" xfId="70" xr:uid="{00000000-0005-0000-0000-000045000000}"/>
    <cellStyle name="_도곡4교 하부공 수량_암거수량" xfId="71" xr:uid="{00000000-0005-0000-0000-000046000000}"/>
    <cellStyle name="_도곡4교 하부공 수량_암거수량(2)" xfId="72" xr:uid="{00000000-0005-0000-0000-000047000000}"/>
    <cellStyle name="_도곡4교 하부공 수량_암거수량(2)_1련BOX" xfId="73" xr:uid="{00000000-0005-0000-0000-000048000000}"/>
    <cellStyle name="_도곡4교 하부공 수량_암거수량(2)_2련BOX" xfId="74" xr:uid="{00000000-0005-0000-0000-000049000000}"/>
    <cellStyle name="_도곡4교 하부공 수량_암거수량_1련BOX" xfId="75" xr:uid="{00000000-0005-0000-0000-00004A000000}"/>
    <cellStyle name="_도곡4교 하부공 수량_암거수량_2련BOX" xfId="76" xr:uid="{00000000-0005-0000-0000-00004B000000}"/>
    <cellStyle name="_도곡교 교대 수량" xfId="77" xr:uid="{00000000-0005-0000-0000-00004C000000}"/>
    <cellStyle name="_도곡교 교대 수량_암거수량" xfId="78" xr:uid="{00000000-0005-0000-0000-00004D000000}"/>
    <cellStyle name="_도곡교 교대 수량_암거수량(2)" xfId="79" xr:uid="{00000000-0005-0000-0000-00004E000000}"/>
    <cellStyle name="_도곡교 교대 수량_암거수량(2)_1련BOX" xfId="80" xr:uid="{00000000-0005-0000-0000-00004F000000}"/>
    <cellStyle name="_도곡교 교대 수량_암거수량(2)_2련BOX" xfId="81" xr:uid="{00000000-0005-0000-0000-000050000000}"/>
    <cellStyle name="_도곡교 교대 수량_암거수량_1련BOX" xfId="82" xr:uid="{00000000-0005-0000-0000-000051000000}"/>
    <cellStyle name="_도곡교 교대 수량_암거수량_2련BOX" xfId="83" xr:uid="{00000000-0005-0000-0000-000052000000}"/>
    <cellStyle name="_암거수량" xfId="84" xr:uid="{00000000-0005-0000-0000-000053000000}"/>
    <cellStyle name="_암거수량(2)" xfId="85" xr:uid="{00000000-0005-0000-0000-000054000000}"/>
    <cellStyle name="_암거수량(2)_1련BOX" xfId="86" xr:uid="{00000000-0005-0000-0000-000055000000}"/>
    <cellStyle name="_암거수량(2)_2련BOX" xfId="87" xr:uid="{00000000-0005-0000-0000-000056000000}"/>
    <cellStyle name="_암거수량_1련BOX" xfId="88" xr:uid="{00000000-0005-0000-0000-000057000000}"/>
    <cellStyle name="_암거수량_2련BOX" xfId="89" xr:uid="{00000000-0005-0000-0000-000058000000}"/>
    <cellStyle name="_인원계획표 " xfId="90" xr:uid="{00000000-0005-0000-0000-000059000000}"/>
    <cellStyle name="_인원계획표 _적격 " xfId="813" xr:uid="{00000000-0005-0000-0000-00005A000000}"/>
    <cellStyle name="_입찰표지 " xfId="91" xr:uid="{00000000-0005-0000-0000-00005B000000}"/>
    <cellStyle name="_적격 " xfId="814" xr:uid="{00000000-0005-0000-0000-00005C000000}"/>
    <cellStyle name="_적격(화산) " xfId="92" xr:uid="{00000000-0005-0000-0000-00005D000000}"/>
    <cellStyle name="_제조원가 " xfId="93" xr:uid="{00000000-0005-0000-0000-00005E000000}"/>
    <cellStyle name="’E‰Y [0.00]_laroux" xfId="94" xr:uid="{00000000-0005-0000-0000-00005F000000}"/>
    <cellStyle name="’E‰Y_laroux" xfId="95" xr:uid="{00000000-0005-0000-0000-000060000000}"/>
    <cellStyle name="¤@?e_TEST-1 " xfId="96" xr:uid="{00000000-0005-0000-0000-000061000000}"/>
    <cellStyle name="°ia¤¼o " xfId="97" xr:uid="{00000000-0005-0000-0000-000062000000}"/>
    <cellStyle name="°ia¤aa " xfId="98" xr:uid="{00000000-0005-0000-0000-000063000000}"/>
    <cellStyle name="0" xfId="99" xr:uid="{00000000-0005-0000-0000-000064000000}"/>
    <cellStyle name="0_변경분내역서" xfId="100" xr:uid="{00000000-0005-0000-0000-000065000000}"/>
    <cellStyle name="00" xfId="101" xr:uid="{00000000-0005-0000-0000-000066000000}"/>
    <cellStyle name="1" xfId="102" xr:uid="{00000000-0005-0000-0000-000067000000}"/>
    <cellStyle name="1_시민계략공사" xfId="103" xr:uid="{00000000-0005-0000-0000-000068000000}"/>
    <cellStyle name="1_시민계략공사_전기-한남" xfId="104" xr:uid="{00000000-0005-0000-0000-000069000000}"/>
    <cellStyle name="10공/㎥" xfId="105" xr:uid="{00000000-0005-0000-0000-00006A000000}"/>
    <cellStyle name="111_수량산출(시설물)" xfId="106" xr:uid="{00000000-0005-0000-0000-00006B000000}"/>
    <cellStyle name="¹eº" xfId="107" xr:uid="{00000000-0005-0000-0000-00006C000000}"/>
    <cellStyle name="¹éº" xfId="108" xr:uid="{00000000-0005-0000-0000-00006D000000}"/>
    <cellStyle name="¹eº_마곡보완" xfId="109" xr:uid="{00000000-0005-0000-0000-00006E000000}"/>
    <cellStyle name="¹éº_마곡보완" xfId="110" xr:uid="{00000000-0005-0000-0000-00006F000000}"/>
    <cellStyle name="¹eºÐA²_AIAIC°AuCoE² " xfId="111" xr:uid="{00000000-0005-0000-0000-000070000000}"/>
    <cellStyle name="2" xfId="112" xr:uid="{00000000-0005-0000-0000-000071000000}"/>
    <cellStyle name="²" xfId="113" xr:uid="{00000000-0005-0000-0000-000072000000}"/>
    <cellStyle name="2)" xfId="114" xr:uid="{00000000-0005-0000-0000-000073000000}"/>
    <cellStyle name="3" xfId="115" xr:uid="{00000000-0005-0000-0000-000074000000}"/>
    <cellStyle name="6" xfId="116" xr:uid="{00000000-0005-0000-0000-000075000000}"/>
    <cellStyle name="96" xfId="117" xr:uid="{00000000-0005-0000-0000-000076000000}"/>
    <cellStyle name="a" xfId="118" xr:uid="{00000000-0005-0000-0000-000077000000}"/>
    <cellStyle name="a [0]_mud plant bolted" xfId="119" xr:uid="{00000000-0005-0000-0000-000078000000}"/>
    <cellStyle name="a)" xfId="120" xr:uid="{00000000-0005-0000-0000-000079000000}"/>
    <cellStyle name="a_2_완충녹지203 " xfId="121" xr:uid="{00000000-0005-0000-0000-00007A000000}"/>
    <cellStyle name="a_Boo2" xfId="122" xr:uid="{00000000-0005-0000-0000-00007B000000}"/>
    <cellStyle name="a_Boo2_도로수량양식" xfId="123" xr:uid="{00000000-0005-0000-0000-00007C000000}"/>
    <cellStyle name="a_Boo2_도로수량양식_우아6취입보수량" xfId="124" xr:uid="{00000000-0005-0000-0000-00007D000000}"/>
    <cellStyle name="a_Boo2_도로수량양식_토량운반 " xfId="125" xr:uid="{00000000-0005-0000-0000-00007E000000}"/>
    <cellStyle name="a_Boo2_수량(수정)" xfId="126" xr:uid="{00000000-0005-0000-0000-00007F000000}"/>
    <cellStyle name="a_Boo2_수량(수정)_토량운반 " xfId="127" xr:uid="{00000000-0005-0000-0000-000080000000}"/>
    <cellStyle name="a_Boo2_수량산출" xfId="128" xr:uid="{00000000-0005-0000-0000-000081000000}"/>
    <cellStyle name="a_Boo2_수량산출_우아6취입보수량" xfId="129" xr:uid="{00000000-0005-0000-0000-000082000000}"/>
    <cellStyle name="a_Boo2_수량산출_토량운반 " xfId="130" xr:uid="{00000000-0005-0000-0000-000083000000}"/>
    <cellStyle name="a_Boo2_우아6취입보수량" xfId="131" xr:uid="{00000000-0005-0000-0000-000084000000}"/>
    <cellStyle name="a_Boo2_인월중군소하천" xfId="132" xr:uid="{00000000-0005-0000-0000-000085000000}"/>
    <cellStyle name="a_Boo2_인월중군소하천_우아6취입보수량" xfId="133" xr:uid="{00000000-0005-0000-0000-000086000000}"/>
    <cellStyle name="a_Boo2_인월중군소하천_토량운반 " xfId="134" xr:uid="{00000000-0005-0000-0000-000087000000}"/>
    <cellStyle name="a_Boo2_토량운반 " xfId="135" xr:uid="{00000000-0005-0000-0000-000088000000}"/>
    <cellStyle name="a_Book2" xfId="136" xr:uid="{00000000-0005-0000-0000-000089000000}"/>
    <cellStyle name="a_Book2_도로수량양식" xfId="137" xr:uid="{00000000-0005-0000-0000-00008A000000}"/>
    <cellStyle name="a_Book2_도로수량양식_우아6취입보수량" xfId="138" xr:uid="{00000000-0005-0000-0000-00008B000000}"/>
    <cellStyle name="a_Book2_도로수량양식_토량운반 " xfId="139" xr:uid="{00000000-0005-0000-0000-00008C000000}"/>
    <cellStyle name="a_Book2_수량(수정)" xfId="140" xr:uid="{00000000-0005-0000-0000-00008D000000}"/>
    <cellStyle name="a_Book2_수량(수정)_토량운반 " xfId="141" xr:uid="{00000000-0005-0000-0000-00008E000000}"/>
    <cellStyle name="a_Book2_수량산출" xfId="142" xr:uid="{00000000-0005-0000-0000-00008F000000}"/>
    <cellStyle name="a_Book2_수량산출_우아6취입보수량" xfId="143" xr:uid="{00000000-0005-0000-0000-000090000000}"/>
    <cellStyle name="a_Book2_수량산출_토량운반 " xfId="144" xr:uid="{00000000-0005-0000-0000-000091000000}"/>
    <cellStyle name="a_Book2_우아6취입보수량" xfId="145" xr:uid="{00000000-0005-0000-0000-000092000000}"/>
    <cellStyle name="a_Book2_인월중군소하천" xfId="146" xr:uid="{00000000-0005-0000-0000-000093000000}"/>
    <cellStyle name="a_Book2_인월중군소하천_우아6취입보수량" xfId="147" xr:uid="{00000000-0005-0000-0000-000094000000}"/>
    <cellStyle name="a_Book2_인월중군소하천_토량운반 " xfId="148" xr:uid="{00000000-0005-0000-0000-000095000000}"/>
    <cellStyle name="a_Book2_토량운반 " xfId="149" xr:uid="{00000000-0005-0000-0000-000096000000}"/>
    <cellStyle name="a_Book4" xfId="150" xr:uid="{00000000-0005-0000-0000-000097000000}"/>
    <cellStyle name="a_Book4_도로수량양식" xfId="151" xr:uid="{00000000-0005-0000-0000-000098000000}"/>
    <cellStyle name="a_Book4_도로수량양식_우아6취입보수량" xfId="152" xr:uid="{00000000-0005-0000-0000-000099000000}"/>
    <cellStyle name="a_Book4_도로수량양식_토량운반 " xfId="153" xr:uid="{00000000-0005-0000-0000-00009A000000}"/>
    <cellStyle name="a_Book4_수량(수정)" xfId="154" xr:uid="{00000000-0005-0000-0000-00009B000000}"/>
    <cellStyle name="a_Book4_수량(수정)_토량운반 " xfId="155" xr:uid="{00000000-0005-0000-0000-00009C000000}"/>
    <cellStyle name="a_Book4_수량산출" xfId="156" xr:uid="{00000000-0005-0000-0000-00009D000000}"/>
    <cellStyle name="a_Book4_수량산출_우아6취입보수량" xfId="157" xr:uid="{00000000-0005-0000-0000-00009E000000}"/>
    <cellStyle name="a_Book4_수량산출_토량운반 " xfId="158" xr:uid="{00000000-0005-0000-0000-00009F000000}"/>
    <cellStyle name="a_Book4_우아6취입보수량" xfId="159" xr:uid="{00000000-0005-0000-0000-0000A0000000}"/>
    <cellStyle name="a_Book4_인월중군소하천" xfId="160" xr:uid="{00000000-0005-0000-0000-0000A1000000}"/>
    <cellStyle name="a_Book4_인월중군소하천_우아6취입보수량" xfId="161" xr:uid="{00000000-0005-0000-0000-0000A2000000}"/>
    <cellStyle name="a_Book4_인월중군소하천_토량운반 " xfId="162" xr:uid="{00000000-0005-0000-0000-0000A3000000}"/>
    <cellStyle name="a_Book4_토량운반 " xfId="163" xr:uid="{00000000-0005-0000-0000-0000A4000000}"/>
    <cellStyle name="a_수량전체" xfId="164" xr:uid="{00000000-0005-0000-0000-0000A5000000}"/>
    <cellStyle name="a_수량전체_도로수량양식" xfId="165" xr:uid="{00000000-0005-0000-0000-0000A6000000}"/>
    <cellStyle name="a_수량전체_도로수량양식_우아6취입보수량" xfId="166" xr:uid="{00000000-0005-0000-0000-0000A7000000}"/>
    <cellStyle name="a_수량전체_도로수량양식_토량운반 " xfId="167" xr:uid="{00000000-0005-0000-0000-0000A8000000}"/>
    <cellStyle name="a_수량전체_수량(수정)" xfId="168" xr:uid="{00000000-0005-0000-0000-0000A9000000}"/>
    <cellStyle name="a_수량전체_수량(수정)_토량운반 " xfId="169" xr:uid="{00000000-0005-0000-0000-0000AA000000}"/>
    <cellStyle name="a_수량전체_수량산출" xfId="170" xr:uid="{00000000-0005-0000-0000-0000AB000000}"/>
    <cellStyle name="a_수량전체_수량산출_우아6취입보수량" xfId="171" xr:uid="{00000000-0005-0000-0000-0000AC000000}"/>
    <cellStyle name="a_수량전체_수량산출_토량운반 " xfId="172" xr:uid="{00000000-0005-0000-0000-0000AD000000}"/>
    <cellStyle name="a_수량전체_우아6취입보수량" xfId="173" xr:uid="{00000000-0005-0000-0000-0000AE000000}"/>
    <cellStyle name="a_수량전체_인월중군소하천" xfId="174" xr:uid="{00000000-0005-0000-0000-0000AF000000}"/>
    <cellStyle name="a_수량전체_인월중군소하천_우아6취입보수량" xfId="175" xr:uid="{00000000-0005-0000-0000-0000B0000000}"/>
    <cellStyle name="a_수량전체_인월중군소하천_토량운반 " xfId="176" xr:uid="{00000000-0005-0000-0000-0000B1000000}"/>
    <cellStyle name="a_수량전체_토량운반 " xfId="177" xr:uid="{00000000-0005-0000-0000-0000B2000000}"/>
    <cellStyle name="a_작업(수량)" xfId="178" xr:uid="{00000000-0005-0000-0000-0000B3000000}"/>
    <cellStyle name="a_중군소하천(최종)" xfId="179" xr:uid="{00000000-0005-0000-0000-0000B4000000}"/>
    <cellStyle name="A¨­￠￢￠O [0]_INQUIRY ￠?￥i¨u¡AAⓒ￢Aⓒª " xfId="180" xr:uid="{00000000-0005-0000-0000-0000B5000000}"/>
    <cellStyle name="A¨­￠￢￠O_INQUIRY ￠?￥i¨u¡AAⓒ￢Aⓒª " xfId="181" xr:uid="{00000000-0005-0000-0000-0000B6000000}"/>
    <cellStyle name="AA" xfId="182" xr:uid="{00000000-0005-0000-0000-0000B7000000}"/>
    <cellStyle name="Ae" xfId="183" xr:uid="{00000000-0005-0000-0000-0000B8000000}"/>
    <cellStyle name="Åë" xfId="184" xr:uid="{00000000-0005-0000-0000-0000B9000000}"/>
    <cellStyle name="Ae_마곡보완" xfId="185" xr:uid="{00000000-0005-0000-0000-0000BA000000}"/>
    <cellStyle name="Åë_마곡보완" xfId="186" xr:uid="{00000000-0005-0000-0000-0000BB000000}"/>
    <cellStyle name="Aee­ " xfId="187" xr:uid="{00000000-0005-0000-0000-0000BC000000}"/>
    <cellStyle name="Aee­ [" xfId="188" xr:uid="{00000000-0005-0000-0000-0000BD000000}"/>
    <cellStyle name="Åëè­ [" xfId="189" xr:uid="{00000000-0005-0000-0000-0000BE000000}"/>
    <cellStyle name="Aee­ [_마곡보완" xfId="190" xr:uid="{00000000-0005-0000-0000-0000BF000000}"/>
    <cellStyle name="Åëè­ [_마곡보완" xfId="191" xr:uid="{00000000-0005-0000-0000-0000C0000000}"/>
    <cellStyle name="AeE­ [0]_  A¾  CO  " xfId="192" xr:uid="{00000000-0005-0000-0000-0000C1000000}"/>
    <cellStyle name="ÅëÈ­ [0]_»óºÎ¼ö·®Áý°è " xfId="193" xr:uid="{00000000-0005-0000-0000-0000C2000000}"/>
    <cellStyle name="AeE­ [0]_¼oAI¼º " xfId="194" xr:uid="{00000000-0005-0000-0000-0000C3000000}"/>
    <cellStyle name="ÅëÈ­ [0]_º»¼± ±æ¾î±úºÎ ¼ö·® Áý°èÇ¥ " xfId="815" xr:uid="{00000000-0005-0000-0000-0000C4000000}"/>
    <cellStyle name="AeE­ [0]_º≫¼± ±æ¾i±uºI ¼o·R Ay°eC￥ " xfId="816" xr:uid="{00000000-0005-0000-0000-0000C5000000}"/>
    <cellStyle name="AeE­_  A¾  CO  " xfId="195" xr:uid="{00000000-0005-0000-0000-0000C6000000}"/>
    <cellStyle name="ÅëÈ­_»óºÎ¼ö·®Áý°è " xfId="196" xr:uid="{00000000-0005-0000-0000-0000C7000000}"/>
    <cellStyle name="AeE­_¼oAI¼º " xfId="197" xr:uid="{00000000-0005-0000-0000-0000C8000000}"/>
    <cellStyle name="ÅëÈ­_º»¼± ±æ¾î±úºÎ ¼ö·® Áý°èÇ¥ " xfId="817" xr:uid="{00000000-0005-0000-0000-0000C9000000}"/>
    <cellStyle name="AeE­_º≫¼± ±æ¾i±uºI ¼o·R Ay°eC￥ " xfId="818" xr:uid="{00000000-0005-0000-0000-0000CA000000}"/>
    <cellStyle name="Aee¡© " xfId="198" xr:uid="{00000000-0005-0000-0000-0000CB000000}"/>
    <cellStyle name="Aee¡ⓒ " xfId="199" xr:uid="{00000000-0005-0000-0000-0000CC000000}"/>
    <cellStyle name="AeE¡ⓒ [0]_INQUIRY ￠?￥i¨u¡AAⓒ￢Aⓒª " xfId="200" xr:uid="{00000000-0005-0000-0000-0000CD000000}"/>
    <cellStyle name="AeE¡ⓒ_INQUIRY ￠?￥i¨u¡AAⓒ￢Aⓒª " xfId="201" xr:uid="{00000000-0005-0000-0000-0000CE000000}"/>
    <cellStyle name="Æu¼ " xfId="202" xr:uid="{00000000-0005-0000-0000-0000CF000000}"/>
    <cellStyle name="ALIGNMENT" xfId="203" xr:uid="{00000000-0005-0000-0000-0000D0000000}"/>
    <cellStyle name="args.style" xfId="204" xr:uid="{00000000-0005-0000-0000-0000D1000000}"/>
    <cellStyle name="Aþ" xfId="205" xr:uid="{00000000-0005-0000-0000-0000D2000000}"/>
    <cellStyle name="Äþ" xfId="206" xr:uid="{00000000-0005-0000-0000-0000D3000000}"/>
    <cellStyle name="Aþ_마곡보완" xfId="207" xr:uid="{00000000-0005-0000-0000-0000D4000000}"/>
    <cellStyle name="Äþ_마곡보완" xfId="208" xr:uid="{00000000-0005-0000-0000-0000D5000000}"/>
    <cellStyle name="Aþ¸¶ [" xfId="209" xr:uid="{00000000-0005-0000-0000-0000D6000000}"/>
    <cellStyle name="Äþ¸¶ [" xfId="210" xr:uid="{00000000-0005-0000-0000-0000D7000000}"/>
    <cellStyle name="Aþ¸¶ [_마곡보완" xfId="211" xr:uid="{00000000-0005-0000-0000-0000D8000000}"/>
    <cellStyle name="Äþ¸¶ [_마곡보완" xfId="212" xr:uid="{00000000-0005-0000-0000-0000D9000000}"/>
    <cellStyle name="AÞ¸¶ [0]_  A¾  CO  " xfId="213" xr:uid="{00000000-0005-0000-0000-0000DA000000}"/>
    <cellStyle name="ÄÞ¸¶ [0]_»óºÎ¼ö·®Áý°è " xfId="214" xr:uid="{00000000-0005-0000-0000-0000DB000000}"/>
    <cellStyle name="AÞ¸¶ [0]_¼oAI¼º " xfId="215" xr:uid="{00000000-0005-0000-0000-0000DC000000}"/>
    <cellStyle name="ÄÞ¸¶ [0]_º»¼± ±æ¾î±úºÎ ¼ö·® Áý°èÇ¥ " xfId="819" xr:uid="{00000000-0005-0000-0000-0000DD000000}"/>
    <cellStyle name="AÞ¸¶ [0]_º≫¼± ±æ¾i±uºI ¼o·R Ay°eC￥ " xfId="820" xr:uid="{00000000-0005-0000-0000-0000DE000000}"/>
    <cellStyle name="AÞ¸¶_  A¾  CO  " xfId="216" xr:uid="{00000000-0005-0000-0000-0000DF000000}"/>
    <cellStyle name="ÄÞ¸¶_»óºÎ¼ö·®Áý°è " xfId="217" xr:uid="{00000000-0005-0000-0000-0000E0000000}"/>
    <cellStyle name="AÞ¸¶_¼oAI¼º " xfId="218" xr:uid="{00000000-0005-0000-0000-0000E1000000}"/>
    <cellStyle name="ÄÞ¸¶_º»¼± ±æ¾î±úºÎ ¼ö·® Áý°èÇ¥ " xfId="821" xr:uid="{00000000-0005-0000-0000-0000E2000000}"/>
    <cellStyle name="AÞ¸¶_º≫¼± ±æ¾i±uºI ¼o·R Ay°eC￥ " xfId="822" xr:uid="{00000000-0005-0000-0000-0000E3000000}"/>
    <cellStyle name="Au¸r " xfId="219" xr:uid="{00000000-0005-0000-0000-0000E4000000}"/>
    <cellStyle name="blank" xfId="220" xr:uid="{00000000-0005-0000-0000-0000E5000000}"/>
    <cellStyle name="blank - Style1" xfId="221" xr:uid="{00000000-0005-0000-0000-0000E6000000}"/>
    <cellStyle name="b椬ៜ_x000c_Comma_ODCOS " xfId="222" xr:uid="{00000000-0005-0000-0000-0000E7000000}"/>
    <cellStyle name="C¡IA¨ª_¡ic¨u¡A¨￢I¨￢¡Æ AN¡Æe " xfId="223" xr:uid="{00000000-0005-0000-0000-0000E8000000}"/>
    <cellStyle name="C￥" xfId="224" xr:uid="{00000000-0005-0000-0000-0000E9000000}"/>
    <cellStyle name="Ç¥" xfId="225" xr:uid="{00000000-0005-0000-0000-0000EA000000}"/>
    <cellStyle name="C￥_마곡보완" xfId="226" xr:uid="{00000000-0005-0000-0000-0000EB000000}"/>
    <cellStyle name="Ç¥_마곡보완" xfId="227" xr:uid="{00000000-0005-0000-0000-0000EC000000}"/>
    <cellStyle name="C￥AØ_  A¾  CO  " xfId="228" xr:uid="{00000000-0005-0000-0000-0000ED000000}"/>
    <cellStyle name="Ç¥ÁØ_´ëºñÇ¥ (2)_1_ºÎ´ëÅä°ø " xfId="229" xr:uid="{00000000-0005-0000-0000-0000EE000000}"/>
    <cellStyle name="C￥AØ_´eºnC￥ (2)_ºI´eAa°ø " xfId="230" xr:uid="{00000000-0005-0000-0000-0000EF000000}"/>
    <cellStyle name="Ç¥ÁØ_´ëºñÇ¥ (2)_ºÎ´ëÅä°ø " xfId="231" xr:uid="{00000000-0005-0000-0000-0000F0000000}"/>
    <cellStyle name="C￥AØ_´eºnC￥ (2)_ºI´eAa°ø  2" xfId="823" xr:uid="{00000000-0005-0000-0000-0000F1000000}"/>
    <cellStyle name="Ç¥ÁØ_´ëºñÇ¥ (2)_ºÎ´ëÅä°ø _발파공법변경chart" xfId="232" xr:uid="{00000000-0005-0000-0000-0000F2000000}"/>
    <cellStyle name="C￥AØ_´eºnC￥ (2)_ºI´eAa°ø _쐐기파괴(브레이카+운반수량추가)" xfId="233" xr:uid="{00000000-0005-0000-0000-0000F3000000}"/>
    <cellStyle name="Ç¥ÁØ_´ëºñÇ¥ (2)_ºÎ´ëÅä°ø _쐐기파괴(브레이카+운반수량추가)" xfId="234" xr:uid="{00000000-0005-0000-0000-0000F4000000}"/>
    <cellStyle name="C￥AØ_´eºnC￥ (2)_ºI´eAa°ø _크로스빔" xfId="235" xr:uid="{00000000-0005-0000-0000-0000F5000000}"/>
    <cellStyle name="Ç¥ÁØ_´ëºñÇ¥ (2)_ºÎ´ëÅä°ø _크로스빔" xfId="236" xr:uid="{00000000-0005-0000-0000-0000F6000000}"/>
    <cellStyle name="C￥AØ_´eºnC￥ (2)_ºI´eAa°ø _터널공동구" xfId="237" xr:uid="{00000000-0005-0000-0000-0000F7000000}"/>
    <cellStyle name="Ç¥ÁØ_´ëºñÇ¥ (2)_ºÎ´ëÅä°ø _터널공동구" xfId="238" xr:uid="{00000000-0005-0000-0000-0000F8000000}"/>
    <cellStyle name="C￥AØ_¿μ¾÷CoE² " xfId="239" xr:uid="{00000000-0005-0000-0000-0000F9000000}"/>
    <cellStyle name="Ç¥ÁØ_»óºÎ¼ö·®Áý°è " xfId="240" xr:uid="{00000000-0005-0000-0000-0000FA000000}"/>
    <cellStyle name="C￥AØ_≫c¾÷ºIº° AN°e " xfId="241" xr:uid="{00000000-0005-0000-0000-0000FB000000}"/>
    <cellStyle name="Ç¥ÁØ_½½·¡ºêÃ¶±ÙÁý°è " xfId="242" xr:uid="{00000000-0005-0000-0000-0000FC000000}"/>
    <cellStyle name="C￥AØ_PERSONAL" xfId="243" xr:uid="{00000000-0005-0000-0000-0000FD000000}"/>
    <cellStyle name="Calc Currency (0)" xfId="244" xr:uid="{00000000-0005-0000-0000-0000FE000000}"/>
    <cellStyle name="Calc Currency (2)" xfId="245" xr:uid="{00000000-0005-0000-0000-0000FF000000}"/>
    <cellStyle name="Calc Percent (0)" xfId="246" xr:uid="{00000000-0005-0000-0000-000000010000}"/>
    <cellStyle name="Calc Percent (1)" xfId="247" xr:uid="{00000000-0005-0000-0000-000001010000}"/>
    <cellStyle name="Calc Percent (2)" xfId="248" xr:uid="{00000000-0005-0000-0000-000002010000}"/>
    <cellStyle name="Calc Units (0)" xfId="249" xr:uid="{00000000-0005-0000-0000-000003010000}"/>
    <cellStyle name="Calc Units (1)" xfId="250" xr:uid="{00000000-0005-0000-0000-000004010000}"/>
    <cellStyle name="Calc Units (2)" xfId="251" xr:uid="{00000000-0005-0000-0000-000005010000}"/>
    <cellStyle name="category" xfId="252" xr:uid="{00000000-0005-0000-0000-000006010000}"/>
    <cellStyle name="Comma" xfId="253" xr:uid="{00000000-0005-0000-0000-000007010000}"/>
    <cellStyle name="Comma  - Style2" xfId="254" xr:uid="{00000000-0005-0000-0000-000008010000}"/>
    <cellStyle name="Comma  - Style3" xfId="255" xr:uid="{00000000-0005-0000-0000-000009010000}"/>
    <cellStyle name="Comma  - Style4" xfId="256" xr:uid="{00000000-0005-0000-0000-00000A010000}"/>
    <cellStyle name="Comma  - Style5" xfId="257" xr:uid="{00000000-0005-0000-0000-00000B010000}"/>
    <cellStyle name="Comma  - Style6" xfId="258" xr:uid="{00000000-0005-0000-0000-00000C010000}"/>
    <cellStyle name="Comma  - Style7" xfId="259" xr:uid="{00000000-0005-0000-0000-00000D010000}"/>
    <cellStyle name="Comma  - Style8" xfId="260" xr:uid="{00000000-0005-0000-0000-00000E010000}"/>
    <cellStyle name="Comma [0]" xfId="261" xr:uid="{00000000-0005-0000-0000-00000F010000}"/>
    <cellStyle name="Comma [0] 2" xfId="824" xr:uid="{00000000-0005-0000-0000-000010010000}"/>
    <cellStyle name="Comma [00]" xfId="262" xr:uid="{00000000-0005-0000-0000-000011010000}"/>
    <cellStyle name="Comma 2" xfId="825" xr:uid="{00000000-0005-0000-0000-000012010000}"/>
    <cellStyle name="Comma 3" xfId="826" xr:uid="{00000000-0005-0000-0000-000013010000}"/>
    <cellStyle name="comma zerodec" xfId="263" xr:uid="{00000000-0005-0000-0000-000014010000}"/>
    <cellStyle name="Comma_ SG&amp;A Bridge " xfId="264" xr:uid="{00000000-0005-0000-0000-000015010000}"/>
    <cellStyle name="Comma0" xfId="265" xr:uid="{00000000-0005-0000-0000-000016010000}"/>
    <cellStyle name="Copied" xfId="266" xr:uid="{00000000-0005-0000-0000-000017010000}"/>
    <cellStyle name="Currency" xfId="267" xr:uid="{00000000-0005-0000-0000-000018010000}"/>
    <cellStyle name="Currency [0]" xfId="268" xr:uid="{00000000-0005-0000-0000-000019010000}"/>
    <cellStyle name="Currency [00]" xfId="269" xr:uid="{00000000-0005-0000-0000-00001A010000}"/>
    <cellStyle name="Currency 2" xfId="827" xr:uid="{00000000-0005-0000-0000-00001B010000}"/>
    <cellStyle name="Currency 3" xfId="828" xr:uid="{00000000-0005-0000-0000-00001C010000}"/>
    <cellStyle name="currency-$_표지 " xfId="270" xr:uid="{00000000-0005-0000-0000-00001D010000}"/>
    <cellStyle name="Currency_ SG&amp;A Bridge " xfId="271" xr:uid="{00000000-0005-0000-0000-00001E010000}"/>
    <cellStyle name="Currency1" xfId="272" xr:uid="{00000000-0005-0000-0000-00001F010000}"/>
    <cellStyle name="Currency1 2" xfId="829" xr:uid="{00000000-0005-0000-0000-000020010000}"/>
    <cellStyle name="Date" xfId="273" xr:uid="{00000000-0005-0000-0000-000021010000}"/>
    <cellStyle name="Date Short" xfId="274" xr:uid="{00000000-0005-0000-0000-000022010000}"/>
    <cellStyle name="Date_2 토공(수정)" xfId="275" xr:uid="{00000000-0005-0000-0000-000023010000}"/>
    <cellStyle name="de" xfId="276" xr:uid="{00000000-0005-0000-0000-000024010000}"/>
    <cellStyle name="DELTA" xfId="277" xr:uid="{00000000-0005-0000-0000-000025010000}"/>
    <cellStyle name="Dezimal [0]_laroux" xfId="278" xr:uid="{00000000-0005-0000-0000-000026010000}"/>
    <cellStyle name="Dezimal_laroux" xfId="279" xr:uid="{00000000-0005-0000-0000-000027010000}"/>
    <cellStyle name="Dollar (zero dec)" xfId="280" xr:uid="{00000000-0005-0000-0000-000028010000}"/>
    <cellStyle name="DRAGON" xfId="281" xr:uid="{00000000-0005-0000-0000-000029010000}"/>
    <cellStyle name="EA" xfId="282" xr:uid="{00000000-0005-0000-0000-00002A010000}"/>
    <cellStyle name="Enter Currency (0)" xfId="283" xr:uid="{00000000-0005-0000-0000-00002B010000}"/>
    <cellStyle name="Enter Currency (2)" xfId="284" xr:uid="{00000000-0005-0000-0000-00002C010000}"/>
    <cellStyle name="Enter Units (0)" xfId="285" xr:uid="{00000000-0005-0000-0000-00002D010000}"/>
    <cellStyle name="Enter Units (1)" xfId="286" xr:uid="{00000000-0005-0000-0000-00002E010000}"/>
    <cellStyle name="Enter Units (2)" xfId="287" xr:uid="{00000000-0005-0000-0000-00002F010000}"/>
    <cellStyle name="Entered" xfId="288" xr:uid="{00000000-0005-0000-0000-000030010000}"/>
    <cellStyle name="Euro" xfId="289" xr:uid="{00000000-0005-0000-0000-000031010000}"/>
    <cellStyle name="F2" xfId="290" xr:uid="{00000000-0005-0000-0000-000032010000}"/>
    <cellStyle name="F3" xfId="291" xr:uid="{00000000-0005-0000-0000-000033010000}"/>
    <cellStyle name="F4" xfId="292" xr:uid="{00000000-0005-0000-0000-000034010000}"/>
    <cellStyle name="F5" xfId="293" xr:uid="{00000000-0005-0000-0000-000035010000}"/>
    <cellStyle name="F6" xfId="294" xr:uid="{00000000-0005-0000-0000-000036010000}"/>
    <cellStyle name="F7" xfId="295" xr:uid="{00000000-0005-0000-0000-000037010000}"/>
    <cellStyle name="F8" xfId="296" xr:uid="{00000000-0005-0000-0000-000038010000}"/>
    <cellStyle name="Fixed" xfId="297" xr:uid="{00000000-0005-0000-0000-000039010000}"/>
    <cellStyle name="Followed Hyperlink" xfId="298" xr:uid="{00000000-0005-0000-0000-00003A010000}"/>
    <cellStyle name="g" xfId="299" xr:uid="{00000000-0005-0000-0000-00003B010000}"/>
    <cellStyle name="G10" xfId="300" xr:uid="{00000000-0005-0000-0000-00003C010000}"/>
    <cellStyle name="Grey" xfId="301" xr:uid="{00000000-0005-0000-0000-00003D010000}"/>
    <cellStyle name="HEADER" xfId="302" xr:uid="{00000000-0005-0000-0000-00003E010000}"/>
    <cellStyle name="Header1" xfId="303" xr:uid="{00000000-0005-0000-0000-00003F010000}"/>
    <cellStyle name="Header2" xfId="304" xr:uid="{00000000-0005-0000-0000-000040010000}"/>
    <cellStyle name="Heading1" xfId="305" xr:uid="{00000000-0005-0000-0000-000041010000}"/>
    <cellStyle name="Heading2" xfId="306" xr:uid="{00000000-0005-0000-0000-000042010000}"/>
    <cellStyle name="HEADINGS" xfId="307" xr:uid="{00000000-0005-0000-0000-000043010000}"/>
    <cellStyle name="HEADINGSTOP" xfId="308" xr:uid="{00000000-0005-0000-0000-000044010000}"/>
    <cellStyle name="Hyperlink" xfId="309" xr:uid="{00000000-0005-0000-0000-000045010000}"/>
    <cellStyle name="Input [yellow]" xfId="310" xr:uid="{00000000-0005-0000-0000-000046010000}"/>
    <cellStyle name="kg" xfId="311" xr:uid="{00000000-0005-0000-0000-000047010000}"/>
    <cellStyle name="ℓ" xfId="312" xr:uid="{00000000-0005-0000-0000-000048010000}"/>
    <cellStyle name="ℓ_2_완충녹지203 " xfId="313" xr:uid="{00000000-0005-0000-0000-000049010000}"/>
    <cellStyle name="ℓ_Boo2" xfId="314" xr:uid="{00000000-0005-0000-0000-00004A010000}"/>
    <cellStyle name="ℓ_Boo2_도로수량양식" xfId="315" xr:uid="{00000000-0005-0000-0000-00004B010000}"/>
    <cellStyle name="ℓ_Boo2_도로수량양식_우아6취입보수량" xfId="316" xr:uid="{00000000-0005-0000-0000-00004C010000}"/>
    <cellStyle name="ℓ_Boo2_도로수량양식_토량운반 " xfId="317" xr:uid="{00000000-0005-0000-0000-00004D010000}"/>
    <cellStyle name="ℓ_Boo2_수량(수정)" xfId="318" xr:uid="{00000000-0005-0000-0000-00004E010000}"/>
    <cellStyle name="ℓ_Boo2_수량(수정)_토량운반 " xfId="319" xr:uid="{00000000-0005-0000-0000-00004F010000}"/>
    <cellStyle name="ℓ_Boo2_수량산출" xfId="320" xr:uid="{00000000-0005-0000-0000-000050010000}"/>
    <cellStyle name="ℓ_Boo2_수량산출_우아6취입보수량" xfId="321" xr:uid="{00000000-0005-0000-0000-000051010000}"/>
    <cellStyle name="ℓ_Boo2_수량산출_토량운반 " xfId="322" xr:uid="{00000000-0005-0000-0000-000052010000}"/>
    <cellStyle name="ℓ_Boo2_우아6취입보수량" xfId="323" xr:uid="{00000000-0005-0000-0000-000053010000}"/>
    <cellStyle name="ℓ_Boo2_인월중군소하천" xfId="324" xr:uid="{00000000-0005-0000-0000-000054010000}"/>
    <cellStyle name="ℓ_Boo2_인월중군소하천_우아6취입보수량" xfId="325" xr:uid="{00000000-0005-0000-0000-000055010000}"/>
    <cellStyle name="ℓ_Boo2_인월중군소하천_토량운반 " xfId="326" xr:uid="{00000000-0005-0000-0000-000056010000}"/>
    <cellStyle name="ℓ_Boo2_토량운반 " xfId="327" xr:uid="{00000000-0005-0000-0000-000057010000}"/>
    <cellStyle name="ℓ_Book2" xfId="328" xr:uid="{00000000-0005-0000-0000-000058010000}"/>
    <cellStyle name="ℓ_Book2_도로수량양식" xfId="329" xr:uid="{00000000-0005-0000-0000-000059010000}"/>
    <cellStyle name="ℓ_Book2_도로수량양식_우아6취입보수량" xfId="330" xr:uid="{00000000-0005-0000-0000-00005A010000}"/>
    <cellStyle name="ℓ_Book2_도로수량양식_토량운반 " xfId="331" xr:uid="{00000000-0005-0000-0000-00005B010000}"/>
    <cellStyle name="ℓ_Book2_수량(수정)" xfId="332" xr:uid="{00000000-0005-0000-0000-00005C010000}"/>
    <cellStyle name="ℓ_Book2_수량(수정)_토량운반 " xfId="333" xr:uid="{00000000-0005-0000-0000-00005D010000}"/>
    <cellStyle name="ℓ_Book2_수량산출" xfId="334" xr:uid="{00000000-0005-0000-0000-00005E010000}"/>
    <cellStyle name="ℓ_Book2_수량산출_우아6취입보수량" xfId="335" xr:uid="{00000000-0005-0000-0000-00005F010000}"/>
    <cellStyle name="ℓ_Book2_수량산출_토량운반 " xfId="336" xr:uid="{00000000-0005-0000-0000-000060010000}"/>
    <cellStyle name="ℓ_Book2_우아6취입보수량" xfId="337" xr:uid="{00000000-0005-0000-0000-000061010000}"/>
    <cellStyle name="ℓ_Book2_인월중군소하천" xfId="338" xr:uid="{00000000-0005-0000-0000-000062010000}"/>
    <cellStyle name="ℓ_Book2_인월중군소하천_우아6취입보수량" xfId="339" xr:uid="{00000000-0005-0000-0000-000063010000}"/>
    <cellStyle name="ℓ_Book2_인월중군소하천_토량운반 " xfId="340" xr:uid="{00000000-0005-0000-0000-000064010000}"/>
    <cellStyle name="ℓ_Book2_토량운반 " xfId="341" xr:uid="{00000000-0005-0000-0000-000065010000}"/>
    <cellStyle name="ℓ_Book4" xfId="342" xr:uid="{00000000-0005-0000-0000-000066010000}"/>
    <cellStyle name="ℓ_Book4_도로수량양식" xfId="343" xr:uid="{00000000-0005-0000-0000-000067010000}"/>
    <cellStyle name="ℓ_Book4_도로수량양식_우아6취입보수량" xfId="344" xr:uid="{00000000-0005-0000-0000-000068010000}"/>
    <cellStyle name="ℓ_Book4_도로수량양식_토량운반 " xfId="345" xr:uid="{00000000-0005-0000-0000-000069010000}"/>
    <cellStyle name="ℓ_Book4_수량(수정)" xfId="346" xr:uid="{00000000-0005-0000-0000-00006A010000}"/>
    <cellStyle name="ℓ_Book4_수량(수정)_토량운반 " xfId="347" xr:uid="{00000000-0005-0000-0000-00006B010000}"/>
    <cellStyle name="ℓ_Book4_수량산출" xfId="348" xr:uid="{00000000-0005-0000-0000-00006C010000}"/>
    <cellStyle name="ℓ_Book4_수량산출_우아6취입보수량" xfId="349" xr:uid="{00000000-0005-0000-0000-00006D010000}"/>
    <cellStyle name="ℓ_Book4_수량산출_토량운반 " xfId="350" xr:uid="{00000000-0005-0000-0000-00006E010000}"/>
    <cellStyle name="ℓ_Book4_우아6취입보수량" xfId="351" xr:uid="{00000000-0005-0000-0000-00006F010000}"/>
    <cellStyle name="ℓ_Book4_인월중군소하천" xfId="352" xr:uid="{00000000-0005-0000-0000-000070010000}"/>
    <cellStyle name="ℓ_Book4_인월중군소하천_우아6취입보수량" xfId="353" xr:uid="{00000000-0005-0000-0000-000071010000}"/>
    <cellStyle name="ℓ_Book4_인월중군소하천_토량운반 " xfId="354" xr:uid="{00000000-0005-0000-0000-000072010000}"/>
    <cellStyle name="ℓ_Book4_토량운반 " xfId="355" xr:uid="{00000000-0005-0000-0000-000073010000}"/>
    <cellStyle name="ℓ_수량전체" xfId="356" xr:uid="{00000000-0005-0000-0000-000074010000}"/>
    <cellStyle name="ℓ_수량전체_도로수량양식" xfId="357" xr:uid="{00000000-0005-0000-0000-000075010000}"/>
    <cellStyle name="ℓ_수량전체_도로수량양식_우아6취입보수량" xfId="358" xr:uid="{00000000-0005-0000-0000-000076010000}"/>
    <cellStyle name="ℓ_수량전체_도로수량양식_토량운반 " xfId="359" xr:uid="{00000000-0005-0000-0000-000077010000}"/>
    <cellStyle name="ℓ_수량전체_수량(수정)" xfId="360" xr:uid="{00000000-0005-0000-0000-000078010000}"/>
    <cellStyle name="ℓ_수량전체_수량(수정)_토량운반 " xfId="361" xr:uid="{00000000-0005-0000-0000-000079010000}"/>
    <cellStyle name="ℓ_수량전체_수량산출" xfId="362" xr:uid="{00000000-0005-0000-0000-00007A010000}"/>
    <cellStyle name="ℓ_수량전체_수량산출_우아6취입보수량" xfId="363" xr:uid="{00000000-0005-0000-0000-00007B010000}"/>
    <cellStyle name="ℓ_수량전체_수량산출_토량운반 " xfId="364" xr:uid="{00000000-0005-0000-0000-00007C010000}"/>
    <cellStyle name="ℓ_수량전체_우아6취입보수량" xfId="365" xr:uid="{00000000-0005-0000-0000-00007D010000}"/>
    <cellStyle name="ℓ_수량전체_인월중군소하천" xfId="366" xr:uid="{00000000-0005-0000-0000-00007E010000}"/>
    <cellStyle name="ℓ_수량전체_인월중군소하천_우아6취입보수량" xfId="367" xr:uid="{00000000-0005-0000-0000-00007F010000}"/>
    <cellStyle name="ℓ_수량전체_인월중군소하천_토량운반 " xfId="368" xr:uid="{00000000-0005-0000-0000-000080010000}"/>
    <cellStyle name="ℓ_수량전체_토량운반 " xfId="369" xr:uid="{00000000-0005-0000-0000-000081010000}"/>
    <cellStyle name="ℓ_작업(수량)" xfId="370" xr:uid="{00000000-0005-0000-0000-000082010000}"/>
    <cellStyle name="ℓ_중군소하천(최종)" xfId="371" xr:uid="{00000000-0005-0000-0000-000083010000}"/>
    <cellStyle name="Link Currency (0)" xfId="372" xr:uid="{00000000-0005-0000-0000-000084010000}"/>
    <cellStyle name="Link Currency (2)" xfId="373" xr:uid="{00000000-0005-0000-0000-000085010000}"/>
    <cellStyle name="Link Units (0)" xfId="374" xr:uid="{00000000-0005-0000-0000-000086010000}"/>
    <cellStyle name="Link Units (1)" xfId="375" xr:uid="{00000000-0005-0000-0000-000087010000}"/>
    <cellStyle name="Link Units (2)" xfId="376" xr:uid="{00000000-0005-0000-0000-000088010000}"/>
    <cellStyle name="M" xfId="377" xr:uid="{00000000-0005-0000-0000-000089010000}"/>
    <cellStyle name="M_2_완충녹지203 " xfId="378" xr:uid="{00000000-0005-0000-0000-00008A010000}"/>
    <cellStyle name="M_Boo2" xfId="379" xr:uid="{00000000-0005-0000-0000-00008B010000}"/>
    <cellStyle name="M_Boo2_도로수량양식" xfId="380" xr:uid="{00000000-0005-0000-0000-00008C010000}"/>
    <cellStyle name="M_Boo2_도로수량양식_우아6취입보수량" xfId="381" xr:uid="{00000000-0005-0000-0000-00008D010000}"/>
    <cellStyle name="M_Boo2_도로수량양식_토량운반 " xfId="382" xr:uid="{00000000-0005-0000-0000-00008E010000}"/>
    <cellStyle name="M_Boo2_수량(수정)" xfId="383" xr:uid="{00000000-0005-0000-0000-00008F010000}"/>
    <cellStyle name="M_Boo2_수량(수정)_토량운반 " xfId="384" xr:uid="{00000000-0005-0000-0000-000090010000}"/>
    <cellStyle name="M_Boo2_수량산출" xfId="385" xr:uid="{00000000-0005-0000-0000-000091010000}"/>
    <cellStyle name="M_Boo2_수량산출_우아6취입보수량" xfId="386" xr:uid="{00000000-0005-0000-0000-000092010000}"/>
    <cellStyle name="M_Boo2_수량산출_토량운반 " xfId="387" xr:uid="{00000000-0005-0000-0000-000093010000}"/>
    <cellStyle name="M_Boo2_우아6취입보수량" xfId="388" xr:uid="{00000000-0005-0000-0000-000094010000}"/>
    <cellStyle name="M_Boo2_인월중군소하천" xfId="389" xr:uid="{00000000-0005-0000-0000-000095010000}"/>
    <cellStyle name="M_Boo2_인월중군소하천_우아6취입보수량" xfId="390" xr:uid="{00000000-0005-0000-0000-000096010000}"/>
    <cellStyle name="M_Boo2_인월중군소하천_토량운반 " xfId="391" xr:uid="{00000000-0005-0000-0000-000097010000}"/>
    <cellStyle name="M_Boo2_토량운반 " xfId="392" xr:uid="{00000000-0005-0000-0000-000098010000}"/>
    <cellStyle name="M_Book2" xfId="393" xr:uid="{00000000-0005-0000-0000-000099010000}"/>
    <cellStyle name="M_Book2_도로수량양식" xfId="394" xr:uid="{00000000-0005-0000-0000-00009A010000}"/>
    <cellStyle name="M_Book2_도로수량양식_우아6취입보수량" xfId="395" xr:uid="{00000000-0005-0000-0000-00009B010000}"/>
    <cellStyle name="M_Book2_도로수량양식_토량운반 " xfId="396" xr:uid="{00000000-0005-0000-0000-00009C010000}"/>
    <cellStyle name="M_Book2_수량(수정)" xfId="397" xr:uid="{00000000-0005-0000-0000-00009D010000}"/>
    <cellStyle name="M_Book2_수량(수정)_토량운반 " xfId="398" xr:uid="{00000000-0005-0000-0000-00009E010000}"/>
    <cellStyle name="M_Book2_수량산출" xfId="399" xr:uid="{00000000-0005-0000-0000-00009F010000}"/>
    <cellStyle name="M_Book2_수량산출_우아6취입보수량" xfId="400" xr:uid="{00000000-0005-0000-0000-0000A0010000}"/>
    <cellStyle name="M_Book2_수량산출_토량운반 " xfId="401" xr:uid="{00000000-0005-0000-0000-0000A1010000}"/>
    <cellStyle name="M_Book2_우아6취입보수량" xfId="402" xr:uid="{00000000-0005-0000-0000-0000A2010000}"/>
    <cellStyle name="M_Book2_인월중군소하천" xfId="403" xr:uid="{00000000-0005-0000-0000-0000A3010000}"/>
    <cellStyle name="M_Book2_인월중군소하천_우아6취입보수량" xfId="404" xr:uid="{00000000-0005-0000-0000-0000A4010000}"/>
    <cellStyle name="M_Book2_인월중군소하천_토량운반 " xfId="405" xr:uid="{00000000-0005-0000-0000-0000A5010000}"/>
    <cellStyle name="M_Book2_토량운반 " xfId="406" xr:uid="{00000000-0005-0000-0000-0000A6010000}"/>
    <cellStyle name="M_Book4" xfId="407" xr:uid="{00000000-0005-0000-0000-0000A7010000}"/>
    <cellStyle name="M_Book4_도로수량양식" xfId="408" xr:uid="{00000000-0005-0000-0000-0000A8010000}"/>
    <cellStyle name="M_Book4_도로수량양식_우아6취입보수량" xfId="409" xr:uid="{00000000-0005-0000-0000-0000A9010000}"/>
    <cellStyle name="M_Book4_도로수량양식_토량운반 " xfId="410" xr:uid="{00000000-0005-0000-0000-0000AA010000}"/>
    <cellStyle name="M_Book4_수량(수정)" xfId="411" xr:uid="{00000000-0005-0000-0000-0000AB010000}"/>
    <cellStyle name="M_Book4_수량(수정)_토량운반 " xfId="412" xr:uid="{00000000-0005-0000-0000-0000AC010000}"/>
    <cellStyle name="M_Book4_수량산출" xfId="413" xr:uid="{00000000-0005-0000-0000-0000AD010000}"/>
    <cellStyle name="M_Book4_수량산출_우아6취입보수량" xfId="414" xr:uid="{00000000-0005-0000-0000-0000AE010000}"/>
    <cellStyle name="M_Book4_수량산출_토량운반 " xfId="415" xr:uid="{00000000-0005-0000-0000-0000AF010000}"/>
    <cellStyle name="M_Book4_우아6취입보수량" xfId="416" xr:uid="{00000000-0005-0000-0000-0000B0010000}"/>
    <cellStyle name="M_Book4_인월중군소하천" xfId="417" xr:uid="{00000000-0005-0000-0000-0000B1010000}"/>
    <cellStyle name="M_Book4_인월중군소하천_우아6취입보수량" xfId="418" xr:uid="{00000000-0005-0000-0000-0000B2010000}"/>
    <cellStyle name="M_Book4_인월중군소하천_토량운반 " xfId="419" xr:uid="{00000000-0005-0000-0000-0000B3010000}"/>
    <cellStyle name="M_Book4_토량운반 " xfId="420" xr:uid="{00000000-0005-0000-0000-0000B4010000}"/>
    <cellStyle name="M_수량전체" xfId="421" xr:uid="{00000000-0005-0000-0000-0000B5010000}"/>
    <cellStyle name="M_수량전체_도로수량양식" xfId="422" xr:uid="{00000000-0005-0000-0000-0000B6010000}"/>
    <cellStyle name="M_수량전체_도로수량양식_우아6취입보수량" xfId="423" xr:uid="{00000000-0005-0000-0000-0000B7010000}"/>
    <cellStyle name="M_수량전체_도로수량양식_토량운반 " xfId="424" xr:uid="{00000000-0005-0000-0000-0000B8010000}"/>
    <cellStyle name="M_수량전체_수량(수정)" xfId="425" xr:uid="{00000000-0005-0000-0000-0000B9010000}"/>
    <cellStyle name="M_수량전체_수량(수정)_토량운반 " xfId="426" xr:uid="{00000000-0005-0000-0000-0000BA010000}"/>
    <cellStyle name="M_수량전체_수량산출" xfId="427" xr:uid="{00000000-0005-0000-0000-0000BB010000}"/>
    <cellStyle name="M_수량전체_수량산출_우아6취입보수량" xfId="428" xr:uid="{00000000-0005-0000-0000-0000BC010000}"/>
    <cellStyle name="M_수량전체_수량산출_토량운반 " xfId="429" xr:uid="{00000000-0005-0000-0000-0000BD010000}"/>
    <cellStyle name="M_수량전체_우아6취입보수량" xfId="430" xr:uid="{00000000-0005-0000-0000-0000BE010000}"/>
    <cellStyle name="M_수량전체_인월중군소하천" xfId="431" xr:uid="{00000000-0005-0000-0000-0000BF010000}"/>
    <cellStyle name="M_수량전체_인월중군소하천_우아6취입보수량" xfId="432" xr:uid="{00000000-0005-0000-0000-0000C0010000}"/>
    <cellStyle name="M_수량전체_인월중군소하천_토량운반 " xfId="433" xr:uid="{00000000-0005-0000-0000-0000C1010000}"/>
    <cellStyle name="M_수량전체_토량운반 " xfId="434" xr:uid="{00000000-0005-0000-0000-0000C2010000}"/>
    <cellStyle name="M_작업(수량)" xfId="435" xr:uid="{00000000-0005-0000-0000-0000C3010000}"/>
    <cellStyle name="M_중군소하천(최종)" xfId="436" xr:uid="{00000000-0005-0000-0000-0000C4010000}"/>
    <cellStyle name="M2" xfId="437" xr:uid="{00000000-0005-0000-0000-0000C5010000}"/>
    <cellStyle name="M3" xfId="438" xr:uid="{00000000-0005-0000-0000-0000C6010000}"/>
    <cellStyle name="Midtitle" xfId="439" xr:uid="{00000000-0005-0000-0000-0000C7010000}"/>
    <cellStyle name="Milliers [0]_399GC10" xfId="440" xr:uid="{00000000-0005-0000-0000-0000C8010000}"/>
    <cellStyle name="Milliers_399GC10" xfId="441" xr:uid="{00000000-0005-0000-0000-0000C9010000}"/>
    <cellStyle name="Model" xfId="442" xr:uid="{00000000-0005-0000-0000-0000CA010000}"/>
    <cellStyle name="Mon?aire [0]_399GC10" xfId="443" xr:uid="{00000000-0005-0000-0000-0000CB010000}"/>
    <cellStyle name="Mon?aire_399GC10" xfId="444" xr:uid="{00000000-0005-0000-0000-0000CC010000}"/>
    <cellStyle name="n" xfId="445" xr:uid="{00000000-0005-0000-0000-0000CD010000}"/>
    <cellStyle name="no dec" xfId="446" xr:uid="{00000000-0005-0000-0000-0000CE010000}"/>
    <cellStyle name="normal" xfId="447" xr:uid="{00000000-0005-0000-0000-0000CF010000}"/>
    <cellStyle name="Normal - Style1" xfId="448" xr:uid="{00000000-0005-0000-0000-0000D0010000}"/>
    <cellStyle name="Normal - 유형1" xfId="449" xr:uid="{00000000-0005-0000-0000-0000D1010000}"/>
    <cellStyle name="Normal_ SG&amp;A Bridge " xfId="450" xr:uid="{00000000-0005-0000-0000-0000D2010000}"/>
    <cellStyle name="Normal1" xfId="451" xr:uid="{00000000-0005-0000-0000-0000D3010000}"/>
    <cellStyle name="Normal2" xfId="452" xr:uid="{00000000-0005-0000-0000-0000D4010000}"/>
    <cellStyle name="Normal3" xfId="453" xr:uid="{00000000-0005-0000-0000-0000D5010000}"/>
    <cellStyle name="Normal4" xfId="454" xr:uid="{00000000-0005-0000-0000-0000D6010000}"/>
    <cellStyle name="O" xfId="455" xr:uid="{00000000-0005-0000-0000-0000D7010000}"/>
    <cellStyle name="OD" xfId="456" xr:uid="{00000000-0005-0000-0000-0000D8010000}"/>
    <cellStyle name="Œ…?æ맖?e [0.00]_laroux" xfId="457" xr:uid="{00000000-0005-0000-0000-0000D9010000}"/>
    <cellStyle name="Œ…?æ맖?e_laroux" xfId="458" xr:uid="{00000000-0005-0000-0000-0000DA010000}"/>
    <cellStyle name="oh" xfId="459" xr:uid="{00000000-0005-0000-0000-0000DB010000}"/>
    <cellStyle name="Percent" xfId="460" xr:uid="{00000000-0005-0000-0000-0000DC010000}"/>
    <cellStyle name="Percent [2]" xfId="461" xr:uid="{00000000-0005-0000-0000-0000DD010000}"/>
    <cellStyle name="Percent 2" xfId="830" xr:uid="{00000000-0005-0000-0000-0000DE010000}"/>
    <cellStyle name="Percent 3" xfId="831" xr:uid="{00000000-0005-0000-0000-0000DF010000}"/>
    <cellStyle name="Percent_2 토공(수정)" xfId="462" xr:uid="{00000000-0005-0000-0000-0000E0010000}"/>
    <cellStyle name="Q1" xfId="463" xr:uid="{00000000-0005-0000-0000-0000E1010000}"/>
    <cellStyle name="Q4" xfId="464" xr:uid="{00000000-0005-0000-0000-0000E2010000}"/>
    <cellStyle name="RevList" xfId="465" xr:uid="{00000000-0005-0000-0000-0000E3010000}"/>
    <cellStyle name="s" xfId="466" xr:uid="{00000000-0005-0000-0000-0000E4010000}"/>
    <cellStyle name="S " xfId="467" xr:uid="{00000000-0005-0000-0000-0000E5010000}"/>
    <cellStyle name="Standard_laroux" xfId="468" xr:uid="{00000000-0005-0000-0000-0000E6010000}"/>
    <cellStyle name="subhead" xfId="469" xr:uid="{00000000-0005-0000-0000-0000E7010000}"/>
    <cellStyle name="Subtotal" xfId="470" xr:uid="{00000000-0005-0000-0000-0000E8010000}"/>
    <cellStyle name="t1" xfId="471" xr:uid="{00000000-0005-0000-0000-0000E9010000}"/>
    <cellStyle name="testtitle" xfId="472" xr:uid="{00000000-0005-0000-0000-0000EA010000}"/>
    <cellStyle name="TITLE" xfId="473" xr:uid="{00000000-0005-0000-0000-0000EB010000}"/>
    <cellStyle name="TON" xfId="474" xr:uid="{00000000-0005-0000-0000-0000EC010000}"/>
    <cellStyle name="Total" xfId="475" xr:uid="{00000000-0005-0000-0000-0000ED010000}"/>
    <cellStyle name="UM" xfId="476" xr:uid="{00000000-0005-0000-0000-0000EE010000}"/>
    <cellStyle name="W?rung [0]_laroux" xfId="477" xr:uid="{00000000-0005-0000-0000-0000EF010000}"/>
    <cellStyle name="W?rung_laroux" xfId="478" xr:uid="{00000000-0005-0000-0000-0000F0010000}"/>
    <cellStyle name="가운데" xfId="479" xr:uid="{00000000-0005-0000-0000-0000F1010000}"/>
    <cellStyle name="개" xfId="480" xr:uid="{00000000-0005-0000-0000-0000F2010000}"/>
    <cellStyle name="개_02-포장-1" xfId="481" xr:uid="{00000000-0005-0000-0000-0000F3010000}"/>
    <cellStyle name="개_02-포장-1_2_완충녹지203 " xfId="482" xr:uid="{00000000-0005-0000-0000-0000F4010000}"/>
    <cellStyle name="개_02-포장-1_Boo2" xfId="483" xr:uid="{00000000-0005-0000-0000-0000F5010000}"/>
    <cellStyle name="개_02-포장-1_Boo2_도로수량양식" xfId="484" xr:uid="{00000000-0005-0000-0000-0000F6010000}"/>
    <cellStyle name="개_02-포장-1_Boo2_도로수량양식_우아6취입보수량" xfId="485" xr:uid="{00000000-0005-0000-0000-0000F7010000}"/>
    <cellStyle name="개_02-포장-1_Boo2_도로수량양식_토량운반 " xfId="486" xr:uid="{00000000-0005-0000-0000-0000F8010000}"/>
    <cellStyle name="개_02-포장-1_Boo2_수량(수정)" xfId="487" xr:uid="{00000000-0005-0000-0000-0000F9010000}"/>
    <cellStyle name="개_02-포장-1_Boo2_수량(수정)_토량운반 " xfId="488" xr:uid="{00000000-0005-0000-0000-0000FA010000}"/>
    <cellStyle name="개_02-포장-1_Boo2_수량산출" xfId="489" xr:uid="{00000000-0005-0000-0000-0000FB010000}"/>
    <cellStyle name="개_02-포장-1_Boo2_수량산출_우아6취입보수량" xfId="490" xr:uid="{00000000-0005-0000-0000-0000FC010000}"/>
    <cellStyle name="개_02-포장-1_Boo2_수량산출_토량운반 " xfId="491" xr:uid="{00000000-0005-0000-0000-0000FD010000}"/>
    <cellStyle name="개_02-포장-1_Boo2_우아6취입보수량" xfId="492" xr:uid="{00000000-0005-0000-0000-0000FE010000}"/>
    <cellStyle name="개_02-포장-1_Boo2_인월중군소하천" xfId="493" xr:uid="{00000000-0005-0000-0000-0000FF010000}"/>
    <cellStyle name="개_02-포장-1_Boo2_인월중군소하천_우아6취입보수량" xfId="494" xr:uid="{00000000-0005-0000-0000-000000020000}"/>
    <cellStyle name="개_02-포장-1_Boo2_인월중군소하천_토량운반 " xfId="495" xr:uid="{00000000-0005-0000-0000-000001020000}"/>
    <cellStyle name="개_02-포장-1_Boo2_토량운반 " xfId="496" xr:uid="{00000000-0005-0000-0000-000002020000}"/>
    <cellStyle name="개_02-포장-1_Book2" xfId="497" xr:uid="{00000000-0005-0000-0000-000003020000}"/>
    <cellStyle name="개_02-포장-1_Book2_도로수량양식" xfId="498" xr:uid="{00000000-0005-0000-0000-000004020000}"/>
    <cellStyle name="개_02-포장-1_Book2_도로수량양식_우아6취입보수량" xfId="499" xr:uid="{00000000-0005-0000-0000-000005020000}"/>
    <cellStyle name="개_02-포장-1_Book2_도로수량양식_토량운반 " xfId="500" xr:uid="{00000000-0005-0000-0000-000006020000}"/>
    <cellStyle name="개_02-포장-1_Book2_수량(수정)" xfId="501" xr:uid="{00000000-0005-0000-0000-000007020000}"/>
    <cellStyle name="개_02-포장-1_Book2_수량(수정)_토량운반 " xfId="502" xr:uid="{00000000-0005-0000-0000-000008020000}"/>
    <cellStyle name="개_02-포장-1_Book2_수량산출" xfId="503" xr:uid="{00000000-0005-0000-0000-000009020000}"/>
    <cellStyle name="개_02-포장-1_Book2_수량산출_우아6취입보수량" xfId="504" xr:uid="{00000000-0005-0000-0000-00000A020000}"/>
    <cellStyle name="개_02-포장-1_Book2_수량산출_토량운반 " xfId="505" xr:uid="{00000000-0005-0000-0000-00000B020000}"/>
    <cellStyle name="개_02-포장-1_Book2_우아6취입보수량" xfId="506" xr:uid="{00000000-0005-0000-0000-00000C020000}"/>
    <cellStyle name="개_02-포장-1_Book2_인월중군소하천" xfId="507" xr:uid="{00000000-0005-0000-0000-00000D020000}"/>
    <cellStyle name="개_02-포장-1_Book2_인월중군소하천_우아6취입보수량" xfId="508" xr:uid="{00000000-0005-0000-0000-00000E020000}"/>
    <cellStyle name="개_02-포장-1_Book2_인월중군소하천_토량운반 " xfId="509" xr:uid="{00000000-0005-0000-0000-00000F020000}"/>
    <cellStyle name="개_02-포장-1_Book2_토량운반 " xfId="510" xr:uid="{00000000-0005-0000-0000-000010020000}"/>
    <cellStyle name="개_02-포장-1_Book4" xfId="511" xr:uid="{00000000-0005-0000-0000-000011020000}"/>
    <cellStyle name="개_02-포장-1_Book4_도로수량양식" xfId="512" xr:uid="{00000000-0005-0000-0000-000012020000}"/>
    <cellStyle name="개_02-포장-1_Book4_도로수량양식_우아6취입보수량" xfId="513" xr:uid="{00000000-0005-0000-0000-000013020000}"/>
    <cellStyle name="개_02-포장-1_Book4_도로수량양식_토량운반 " xfId="514" xr:uid="{00000000-0005-0000-0000-000014020000}"/>
    <cellStyle name="개_02-포장-1_Book4_수량(수정)" xfId="515" xr:uid="{00000000-0005-0000-0000-000015020000}"/>
    <cellStyle name="개_02-포장-1_Book4_수량(수정)_토량운반 " xfId="516" xr:uid="{00000000-0005-0000-0000-000016020000}"/>
    <cellStyle name="개_02-포장-1_Book4_수량산출" xfId="517" xr:uid="{00000000-0005-0000-0000-000017020000}"/>
    <cellStyle name="개_02-포장-1_Book4_수량산출_우아6취입보수량" xfId="518" xr:uid="{00000000-0005-0000-0000-000018020000}"/>
    <cellStyle name="개_02-포장-1_Book4_수량산출_토량운반 " xfId="519" xr:uid="{00000000-0005-0000-0000-000019020000}"/>
    <cellStyle name="개_02-포장-1_Book4_우아6취입보수량" xfId="520" xr:uid="{00000000-0005-0000-0000-00001A020000}"/>
    <cellStyle name="개_02-포장-1_Book4_인월중군소하천" xfId="521" xr:uid="{00000000-0005-0000-0000-00001B020000}"/>
    <cellStyle name="개_02-포장-1_Book4_인월중군소하천_우아6취입보수량" xfId="522" xr:uid="{00000000-0005-0000-0000-00001C020000}"/>
    <cellStyle name="개_02-포장-1_Book4_인월중군소하천_토량운반 " xfId="523" xr:uid="{00000000-0005-0000-0000-00001D020000}"/>
    <cellStyle name="개_02-포장-1_Book4_토량운반 " xfId="524" xr:uid="{00000000-0005-0000-0000-00001E020000}"/>
    <cellStyle name="개_02-포장-1_수량전체" xfId="525" xr:uid="{00000000-0005-0000-0000-00001F020000}"/>
    <cellStyle name="개_02-포장-1_수량전체_도로수량양식" xfId="526" xr:uid="{00000000-0005-0000-0000-000020020000}"/>
    <cellStyle name="개_02-포장-1_수량전체_도로수량양식_우아6취입보수량" xfId="527" xr:uid="{00000000-0005-0000-0000-000021020000}"/>
    <cellStyle name="개_02-포장-1_수량전체_도로수량양식_토량운반 " xfId="528" xr:uid="{00000000-0005-0000-0000-000022020000}"/>
    <cellStyle name="개_02-포장-1_수량전체_수량(수정)" xfId="529" xr:uid="{00000000-0005-0000-0000-000023020000}"/>
    <cellStyle name="개_02-포장-1_수량전체_수량(수정)_토량운반 " xfId="530" xr:uid="{00000000-0005-0000-0000-000024020000}"/>
    <cellStyle name="개_02-포장-1_수량전체_수량산출" xfId="531" xr:uid="{00000000-0005-0000-0000-000025020000}"/>
    <cellStyle name="개_02-포장-1_수량전체_수량산출_우아6취입보수량" xfId="532" xr:uid="{00000000-0005-0000-0000-000026020000}"/>
    <cellStyle name="개_02-포장-1_수량전체_수량산출_토량운반 " xfId="533" xr:uid="{00000000-0005-0000-0000-000027020000}"/>
    <cellStyle name="개_02-포장-1_수량전체_우아6취입보수량" xfId="534" xr:uid="{00000000-0005-0000-0000-000028020000}"/>
    <cellStyle name="개_02-포장-1_수량전체_인월중군소하천" xfId="535" xr:uid="{00000000-0005-0000-0000-000029020000}"/>
    <cellStyle name="개_02-포장-1_수량전체_인월중군소하천_우아6취입보수량" xfId="536" xr:uid="{00000000-0005-0000-0000-00002A020000}"/>
    <cellStyle name="개_02-포장-1_수량전체_인월중군소하천_토량운반 " xfId="537" xr:uid="{00000000-0005-0000-0000-00002B020000}"/>
    <cellStyle name="개_02-포장-1_수량전체_토량운반 " xfId="538" xr:uid="{00000000-0005-0000-0000-00002C020000}"/>
    <cellStyle name="개_02-포장-1_작업(수량)" xfId="539" xr:uid="{00000000-0005-0000-0000-00002D020000}"/>
    <cellStyle name="개_02-포장-1_중군소하천(최종)" xfId="540" xr:uid="{00000000-0005-0000-0000-00002E020000}"/>
    <cellStyle name="개_2_완충녹지203 " xfId="541" xr:uid="{00000000-0005-0000-0000-00002F020000}"/>
    <cellStyle name="개_Boo2" xfId="542" xr:uid="{00000000-0005-0000-0000-000030020000}"/>
    <cellStyle name="개_Boo2_도로수량양식" xfId="543" xr:uid="{00000000-0005-0000-0000-000031020000}"/>
    <cellStyle name="개_Boo2_도로수량양식_우아6취입보수량" xfId="544" xr:uid="{00000000-0005-0000-0000-000032020000}"/>
    <cellStyle name="개_Boo2_도로수량양식_토량운반 " xfId="545" xr:uid="{00000000-0005-0000-0000-000033020000}"/>
    <cellStyle name="개_Boo2_수량(수정)" xfId="546" xr:uid="{00000000-0005-0000-0000-000034020000}"/>
    <cellStyle name="개_Boo2_수량(수정)_토량운반 " xfId="547" xr:uid="{00000000-0005-0000-0000-000035020000}"/>
    <cellStyle name="개_Boo2_수량산출" xfId="548" xr:uid="{00000000-0005-0000-0000-000036020000}"/>
    <cellStyle name="개_Boo2_수량산출_우아6취입보수량" xfId="549" xr:uid="{00000000-0005-0000-0000-000037020000}"/>
    <cellStyle name="개_Boo2_수량산출_토량운반 " xfId="550" xr:uid="{00000000-0005-0000-0000-000038020000}"/>
    <cellStyle name="개_Boo2_우아6취입보수량" xfId="551" xr:uid="{00000000-0005-0000-0000-000039020000}"/>
    <cellStyle name="개_Boo2_인월중군소하천" xfId="552" xr:uid="{00000000-0005-0000-0000-00003A020000}"/>
    <cellStyle name="개_Boo2_인월중군소하천_우아6취입보수량" xfId="553" xr:uid="{00000000-0005-0000-0000-00003B020000}"/>
    <cellStyle name="개_Boo2_인월중군소하천_토량운반 " xfId="554" xr:uid="{00000000-0005-0000-0000-00003C020000}"/>
    <cellStyle name="개_Boo2_토량운반 " xfId="555" xr:uid="{00000000-0005-0000-0000-00003D020000}"/>
    <cellStyle name="개_Book2" xfId="556" xr:uid="{00000000-0005-0000-0000-00003E020000}"/>
    <cellStyle name="개_Book2_도로수량양식" xfId="557" xr:uid="{00000000-0005-0000-0000-00003F020000}"/>
    <cellStyle name="개_Book2_도로수량양식_우아6취입보수량" xfId="558" xr:uid="{00000000-0005-0000-0000-000040020000}"/>
    <cellStyle name="개_Book2_도로수량양식_토량운반 " xfId="559" xr:uid="{00000000-0005-0000-0000-000041020000}"/>
    <cellStyle name="개_Book2_수량(수정)" xfId="560" xr:uid="{00000000-0005-0000-0000-000042020000}"/>
    <cellStyle name="개_Book2_수량(수정)_토량운반 " xfId="561" xr:uid="{00000000-0005-0000-0000-000043020000}"/>
    <cellStyle name="개_Book2_수량산출" xfId="562" xr:uid="{00000000-0005-0000-0000-000044020000}"/>
    <cellStyle name="개_Book2_수량산출_우아6취입보수량" xfId="563" xr:uid="{00000000-0005-0000-0000-000045020000}"/>
    <cellStyle name="개_Book2_수량산출_토량운반 " xfId="564" xr:uid="{00000000-0005-0000-0000-000046020000}"/>
    <cellStyle name="개_Book2_우아6취입보수량" xfId="565" xr:uid="{00000000-0005-0000-0000-000047020000}"/>
    <cellStyle name="개_Book2_인월중군소하천" xfId="566" xr:uid="{00000000-0005-0000-0000-000048020000}"/>
    <cellStyle name="개_Book2_인월중군소하천_우아6취입보수량" xfId="567" xr:uid="{00000000-0005-0000-0000-000049020000}"/>
    <cellStyle name="개_Book2_인월중군소하천_토량운반 " xfId="568" xr:uid="{00000000-0005-0000-0000-00004A020000}"/>
    <cellStyle name="개_Book2_토량운반 " xfId="569" xr:uid="{00000000-0005-0000-0000-00004B020000}"/>
    <cellStyle name="개_Book4" xfId="570" xr:uid="{00000000-0005-0000-0000-00004C020000}"/>
    <cellStyle name="개_Book4_도로수량양식" xfId="571" xr:uid="{00000000-0005-0000-0000-00004D020000}"/>
    <cellStyle name="개_Book4_도로수량양식_우아6취입보수량" xfId="572" xr:uid="{00000000-0005-0000-0000-00004E020000}"/>
    <cellStyle name="개_Book4_도로수량양식_토량운반 " xfId="573" xr:uid="{00000000-0005-0000-0000-00004F020000}"/>
    <cellStyle name="개_Book4_수량(수정)" xfId="574" xr:uid="{00000000-0005-0000-0000-000050020000}"/>
    <cellStyle name="개_Book4_수량(수정)_토량운반 " xfId="575" xr:uid="{00000000-0005-0000-0000-000051020000}"/>
    <cellStyle name="개_Book4_수량산출" xfId="576" xr:uid="{00000000-0005-0000-0000-000052020000}"/>
    <cellStyle name="개_Book4_수량산출_우아6취입보수량" xfId="577" xr:uid="{00000000-0005-0000-0000-000053020000}"/>
    <cellStyle name="개_Book4_수량산출_토량운반 " xfId="578" xr:uid="{00000000-0005-0000-0000-000054020000}"/>
    <cellStyle name="개_Book4_우아6취입보수량" xfId="579" xr:uid="{00000000-0005-0000-0000-000055020000}"/>
    <cellStyle name="개_Book4_인월중군소하천" xfId="580" xr:uid="{00000000-0005-0000-0000-000056020000}"/>
    <cellStyle name="개_Book4_인월중군소하천_우아6취입보수량" xfId="581" xr:uid="{00000000-0005-0000-0000-000057020000}"/>
    <cellStyle name="개_Book4_인월중군소하천_토량운반 " xfId="582" xr:uid="{00000000-0005-0000-0000-000058020000}"/>
    <cellStyle name="개_Book4_토량운반 " xfId="583" xr:uid="{00000000-0005-0000-0000-000059020000}"/>
    <cellStyle name="개_수량전체" xfId="584" xr:uid="{00000000-0005-0000-0000-00005A020000}"/>
    <cellStyle name="개_수량전체_도로수량양식" xfId="585" xr:uid="{00000000-0005-0000-0000-00005B020000}"/>
    <cellStyle name="개_수량전체_도로수량양식_우아6취입보수량" xfId="586" xr:uid="{00000000-0005-0000-0000-00005C020000}"/>
    <cellStyle name="개_수량전체_도로수량양식_토량운반 " xfId="587" xr:uid="{00000000-0005-0000-0000-00005D020000}"/>
    <cellStyle name="개_수량전체_수량(수정)" xfId="588" xr:uid="{00000000-0005-0000-0000-00005E020000}"/>
    <cellStyle name="개_수량전체_수량(수정)_토량운반 " xfId="589" xr:uid="{00000000-0005-0000-0000-00005F020000}"/>
    <cellStyle name="개_수량전체_수량산출" xfId="590" xr:uid="{00000000-0005-0000-0000-000060020000}"/>
    <cellStyle name="개_수량전체_수량산출_우아6취입보수량" xfId="591" xr:uid="{00000000-0005-0000-0000-000061020000}"/>
    <cellStyle name="개_수량전체_수량산출_토량운반 " xfId="592" xr:uid="{00000000-0005-0000-0000-000062020000}"/>
    <cellStyle name="개_수량전체_우아6취입보수량" xfId="593" xr:uid="{00000000-0005-0000-0000-000063020000}"/>
    <cellStyle name="개_수량전체_인월중군소하천" xfId="594" xr:uid="{00000000-0005-0000-0000-000064020000}"/>
    <cellStyle name="개_수량전체_인월중군소하천_우아6취입보수량" xfId="595" xr:uid="{00000000-0005-0000-0000-000065020000}"/>
    <cellStyle name="개_수량전체_인월중군소하천_토량운반 " xfId="596" xr:uid="{00000000-0005-0000-0000-000066020000}"/>
    <cellStyle name="개_수량전체_토량운반 " xfId="597" xr:uid="{00000000-0005-0000-0000-000067020000}"/>
    <cellStyle name="개_작업(수량)" xfId="598" xr:uid="{00000000-0005-0000-0000-000068020000}"/>
    <cellStyle name="개_중군소하천(최종)" xfId="599" xr:uid="{00000000-0005-0000-0000-000069020000}"/>
    <cellStyle name="개소" xfId="600" xr:uid="{00000000-0005-0000-0000-00006A020000}"/>
    <cellStyle name="고정소숫점" xfId="601" xr:uid="{00000000-0005-0000-0000-00006B020000}"/>
    <cellStyle name="고정출력1" xfId="602" xr:uid="{00000000-0005-0000-0000-00006C020000}"/>
    <cellStyle name="고정출력2" xfId="603" xr:uid="{00000000-0005-0000-0000-00006D020000}"/>
    <cellStyle name="공사원가계산서(조경)" xfId="604" xr:uid="{00000000-0005-0000-0000-00006E020000}"/>
    <cellStyle name="咬訌裝?INCOM1" xfId="605" xr:uid="{00000000-0005-0000-0000-00006F020000}"/>
    <cellStyle name="咬訌裝?INCOM10" xfId="606" xr:uid="{00000000-0005-0000-0000-000070020000}"/>
    <cellStyle name="咬訌裝?INCOM2" xfId="607" xr:uid="{00000000-0005-0000-0000-000071020000}"/>
    <cellStyle name="咬訌裝?INCOM3" xfId="608" xr:uid="{00000000-0005-0000-0000-000072020000}"/>
    <cellStyle name="咬訌裝?INCOM4" xfId="609" xr:uid="{00000000-0005-0000-0000-000073020000}"/>
    <cellStyle name="咬訌裝?INCOM5" xfId="610" xr:uid="{00000000-0005-0000-0000-000074020000}"/>
    <cellStyle name="咬訌裝?INCOM6" xfId="611" xr:uid="{00000000-0005-0000-0000-000075020000}"/>
    <cellStyle name="咬訌裝?INCOM7" xfId="612" xr:uid="{00000000-0005-0000-0000-000076020000}"/>
    <cellStyle name="咬訌裝?INCOM8" xfId="613" xr:uid="{00000000-0005-0000-0000-000077020000}"/>
    <cellStyle name="咬訌裝?INCOM9" xfId="614" xr:uid="{00000000-0005-0000-0000-000078020000}"/>
    <cellStyle name="咬訌裝?PRIB11" xfId="615" xr:uid="{00000000-0005-0000-0000-000079020000}"/>
    <cellStyle name="금액" xfId="616" xr:uid="{00000000-0005-0000-0000-00007A020000}"/>
    <cellStyle name="날짜" xfId="617" xr:uid="{00000000-0005-0000-0000-00007B020000}"/>
    <cellStyle name="내역" xfId="618" xr:uid="{00000000-0005-0000-0000-00007C020000}"/>
    <cellStyle name="내역서" xfId="619" xr:uid="{00000000-0005-0000-0000-00007D020000}"/>
    <cellStyle name="단위" xfId="620" xr:uid="{00000000-0005-0000-0000-00007E020000}"/>
    <cellStyle name="달러" xfId="621" xr:uid="{00000000-0005-0000-0000-00007F020000}"/>
    <cellStyle name="뒤에 오는 하이퍼링크_(12-19)홍산배수장" xfId="622" xr:uid="{00000000-0005-0000-0000-000080020000}"/>
    <cellStyle name="똿떓죶Ø괻 [0.00]_PRODUCT DETAIL Q1" xfId="623" xr:uid="{00000000-0005-0000-0000-000081020000}"/>
    <cellStyle name="똿떓죶Ø괻_PRODUCT DETAIL Q1" xfId="624" xr:uid="{00000000-0005-0000-0000-000082020000}"/>
    <cellStyle name="똿뗦먛귟 [0.00]_NT Server " xfId="625" xr:uid="{00000000-0005-0000-0000-000083020000}"/>
    <cellStyle name="똿뗦먛귟_NT Server " xfId="626" xr:uid="{00000000-0005-0000-0000-000084020000}"/>
    <cellStyle name="마이너스키" xfId="627" xr:uid="{00000000-0005-0000-0000-000085020000}"/>
    <cellStyle name="매" xfId="628" xr:uid="{00000000-0005-0000-0000-000086020000}"/>
    <cellStyle name="매_02-포장-1" xfId="629" xr:uid="{00000000-0005-0000-0000-000087020000}"/>
    <cellStyle name="매_02-포장-1_2_완충녹지203 " xfId="630" xr:uid="{00000000-0005-0000-0000-000088020000}"/>
    <cellStyle name="매_02-포장-1_Boo2" xfId="631" xr:uid="{00000000-0005-0000-0000-000089020000}"/>
    <cellStyle name="매_02-포장-1_Boo2_도로수량양식" xfId="632" xr:uid="{00000000-0005-0000-0000-00008A020000}"/>
    <cellStyle name="매_02-포장-1_Boo2_도로수량양식_우아6취입보수량" xfId="633" xr:uid="{00000000-0005-0000-0000-00008B020000}"/>
    <cellStyle name="매_02-포장-1_Boo2_도로수량양식_토량운반 " xfId="634" xr:uid="{00000000-0005-0000-0000-00008C020000}"/>
    <cellStyle name="매_02-포장-1_Boo2_수량(수정)" xfId="635" xr:uid="{00000000-0005-0000-0000-00008D020000}"/>
    <cellStyle name="매_02-포장-1_Boo2_수량(수정)_토량운반 " xfId="636" xr:uid="{00000000-0005-0000-0000-00008E020000}"/>
    <cellStyle name="매_02-포장-1_Boo2_수량산출" xfId="637" xr:uid="{00000000-0005-0000-0000-00008F020000}"/>
    <cellStyle name="매_02-포장-1_Boo2_수량산출_우아6취입보수량" xfId="638" xr:uid="{00000000-0005-0000-0000-000090020000}"/>
    <cellStyle name="매_02-포장-1_Boo2_수량산출_토량운반 " xfId="639" xr:uid="{00000000-0005-0000-0000-000091020000}"/>
    <cellStyle name="매_02-포장-1_Boo2_우아6취입보수량" xfId="640" xr:uid="{00000000-0005-0000-0000-000092020000}"/>
    <cellStyle name="매_02-포장-1_Boo2_인월중군소하천" xfId="641" xr:uid="{00000000-0005-0000-0000-000093020000}"/>
    <cellStyle name="매_02-포장-1_Boo2_인월중군소하천_우아6취입보수량" xfId="642" xr:uid="{00000000-0005-0000-0000-000094020000}"/>
    <cellStyle name="매_02-포장-1_Boo2_인월중군소하천_토량운반 " xfId="643" xr:uid="{00000000-0005-0000-0000-000095020000}"/>
    <cellStyle name="매_02-포장-1_Boo2_토량운반 " xfId="644" xr:uid="{00000000-0005-0000-0000-000096020000}"/>
    <cellStyle name="매_02-포장-1_Book2" xfId="645" xr:uid="{00000000-0005-0000-0000-000097020000}"/>
    <cellStyle name="매_02-포장-1_Book2_도로수량양식" xfId="646" xr:uid="{00000000-0005-0000-0000-000098020000}"/>
    <cellStyle name="매_02-포장-1_Book2_도로수량양식_우아6취입보수량" xfId="647" xr:uid="{00000000-0005-0000-0000-000099020000}"/>
    <cellStyle name="매_02-포장-1_Book2_도로수량양식_토량운반 " xfId="648" xr:uid="{00000000-0005-0000-0000-00009A020000}"/>
    <cellStyle name="매_02-포장-1_Book2_수량(수정)" xfId="649" xr:uid="{00000000-0005-0000-0000-00009B020000}"/>
    <cellStyle name="매_02-포장-1_Book2_수량(수정)_토량운반 " xfId="650" xr:uid="{00000000-0005-0000-0000-00009C020000}"/>
    <cellStyle name="매_02-포장-1_Book2_수량산출" xfId="651" xr:uid="{00000000-0005-0000-0000-00009D020000}"/>
    <cellStyle name="매_02-포장-1_Book2_수량산출_우아6취입보수량" xfId="652" xr:uid="{00000000-0005-0000-0000-00009E020000}"/>
    <cellStyle name="매_02-포장-1_Book2_수량산출_토량운반 " xfId="653" xr:uid="{00000000-0005-0000-0000-00009F020000}"/>
    <cellStyle name="매_02-포장-1_Book2_우아6취입보수량" xfId="654" xr:uid="{00000000-0005-0000-0000-0000A0020000}"/>
    <cellStyle name="매_02-포장-1_Book2_인월중군소하천" xfId="655" xr:uid="{00000000-0005-0000-0000-0000A1020000}"/>
    <cellStyle name="매_02-포장-1_Book2_인월중군소하천_우아6취입보수량" xfId="656" xr:uid="{00000000-0005-0000-0000-0000A2020000}"/>
    <cellStyle name="매_02-포장-1_Book2_인월중군소하천_토량운반 " xfId="657" xr:uid="{00000000-0005-0000-0000-0000A3020000}"/>
    <cellStyle name="매_02-포장-1_Book2_토량운반 " xfId="658" xr:uid="{00000000-0005-0000-0000-0000A4020000}"/>
    <cellStyle name="매_02-포장-1_Book4" xfId="659" xr:uid="{00000000-0005-0000-0000-0000A5020000}"/>
    <cellStyle name="매_02-포장-1_Book4_도로수량양식" xfId="660" xr:uid="{00000000-0005-0000-0000-0000A6020000}"/>
    <cellStyle name="매_02-포장-1_Book4_도로수량양식_우아6취입보수량" xfId="661" xr:uid="{00000000-0005-0000-0000-0000A7020000}"/>
    <cellStyle name="매_02-포장-1_Book4_도로수량양식_토량운반 " xfId="662" xr:uid="{00000000-0005-0000-0000-0000A8020000}"/>
    <cellStyle name="매_02-포장-1_Book4_수량(수정)" xfId="663" xr:uid="{00000000-0005-0000-0000-0000A9020000}"/>
    <cellStyle name="매_02-포장-1_Book4_수량(수정)_토량운반 " xfId="664" xr:uid="{00000000-0005-0000-0000-0000AA020000}"/>
    <cellStyle name="매_02-포장-1_Book4_수량산출" xfId="665" xr:uid="{00000000-0005-0000-0000-0000AB020000}"/>
    <cellStyle name="매_02-포장-1_Book4_수량산출_우아6취입보수량" xfId="666" xr:uid="{00000000-0005-0000-0000-0000AC020000}"/>
    <cellStyle name="매_02-포장-1_Book4_수량산출_토량운반 " xfId="667" xr:uid="{00000000-0005-0000-0000-0000AD020000}"/>
    <cellStyle name="매_02-포장-1_Book4_우아6취입보수량" xfId="668" xr:uid="{00000000-0005-0000-0000-0000AE020000}"/>
    <cellStyle name="매_02-포장-1_Book4_인월중군소하천" xfId="669" xr:uid="{00000000-0005-0000-0000-0000AF020000}"/>
    <cellStyle name="매_02-포장-1_Book4_인월중군소하천_우아6취입보수량" xfId="670" xr:uid="{00000000-0005-0000-0000-0000B0020000}"/>
    <cellStyle name="매_02-포장-1_Book4_인월중군소하천_토량운반 " xfId="671" xr:uid="{00000000-0005-0000-0000-0000B1020000}"/>
    <cellStyle name="매_02-포장-1_Book4_토량운반 " xfId="672" xr:uid="{00000000-0005-0000-0000-0000B2020000}"/>
    <cellStyle name="매_02-포장-1_수량전체" xfId="673" xr:uid="{00000000-0005-0000-0000-0000B3020000}"/>
    <cellStyle name="매_02-포장-1_수량전체_도로수량양식" xfId="674" xr:uid="{00000000-0005-0000-0000-0000B4020000}"/>
    <cellStyle name="매_02-포장-1_수량전체_도로수량양식_우아6취입보수량" xfId="675" xr:uid="{00000000-0005-0000-0000-0000B5020000}"/>
    <cellStyle name="매_02-포장-1_수량전체_도로수량양식_토량운반 " xfId="676" xr:uid="{00000000-0005-0000-0000-0000B6020000}"/>
    <cellStyle name="매_02-포장-1_수량전체_수량(수정)" xfId="677" xr:uid="{00000000-0005-0000-0000-0000B7020000}"/>
    <cellStyle name="매_02-포장-1_수량전체_수량(수정)_토량운반 " xfId="678" xr:uid="{00000000-0005-0000-0000-0000B8020000}"/>
    <cellStyle name="매_02-포장-1_수량전체_수량산출" xfId="679" xr:uid="{00000000-0005-0000-0000-0000B9020000}"/>
    <cellStyle name="매_02-포장-1_수량전체_수량산출_우아6취입보수량" xfId="680" xr:uid="{00000000-0005-0000-0000-0000BA020000}"/>
    <cellStyle name="매_02-포장-1_수량전체_수량산출_토량운반 " xfId="681" xr:uid="{00000000-0005-0000-0000-0000BB020000}"/>
    <cellStyle name="매_02-포장-1_수량전체_우아6취입보수량" xfId="682" xr:uid="{00000000-0005-0000-0000-0000BC020000}"/>
    <cellStyle name="매_02-포장-1_수량전체_인월중군소하천" xfId="683" xr:uid="{00000000-0005-0000-0000-0000BD020000}"/>
    <cellStyle name="매_02-포장-1_수량전체_인월중군소하천_우아6취입보수량" xfId="684" xr:uid="{00000000-0005-0000-0000-0000BE020000}"/>
    <cellStyle name="매_02-포장-1_수량전체_인월중군소하천_토량운반 " xfId="685" xr:uid="{00000000-0005-0000-0000-0000BF020000}"/>
    <cellStyle name="매_02-포장-1_수량전체_토량운반 " xfId="686" xr:uid="{00000000-0005-0000-0000-0000C0020000}"/>
    <cellStyle name="매_02-포장-1_작업(수량)" xfId="687" xr:uid="{00000000-0005-0000-0000-0000C1020000}"/>
    <cellStyle name="매_02-포장-1_중군소하천(최종)" xfId="688" xr:uid="{00000000-0005-0000-0000-0000C2020000}"/>
    <cellStyle name="매_2_완충녹지203 " xfId="689" xr:uid="{00000000-0005-0000-0000-0000C3020000}"/>
    <cellStyle name="매_Boo2" xfId="690" xr:uid="{00000000-0005-0000-0000-0000C4020000}"/>
    <cellStyle name="매_Boo2_도로수량양식" xfId="691" xr:uid="{00000000-0005-0000-0000-0000C5020000}"/>
    <cellStyle name="매_Boo2_도로수량양식_우아6취입보수량" xfId="692" xr:uid="{00000000-0005-0000-0000-0000C6020000}"/>
    <cellStyle name="매_Boo2_도로수량양식_토량운반 " xfId="693" xr:uid="{00000000-0005-0000-0000-0000C7020000}"/>
    <cellStyle name="매_Boo2_수량(수정)" xfId="694" xr:uid="{00000000-0005-0000-0000-0000C8020000}"/>
    <cellStyle name="매_Boo2_수량(수정)_토량운반 " xfId="695" xr:uid="{00000000-0005-0000-0000-0000C9020000}"/>
    <cellStyle name="매_Boo2_수량산출" xfId="696" xr:uid="{00000000-0005-0000-0000-0000CA020000}"/>
    <cellStyle name="매_Boo2_수량산출_우아6취입보수량" xfId="697" xr:uid="{00000000-0005-0000-0000-0000CB020000}"/>
    <cellStyle name="매_Boo2_수량산출_토량운반 " xfId="698" xr:uid="{00000000-0005-0000-0000-0000CC020000}"/>
    <cellStyle name="매_Boo2_우아6취입보수량" xfId="699" xr:uid="{00000000-0005-0000-0000-0000CD020000}"/>
    <cellStyle name="매_Boo2_인월중군소하천" xfId="700" xr:uid="{00000000-0005-0000-0000-0000CE020000}"/>
    <cellStyle name="매_Boo2_인월중군소하천_우아6취입보수량" xfId="701" xr:uid="{00000000-0005-0000-0000-0000CF020000}"/>
    <cellStyle name="매_Boo2_인월중군소하천_토량운반 " xfId="702" xr:uid="{00000000-0005-0000-0000-0000D0020000}"/>
    <cellStyle name="매_Boo2_토량운반 " xfId="703" xr:uid="{00000000-0005-0000-0000-0000D1020000}"/>
    <cellStyle name="매_Book2" xfId="704" xr:uid="{00000000-0005-0000-0000-0000D2020000}"/>
    <cellStyle name="매_Book2_도로수량양식" xfId="705" xr:uid="{00000000-0005-0000-0000-0000D3020000}"/>
    <cellStyle name="매_Book2_도로수량양식_우아6취입보수량" xfId="706" xr:uid="{00000000-0005-0000-0000-0000D4020000}"/>
    <cellStyle name="매_Book2_도로수량양식_토량운반 " xfId="707" xr:uid="{00000000-0005-0000-0000-0000D5020000}"/>
    <cellStyle name="매_Book2_수량(수정)" xfId="708" xr:uid="{00000000-0005-0000-0000-0000D6020000}"/>
    <cellStyle name="매_Book2_수량(수정)_토량운반 " xfId="709" xr:uid="{00000000-0005-0000-0000-0000D7020000}"/>
    <cellStyle name="매_Book2_수량산출" xfId="710" xr:uid="{00000000-0005-0000-0000-0000D8020000}"/>
    <cellStyle name="매_Book2_수량산출_우아6취입보수량" xfId="711" xr:uid="{00000000-0005-0000-0000-0000D9020000}"/>
    <cellStyle name="매_Book2_수량산출_토량운반 " xfId="712" xr:uid="{00000000-0005-0000-0000-0000DA020000}"/>
    <cellStyle name="매_Book2_우아6취입보수량" xfId="713" xr:uid="{00000000-0005-0000-0000-0000DB020000}"/>
    <cellStyle name="매_Book2_인월중군소하천" xfId="714" xr:uid="{00000000-0005-0000-0000-0000DC020000}"/>
    <cellStyle name="매_Book2_인월중군소하천_우아6취입보수량" xfId="715" xr:uid="{00000000-0005-0000-0000-0000DD020000}"/>
    <cellStyle name="매_Book2_인월중군소하천_토량운반 " xfId="716" xr:uid="{00000000-0005-0000-0000-0000DE020000}"/>
    <cellStyle name="매_Book2_토량운반 " xfId="717" xr:uid="{00000000-0005-0000-0000-0000DF020000}"/>
    <cellStyle name="매_Book4" xfId="718" xr:uid="{00000000-0005-0000-0000-0000E0020000}"/>
    <cellStyle name="매_Book4_도로수량양식" xfId="719" xr:uid="{00000000-0005-0000-0000-0000E1020000}"/>
    <cellStyle name="매_Book4_도로수량양식_우아6취입보수량" xfId="720" xr:uid="{00000000-0005-0000-0000-0000E2020000}"/>
    <cellStyle name="매_Book4_도로수량양식_토량운반 " xfId="721" xr:uid="{00000000-0005-0000-0000-0000E3020000}"/>
    <cellStyle name="매_Book4_수량(수정)" xfId="722" xr:uid="{00000000-0005-0000-0000-0000E4020000}"/>
    <cellStyle name="매_Book4_수량(수정)_토량운반 " xfId="723" xr:uid="{00000000-0005-0000-0000-0000E5020000}"/>
    <cellStyle name="매_Book4_수량산출" xfId="724" xr:uid="{00000000-0005-0000-0000-0000E6020000}"/>
    <cellStyle name="매_Book4_수량산출_우아6취입보수량" xfId="725" xr:uid="{00000000-0005-0000-0000-0000E7020000}"/>
    <cellStyle name="매_Book4_수량산출_토량운반 " xfId="726" xr:uid="{00000000-0005-0000-0000-0000E8020000}"/>
    <cellStyle name="매_Book4_우아6취입보수량" xfId="727" xr:uid="{00000000-0005-0000-0000-0000E9020000}"/>
    <cellStyle name="매_Book4_인월중군소하천" xfId="728" xr:uid="{00000000-0005-0000-0000-0000EA020000}"/>
    <cellStyle name="매_Book4_인월중군소하천_우아6취입보수량" xfId="729" xr:uid="{00000000-0005-0000-0000-0000EB020000}"/>
    <cellStyle name="매_Book4_인월중군소하천_토량운반 " xfId="730" xr:uid="{00000000-0005-0000-0000-0000EC020000}"/>
    <cellStyle name="매_Book4_토량운반 " xfId="731" xr:uid="{00000000-0005-0000-0000-0000ED020000}"/>
    <cellStyle name="매_수량전체" xfId="732" xr:uid="{00000000-0005-0000-0000-0000EE020000}"/>
    <cellStyle name="매_수량전체_도로수량양식" xfId="733" xr:uid="{00000000-0005-0000-0000-0000EF020000}"/>
    <cellStyle name="매_수량전체_도로수량양식_우아6취입보수량" xfId="734" xr:uid="{00000000-0005-0000-0000-0000F0020000}"/>
    <cellStyle name="매_수량전체_도로수량양식_토량운반 " xfId="735" xr:uid="{00000000-0005-0000-0000-0000F1020000}"/>
    <cellStyle name="매_수량전체_수량(수정)" xfId="736" xr:uid="{00000000-0005-0000-0000-0000F2020000}"/>
    <cellStyle name="매_수량전체_수량(수정)_토량운반 " xfId="737" xr:uid="{00000000-0005-0000-0000-0000F3020000}"/>
    <cellStyle name="매_수량전체_수량산출" xfId="738" xr:uid="{00000000-0005-0000-0000-0000F4020000}"/>
    <cellStyle name="매_수량전체_수량산출_우아6취입보수량" xfId="739" xr:uid="{00000000-0005-0000-0000-0000F5020000}"/>
    <cellStyle name="매_수량전체_수량산출_토량운반 " xfId="740" xr:uid="{00000000-0005-0000-0000-0000F6020000}"/>
    <cellStyle name="매_수량전체_우아6취입보수량" xfId="741" xr:uid="{00000000-0005-0000-0000-0000F7020000}"/>
    <cellStyle name="매_수량전체_인월중군소하천" xfId="742" xr:uid="{00000000-0005-0000-0000-0000F8020000}"/>
    <cellStyle name="매_수량전체_인월중군소하천_우아6취입보수량" xfId="743" xr:uid="{00000000-0005-0000-0000-0000F9020000}"/>
    <cellStyle name="매_수량전체_인월중군소하천_토량운반 " xfId="744" xr:uid="{00000000-0005-0000-0000-0000FA020000}"/>
    <cellStyle name="매_수량전체_토량운반 " xfId="745" xr:uid="{00000000-0005-0000-0000-0000FB020000}"/>
    <cellStyle name="매_작업(수량)" xfId="746" xr:uid="{00000000-0005-0000-0000-0000FC020000}"/>
    <cellStyle name="매_중군소하천(최종)" xfId="747" xr:uid="{00000000-0005-0000-0000-0000FD020000}"/>
    <cellStyle name="묮뎋 [0.00]_PRODUCT DETAIL Q1" xfId="748" xr:uid="{00000000-0005-0000-0000-0000FE020000}"/>
    <cellStyle name="묮뎋_PRODUCT DETAIL Q1" xfId="749" xr:uid="{00000000-0005-0000-0000-0000FF020000}"/>
    <cellStyle name="믅됞 [0.00]_볷?붎 " xfId="750" xr:uid="{00000000-0005-0000-0000-000000030000}"/>
    <cellStyle name="믅됞_볷?붎 " xfId="751" xr:uid="{00000000-0005-0000-0000-000001030000}"/>
    <cellStyle name="백 " xfId="752" xr:uid="{00000000-0005-0000-0000-000002030000}"/>
    <cellStyle name="백분율" xfId="753" builtinId="5"/>
    <cellStyle name="백분율 2" xfId="754" xr:uid="{00000000-0005-0000-0000-000004030000}"/>
    <cellStyle name="뷭?_莫퐬? " xfId="755" xr:uid="{00000000-0005-0000-0000-000005030000}"/>
    <cellStyle name="수량" xfId="756" xr:uid="{00000000-0005-0000-0000-000006030000}"/>
    <cellStyle name="숫자(R)" xfId="757" xr:uid="{00000000-0005-0000-0000-000007030000}"/>
    <cellStyle name="쉼표 [0]" xfId="758" builtinId="6"/>
    <cellStyle name="쉼표 [0] 2" xfId="759" xr:uid="{00000000-0005-0000-0000-000009030000}"/>
    <cellStyle name="쉼표 [0] 3 2" xfId="760" xr:uid="{00000000-0005-0000-0000-00000A030000}"/>
    <cellStyle name="스타일 1" xfId="761" xr:uid="{00000000-0005-0000-0000-00000B030000}"/>
    <cellStyle name="안건회계법인" xfId="762" xr:uid="{00000000-0005-0000-0000-00000C030000}"/>
    <cellStyle name="왼" xfId="763" xr:uid="{00000000-0005-0000-0000-00000D030000}"/>
    <cellStyle name="왼쪽2" xfId="764" xr:uid="{00000000-0005-0000-0000-00000E030000}"/>
    <cellStyle name="왼쪽5" xfId="765" xr:uid="{00000000-0005-0000-0000-00000F030000}"/>
    <cellStyle name="원" xfId="766" xr:uid="{00000000-0005-0000-0000-000010030000}"/>
    <cellStyle name="원_2000시행(보완2)_2000시행(보2) " xfId="767" xr:uid="{00000000-0005-0000-0000-000011030000}"/>
    <cellStyle name="원_2000시행(보완2)_2000시행(보3) " xfId="768" xr:uid="{00000000-0005-0000-0000-000012030000}"/>
    <cellStyle name="원_2001상암,미동총괄표(사업개요)" xfId="769" xr:uid="{00000000-0005-0000-0000-000013030000}"/>
    <cellStyle name="원_NEGS" xfId="770" xr:uid="{00000000-0005-0000-0000-000014030000}"/>
    <cellStyle name="원_NEGS_연기현황" xfId="771" xr:uid="{00000000-0005-0000-0000-000015030000}"/>
    <cellStyle name="원_공사비총괄표(5.15)" xfId="772" xr:uid="{00000000-0005-0000-0000-000016030000}"/>
    <cellStyle name="원_매내천_측구공1_1지구포장수량산출 " xfId="773" xr:uid="{00000000-0005-0000-0000-000017030000}"/>
    <cellStyle name="원_상하2002단가인상제출서류" xfId="774" xr:uid="{00000000-0005-0000-0000-000018030000}"/>
    <cellStyle name="원_예전지구시행계획서" xfId="775" xr:uid="{00000000-0005-0000-0000-000019030000}"/>
    <cellStyle name="원_월별진도보고(지사)" xfId="776" xr:uid="{00000000-0005-0000-0000-00001A030000}"/>
    <cellStyle name="원_월평양수장담수시설" xfId="777" xr:uid="{00000000-0005-0000-0000-00001B030000}"/>
    <cellStyle name="원_율촌사업수지" xfId="778" xr:uid="{00000000-0005-0000-0000-00001C030000}"/>
    <cellStyle name="원_율촌사업현황" xfId="779" xr:uid="{00000000-0005-0000-0000-00001D030000}"/>
    <cellStyle name="원_진도보고(지사)" xfId="780" xr:uid="{00000000-0005-0000-0000-00001E030000}"/>
    <cellStyle name="을지" xfId="781" xr:uid="{00000000-0005-0000-0000-00001F030000}"/>
    <cellStyle name="자리수" xfId="782" xr:uid="{00000000-0005-0000-0000-000020030000}"/>
    <cellStyle name="자리수0" xfId="783" xr:uid="{00000000-0005-0000-0000-000021030000}"/>
    <cellStyle name="지정되지 않음" xfId="784" xr:uid="{00000000-0005-0000-0000-000022030000}"/>
    <cellStyle name="코드" xfId="785" xr:uid="{00000000-0005-0000-0000-000023030000}"/>
    <cellStyle name="콤마 [0]" xfId="786" xr:uid="{00000000-0005-0000-0000-000024030000}"/>
    <cellStyle name="콤마 &lt;0&gt;" xfId="787" xr:uid="{00000000-0005-0000-0000-000025030000}"/>
    <cellStyle name="콤마_  종  합  " xfId="788" xr:uid="{00000000-0005-0000-0000-000026030000}"/>
    <cellStyle name="통화 [0??" xfId="789" xr:uid="{00000000-0005-0000-0000-000027030000}"/>
    <cellStyle name="통화 [0]" xfId="790" builtinId="7"/>
    <cellStyle name="통화 [0㉝〸" xfId="791" xr:uid="{00000000-0005-0000-0000-000029030000}"/>
    <cellStyle name="퍼센트" xfId="792" xr:uid="{00000000-0005-0000-0000-00002A030000}"/>
    <cellStyle name="표(가는선,가운데,중앙)" xfId="793" xr:uid="{00000000-0005-0000-0000-00002B030000}"/>
    <cellStyle name="표(가는선,왼쪽,중앙)" xfId="794" xr:uid="{00000000-0005-0000-0000-00002C030000}"/>
    <cellStyle name="표(세로쓰기)" xfId="795" xr:uid="{00000000-0005-0000-0000-00002D030000}"/>
    <cellStyle name="표제목" xfId="796" xr:uid="{00000000-0005-0000-0000-00002E030000}"/>
    <cellStyle name="표준" xfId="0" builtinId="0"/>
    <cellStyle name="표준 14" xfId="797" xr:uid="{00000000-0005-0000-0000-000030030000}"/>
    <cellStyle name="표준 16" xfId="832" xr:uid="{00000000-0005-0000-0000-000031030000}"/>
    <cellStyle name="표준 17" xfId="833" xr:uid="{00000000-0005-0000-0000-000032030000}"/>
    <cellStyle name="표준 2" xfId="798" xr:uid="{00000000-0005-0000-0000-000033030000}"/>
    <cellStyle name="표준 2 2" xfId="799" xr:uid="{00000000-0005-0000-0000-000034030000}"/>
    <cellStyle name="표준 2_수회선수량" xfId="800" xr:uid="{00000000-0005-0000-0000-000035030000}"/>
    <cellStyle name="표준 3" xfId="801" xr:uid="{00000000-0005-0000-0000-000036030000}"/>
    <cellStyle name="표준 6" xfId="802" xr:uid="{00000000-0005-0000-0000-000037030000}"/>
    <cellStyle name="표준 7" xfId="834" xr:uid="{4673CDCA-D587-4F7F-AE70-4DB8B11A18E9}"/>
    <cellStyle name="표준_00.목차" xfId="803" xr:uid="{00000000-0005-0000-0000-000038030000}"/>
    <cellStyle name="標準_Akia(F）-8" xfId="804" xr:uid="{00000000-0005-0000-0000-000039030000}"/>
    <cellStyle name="표준_Book2" xfId="805" xr:uid="{00000000-0005-0000-0000-00003A030000}"/>
    <cellStyle name="표준_갑지" xfId="806" xr:uid="{00000000-0005-0000-0000-00003B030000}"/>
    <cellStyle name="표준_수량전체" xfId="807" xr:uid="{00000000-0005-0000-0000-00003C030000}"/>
    <cellStyle name="표준2" xfId="808" xr:uid="{00000000-0005-0000-0000-00003D030000}"/>
    <cellStyle name="합계" xfId="809" xr:uid="{00000000-0005-0000-0000-00003E030000}"/>
    <cellStyle name="합산" xfId="810" xr:uid="{00000000-0005-0000-0000-00003F030000}"/>
    <cellStyle name="화폐기호" xfId="811" xr:uid="{00000000-0005-0000-0000-000040030000}"/>
    <cellStyle name="화폐기호0" xfId="812" xr:uid="{00000000-0005-0000-0000-000041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10" Type="http://schemas.openxmlformats.org/officeDocument/2006/relationships/externalLink" Target="externalLinks/externalLink1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2123" name="Line 1">
          <a:extLst>
            <a:ext uri="{FF2B5EF4-FFF2-40B4-BE49-F238E27FC236}">
              <a16:creationId xmlns:a16="http://schemas.microsoft.com/office/drawing/2014/main" id="{00000000-0008-0000-0500-00004B080000}"/>
            </a:ext>
          </a:extLst>
        </xdr:cNvPr>
        <xdr:cNvSpPr>
          <a:spLocks noChangeShapeType="1"/>
        </xdr:cNvSpPr>
      </xdr:nvSpPr>
      <xdr:spPr bwMode="auto">
        <a:xfrm>
          <a:off x="0" y="885825"/>
          <a:ext cx="971550" cy="6286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5</xdr:col>
      <xdr:colOff>0</xdr:colOff>
      <xdr:row>26</xdr:row>
      <xdr:rowOff>0</xdr:rowOff>
    </xdr:to>
    <xdr:sp macro="" textlink="">
      <xdr:nvSpPr>
        <xdr:cNvPr id="2126" name="Line 4">
          <a:extLst>
            <a:ext uri="{FF2B5EF4-FFF2-40B4-BE49-F238E27FC236}">
              <a16:creationId xmlns:a16="http://schemas.microsoft.com/office/drawing/2014/main" id="{00000000-0008-0000-0500-00004E080000}"/>
            </a:ext>
          </a:extLst>
        </xdr:cNvPr>
        <xdr:cNvSpPr>
          <a:spLocks noChangeShapeType="1"/>
        </xdr:cNvSpPr>
      </xdr:nvSpPr>
      <xdr:spPr bwMode="auto">
        <a:xfrm>
          <a:off x="0" y="5857875"/>
          <a:ext cx="1619250" cy="76200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9526</xdr:colOff>
      <xdr:row>6</xdr:row>
      <xdr:rowOff>100853</xdr:rowOff>
    </xdr:from>
    <xdr:to>
      <xdr:col>12</xdr:col>
      <xdr:colOff>504264</xdr:colOff>
      <xdr:row>6</xdr:row>
      <xdr:rowOff>104775</xdr:rowOff>
    </xdr:to>
    <xdr:sp macro="" textlink="">
      <xdr:nvSpPr>
        <xdr:cNvPr id="2127" name="Line 2">
          <a:extLst>
            <a:ext uri="{FF2B5EF4-FFF2-40B4-BE49-F238E27FC236}">
              <a16:creationId xmlns:a16="http://schemas.microsoft.com/office/drawing/2014/main" id="{00000000-0008-0000-0500-00004F080000}"/>
            </a:ext>
          </a:extLst>
        </xdr:cNvPr>
        <xdr:cNvSpPr>
          <a:spLocks noChangeShapeType="1"/>
        </xdr:cNvSpPr>
      </xdr:nvSpPr>
      <xdr:spPr bwMode="auto">
        <a:xfrm flipV="1">
          <a:off x="1903320" y="2005853"/>
          <a:ext cx="4259915" cy="3922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</xdr:colOff>
      <xdr:row>14</xdr:row>
      <xdr:rowOff>104775</xdr:rowOff>
    </xdr:from>
    <xdr:to>
      <xdr:col>17</xdr:col>
      <xdr:colOff>0</xdr:colOff>
      <xdr:row>14</xdr:row>
      <xdr:rowOff>104775</xdr:rowOff>
    </xdr:to>
    <xdr:sp macro="" textlink="">
      <xdr:nvSpPr>
        <xdr:cNvPr id="9" name="Line 2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1876426" y="2762250"/>
          <a:ext cx="6515099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-1</xdr:colOff>
      <xdr:row>10</xdr:row>
      <xdr:rowOff>56030</xdr:rowOff>
    </xdr:from>
    <xdr:to>
      <xdr:col>14</xdr:col>
      <xdr:colOff>515471</xdr:colOff>
      <xdr:row>10</xdr:row>
      <xdr:rowOff>56030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26BF25D9-4873-4CC8-9B29-C59385A99D62}"/>
            </a:ext>
          </a:extLst>
        </xdr:cNvPr>
        <xdr:cNvSpPr>
          <a:spLocks noChangeShapeType="1"/>
        </xdr:cNvSpPr>
      </xdr:nvSpPr>
      <xdr:spPr bwMode="auto">
        <a:xfrm>
          <a:off x="4045323" y="3485030"/>
          <a:ext cx="3204883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0</xdr:colOff>
      <xdr:row>12</xdr:row>
      <xdr:rowOff>89647</xdr:rowOff>
    </xdr:from>
    <xdr:to>
      <xdr:col>16</xdr:col>
      <xdr:colOff>515471</xdr:colOff>
      <xdr:row>12</xdr:row>
      <xdr:rowOff>100853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486EC4C7-AA18-4AC9-BF87-3A5A867890B1}"/>
            </a:ext>
          </a:extLst>
        </xdr:cNvPr>
        <xdr:cNvSpPr>
          <a:spLocks noChangeShapeType="1"/>
        </xdr:cNvSpPr>
      </xdr:nvSpPr>
      <xdr:spPr bwMode="auto">
        <a:xfrm flipV="1">
          <a:off x="5121088" y="4280647"/>
          <a:ext cx="3204883" cy="11206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11205</xdr:colOff>
      <xdr:row>8</xdr:row>
      <xdr:rowOff>89647</xdr:rowOff>
    </xdr:from>
    <xdr:to>
      <xdr:col>12</xdr:col>
      <xdr:colOff>526676</xdr:colOff>
      <xdr:row>8</xdr:row>
      <xdr:rowOff>89647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E18FD224-D826-437F-827E-A4D57E8159AB}"/>
            </a:ext>
          </a:extLst>
        </xdr:cNvPr>
        <xdr:cNvSpPr>
          <a:spLocks noChangeShapeType="1"/>
        </xdr:cNvSpPr>
      </xdr:nvSpPr>
      <xdr:spPr bwMode="auto">
        <a:xfrm>
          <a:off x="2980764" y="3518647"/>
          <a:ext cx="3204883" cy="0"/>
        </a:xfrm>
        <a:prstGeom prst="line">
          <a:avLst/>
        </a:prstGeom>
        <a:noFill/>
        <a:ln w="5715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48;&#44553;&#51088;&#51116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276;&#49884;\Project\kim\&#49688;&#47049;\2001\994004\kim\&#49688;&#47049;\&#50577;&#51648;&#49688;&#47049;\994004\U-TYP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mpleman\&#51089;&#50629;(2004)\&#50500;&#49328;&#44256;&#52285;\&#46028;&#45812;&#44368;\&#49688;&#47049;\janghang\&#49688;&#47049;\&#48376;&#49440;&#50745;&#48317;\&#51648;&#52629;&#52509;&#442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4788;\C\project\&#44417;&#49888;&#44368;\&#49688;&#47049;\GOOMI\DOHWA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21;&#45909;\C\&#47784;&#54637;&#51648;&#44396;\&#49688;&#47049;\&#54252;&#5110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9345;&#51456;\&#51473;&#50521;&#49440;\My%20Documents\gaduk\garak\ENG\SAMAN\DOHWA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444;&#44228;\&#51089;&#50629;&#51652;&#54665;\&#45209;&#49437;&#48169;&#54840;&#49884;&#49444;%20&#48143;%20&#48277;&#47732;&#51221;&#48708;&#44277;&#49324;\1.&#44397;&#46020;17&#54840;&#49440;%20&#50857;&#50516;&#51648;&#44396;&#50808;%205&#44060;&#49548;\&#49688;&#47049;\1.&#49688;&#47049;&#49328;&#52636;&#49436;(&#50857;&#50516;1&#51648;&#44396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(육상)"/>
      <sheetName val="지급자재"/>
      <sheetName val="기구조직도"/>
      <sheetName val="준검 내역서"/>
      <sheetName val="실행철강하도"/>
      <sheetName val="공사비증감"/>
      <sheetName val="NNV"/>
      <sheetName val="보도경계블럭"/>
      <sheetName val="표지"/>
      <sheetName val="현장관리비 산출내역"/>
      <sheetName val="CTEMCOST"/>
      <sheetName val="SCHEDULE"/>
      <sheetName val="ELECTRIC"/>
      <sheetName val="고유코드_설계"/>
      <sheetName val="내역표지"/>
      <sheetName val="#REF"/>
      <sheetName val="UR2-Calculation"/>
      <sheetName val="96정변2"/>
      <sheetName val="금융비용"/>
      <sheetName val="변경내역대비표(2)"/>
      <sheetName val="실행"/>
      <sheetName val="수량산출서"/>
      <sheetName val="집계표_육상_"/>
      <sheetName val="Sheet1 (2)"/>
      <sheetName val="경성자금"/>
      <sheetName val="49수량(소화물)"/>
      <sheetName val="22수량(소화물)"/>
      <sheetName val="22수량"/>
      <sheetName val="기초코드"/>
      <sheetName val="공사비집계"/>
      <sheetName val="SAKUB"/>
      <sheetName val="BID"/>
      <sheetName val="단가 (2)"/>
      <sheetName val="전체_1설계"/>
      <sheetName val="여과지동"/>
      <sheetName val="기초자료"/>
      <sheetName val="BOX"/>
      <sheetName val="개요"/>
      <sheetName val="건설성적"/>
      <sheetName val="변경증감내역서"/>
      <sheetName val="설산1.나"/>
      <sheetName val="본사S"/>
      <sheetName val="노임단가"/>
      <sheetName val="단면가정"/>
      <sheetName val="공내역"/>
      <sheetName val="투자예산"/>
      <sheetName val="P.M 별"/>
      <sheetName val="일계표"/>
      <sheetName val="일위목록"/>
      <sheetName val="유림골조"/>
      <sheetName val="본실행경비"/>
      <sheetName val="소일위대가코드표"/>
      <sheetName val="수목데이타 "/>
      <sheetName val="실행예산(97.12.17)"/>
      <sheetName val="정보매체A동"/>
      <sheetName val="집계표"/>
      <sheetName val="부도어음"/>
      <sheetName val="일위대가"/>
      <sheetName val="2.대외공문"/>
      <sheetName val="JUCKEYK"/>
      <sheetName val="실행예산"/>
      <sheetName val="공통가설공사"/>
      <sheetName val="1.공장도장도료 (2)"/>
      <sheetName val="총괄표"/>
      <sheetName val="Sheet15"/>
      <sheetName val="호표"/>
      <sheetName val="조명시설"/>
      <sheetName val="data"/>
      <sheetName val="현장관리비"/>
      <sheetName val="노임이"/>
      <sheetName val="일위대가표"/>
      <sheetName val="울산자금"/>
      <sheetName val="97년 추정"/>
      <sheetName val="갑지"/>
      <sheetName val="공사내역"/>
      <sheetName val="DATA2000"/>
      <sheetName val="견적대비표"/>
      <sheetName val="내역서"/>
      <sheetName val="전기일위대가"/>
      <sheetName val="FB25JN"/>
      <sheetName val="EQT-ESTN"/>
      <sheetName val="산출근거"/>
      <sheetName val="본선 토공 분배표"/>
      <sheetName val="Macro(전동기)"/>
      <sheetName val="AS포장복구 "/>
      <sheetName val="토공"/>
      <sheetName val="가격조사서"/>
      <sheetName val="터파기및재료"/>
      <sheetName val="Sheet1"/>
      <sheetName val="포장공수량집계표"/>
      <sheetName val="결과조달"/>
      <sheetName val="변경갑지"/>
      <sheetName val="증감(갑지)"/>
      <sheetName val="YES-T"/>
      <sheetName val="일위대가(계측기설치)"/>
      <sheetName val="구총수"/>
      <sheetName val="집계"/>
      <sheetName val="오수관수량산"/>
      <sheetName val="woo(mac)"/>
      <sheetName val="산근(PE,300)"/>
      <sheetName val="특2호하천산근"/>
      <sheetName val="특2호부관하천산근"/>
      <sheetName val="요약&amp;결과"/>
      <sheetName val="자재산출서"/>
      <sheetName val="산출내역서집계표"/>
      <sheetName val="6PILE  (돌출)"/>
      <sheetName val="VXXXXX"/>
      <sheetName val="보호공"/>
      <sheetName val="날개벽"/>
      <sheetName val="일위"/>
      <sheetName val="내역서 (을)"/>
      <sheetName val="플랜트 설치"/>
      <sheetName val="본체"/>
      <sheetName val="수입"/>
      <sheetName val="금액내역서"/>
      <sheetName val="배지거총재료집계표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3련 BOX"/>
      <sheetName val="ABUT수량-A1"/>
      <sheetName val="단면 (2)"/>
      <sheetName val="#REF"/>
      <sheetName val="3BL공동구 수량"/>
      <sheetName val="횡배위치"/>
      <sheetName val="금액내역서"/>
      <sheetName val="ⴭⴭⴭⴭ"/>
      <sheetName val="조명시설"/>
    </sheetNames>
    <sheetDataSet>
      <sheetData sheetId="0"/>
      <sheetData sheetId="1" refreshError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총괄수량집계"/>
      <sheetName val="주요자재"/>
      <sheetName val="철근집계"/>
      <sheetName val="Sheet1"/>
      <sheetName val="Sheet17"/>
      <sheetName val="U-TYPE(1)"/>
      <sheetName val="단면 (2)"/>
      <sheetName val="보차도경계석"/>
      <sheetName val="교각계산"/>
      <sheetName val="부하(성남)"/>
      <sheetName val="#REF"/>
      <sheetName val="지축총괄"/>
      <sheetName val="ABUT수량-A1"/>
      <sheetName val="부하계산서"/>
      <sheetName val="MOTOR"/>
      <sheetName val="단가"/>
      <sheetName val="FOOTING단면력"/>
      <sheetName val="설계조건"/>
      <sheetName val="일위대가모듈"/>
      <sheetName val="8.PILE  (돌출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종배수관"/>
      <sheetName val="INPUT"/>
      <sheetName val="ITEM"/>
      <sheetName val="000000"/>
      <sheetName val="설계조건"/>
      <sheetName val="날개벽(TYPE3)"/>
      <sheetName val="용산1(해보)"/>
      <sheetName val="ABUT수량-A1"/>
      <sheetName val="공사비예산서(토목분)"/>
      <sheetName val="수안보-MBR1"/>
      <sheetName val="터파기및재료"/>
      <sheetName val="Sheet1 _2_"/>
      <sheetName val="과천MAIN"/>
      <sheetName val="대로근거"/>
      <sheetName val="백호우계수"/>
      <sheetName val="부대내역"/>
      <sheetName val="현황"/>
      <sheetName val="일반공사"/>
      <sheetName val="시점교대"/>
      <sheetName val="U-TYPE(1)"/>
      <sheetName val="기둥"/>
      <sheetName val="J형측구단위수량"/>
      <sheetName val="내역서"/>
      <sheetName val="우각부보강"/>
      <sheetName val="정부노임단가"/>
      <sheetName val="기둥(원형)"/>
      <sheetName val="기초공"/>
      <sheetName val="조명시설"/>
      <sheetName val="1호맨홀토공"/>
      <sheetName val="단면 (2)"/>
      <sheetName val="Sheet17"/>
      <sheetName val="TYPE-1"/>
      <sheetName val="#REF"/>
      <sheetName val="교각1"/>
      <sheetName val="상촌2교-일반수량집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DOHWA03"/>
      <sheetName val="__MAIN"/>
      <sheetName val="수량집계"/>
      <sheetName val="6PILE  (돌출)"/>
      <sheetName val="배수공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2경간"/>
      <sheetName val="중기사용료"/>
      <sheetName val="날개벽"/>
      <sheetName val="총집계표"/>
      <sheetName val="데리네이타현황"/>
      <sheetName val="설계조건 및 단면가정"/>
      <sheetName val="부재치수입력"/>
      <sheetName val="차액보증"/>
      <sheetName val="경영상태"/>
      <sheetName val="건축내역"/>
      <sheetName val="원형1호맨홀토공수량"/>
      <sheetName val="수질정화시설"/>
      <sheetName val="수량산출"/>
      <sheetName val="토목검측서"/>
      <sheetName val="바닥판"/>
      <sheetName val="DATE"/>
      <sheetName val="2.단면가정"/>
      <sheetName val="4.말뚝설계"/>
      <sheetName val="1.설계조건"/>
      <sheetName val="사급자재"/>
      <sheetName val="XL4Poppy"/>
      <sheetName val="JUCK"/>
      <sheetName val="국공유지및사유지"/>
      <sheetName val="[_x0001__x000c__x000c__x0000__x0007__x0000__x0000__x0000_Ƞ࿙_x0000__x0000__x0001__x0000__x0003__x0002__x0014__x0003_"/>
      <sheetName val="노임단가"/>
      <sheetName val="4)유동표"/>
      <sheetName val="N賃率-職"/>
      <sheetName val="지급자재"/>
      <sheetName val="Sheet5"/>
      <sheetName val="I.설계조건"/>
      <sheetName val="입력란"/>
      <sheetName val="97노임단가"/>
      <sheetName val="말뚝지지력산정"/>
      <sheetName val="용수량(생활용수)"/>
      <sheetName val="데이타"/>
      <sheetName val="식재인부"/>
      <sheetName val="AS포장복구 "/>
      <sheetName val="INPUT(덕도방향-시점)"/>
      <sheetName val="1.설계기준"/>
      <sheetName val="단가"/>
      <sheetName val="교대(A1)"/>
      <sheetName val="배수공 내역서 적용수량"/>
      <sheetName val="자재단가"/>
      <sheetName val="IC1집계"/>
      <sheetName val="IC1목포시방향"/>
      <sheetName val="IC1목포시방향OUT"/>
      <sheetName val="IC1압해도방향"/>
      <sheetName val="IC1압해도방향OUT"/>
      <sheetName val="토공 total"/>
      <sheetName val="MYUN(MAC)"/>
      <sheetName val="단위중량"/>
      <sheetName val="차로포장(설치조서)"/>
      <sheetName val="보도포장(설치조서)"/>
      <sheetName val="1-1"/>
      <sheetName val="예정(3)"/>
      <sheetName val="동원(3)"/>
      <sheetName val="사용성검토"/>
      <sheetName val="L형옹벽단위수량(35)"/>
      <sheetName val="총괄내역서"/>
      <sheetName val="당초"/>
      <sheetName val="guard(mac)"/>
      <sheetName val="날개벽수량표"/>
      <sheetName val="터널조도"/>
      <sheetName val="MFAB"/>
      <sheetName val="MFRT"/>
      <sheetName val="MPKG"/>
      <sheetName val="MPRD"/>
      <sheetName val="횡배수관수량집계"/>
      <sheetName val="횡배수관기초"/>
      <sheetName val="암거단위-1련"/>
      <sheetName val="설계내역서"/>
      <sheetName val="암거단위"/>
      <sheetName val="횡 연장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덕전리"/>
      <sheetName val="L형옹벽(key)"/>
      <sheetName val="5Strand-장기처짐PCI"/>
      <sheetName val="정부노임"/>
      <sheetName val="자재목록"/>
      <sheetName val="입력"/>
      <sheetName val="몰탈단가"/>
      <sheetName val="CRUDE RE-bar"/>
      <sheetName val="토공(우물통,기타) "/>
      <sheetName val="09년실적"/>
      <sheetName val="경비_원본"/>
      <sheetName val="관급자재"/>
      <sheetName val="일위대가"/>
      <sheetName val="일위"/>
      <sheetName val="노임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LOPCALC"/>
      <sheetName val="내역"/>
      <sheetName val="단위가격"/>
      <sheetName val="제품단가명세표"/>
      <sheetName val="석축설면"/>
      <sheetName val="법면단"/>
      <sheetName val="내역(영일)"/>
      <sheetName val="요율"/>
      <sheetName val="마산방향"/>
      <sheetName val="진주방향"/>
      <sheetName val="대창(장성)"/>
      <sheetName val="VXXXXX"/>
      <sheetName val="실행철강하도"/>
      <sheetName val="교각토공"/>
      <sheetName val="수토공단위당"/>
      <sheetName val="수자재단위당"/>
      <sheetName val="내역(중앙)"/>
      <sheetName val="내역(창신)"/>
      <sheetName val="1.3.1절점좌표"/>
      <sheetName val="1.1설계기준"/>
      <sheetName val="설비단가표"/>
      <sheetName val="일반수량총괄집계"/>
      <sheetName val="맨홀수량산출"/>
      <sheetName val="견적"/>
      <sheetName val="BID"/>
      <sheetName val="산출내역서집계표"/>
      <sheetName val="수공기"/>
      <sheetName val="중기"/>
      <sheetName val="자재"/>
      <sheetName val="가감수량"/>
      <sheetName val="단가일람"/>
      <sheetName val="자재일람"/>
      <sheetName val="조경일람"/>
      <sheetName val="인건비"/>
      <sheetName val="직노"/>
      <sheetName val="배수관토공산출"/>
      <sheetName val="대창(함평)-창열"/>
      <sheetName val="철근총괄"/>
      <sheetName val="일위대가표"/>
      <sheetName val="전선관"/>
      <sheetName val="가공비"/>
      <sheetName val="2000년1차"/>
      <sheetName val="기계경비일람"/>
      <sheetName val="약품공급2"/>
      <sheetName val="COPING-1"/>
      <sheetName val="역T형교대-2수량"/>
      <sheetName val="수량산출서"/>
      <sheetName val="노임(1차)"/>
      <sheetName val="노임 (2차)"/>
      <sheetName val="밸브설치"/>
      <sheetName val="2연BOX"/>
      <sheetName val="자료"/>
      <sheetName val="교각계산"/>
      <sheetName val="역T형"/>
      <sheetName val="교대(A1-A2)"/>
      <sheetName val="SLAB&quot;1&quot;"/>
      <sheetName val="재료"/>
      <sheetName val="Baby일위대가"/>
      <sheetName val="물가시세"/>
      <sheetName val="배지거총재료집계표"/>
      <sheetName val="IW-LIST"/>
      <sheetName val="99 조정금액"/>
      <sheetName val="70%"/>
      <sheetName val="영업2"/>
      <sheetName val="이음개소"/>
      <sheetName val="횡배위치"/>
      <sheetName val="공문"/>
      <sheetName val="장비"/>
      <sheetName val="산근1"/>
      <sheetName val="노무"/>
      <sheetName val="작업시작"/>
      <sheetName val="3BL공동구 수량"/>
      <sheetName val="부하(성남)"/>
      <sheetName val="부경대총괄내역서"/>
      <sheetName val="일위대가모듈"/>
      <sheetName val="DATA"/>
      <sheetName val="96보완계획7.12"/>
      <sheetName val="NOMUBI"/>
      <sheetName val="기초단가"/>
      <sheetName val="기계공사"/>
      <sheetName val="사  업  비  수  지  예  산  서"/>
      <sheetName val="위치조서"/>
      <sheetName val="총괄표"/>
      <sheetName val="부대공사"/>
      <sheetName val="내역서(기성청구)"/>
      <sheetName val="물가자료"/>
      <sheetName val="안정계산"/>
      <sheetName val="단면검토"/>
      <sheetName val="MOTOR"/>
      <sheetName val="unitpric"/>
      <sheetName val="단재적표"/>
      <sheetName val="TOTAL_BOQ"/>
      <sheetName val="단가산출"/>
      <sheetName val="실행갑지"/>
      <sheetName val="집계표"/>
      <sheetName val="공사개요"/>
      <sheetName val="산출근거"/>
      <sheetName val="지점별강우량"/>
      <sheetName val="갑지"/>
      <sheetName val="●수량(침구보관창고-21평)"/>
      <sheetName val="맨홀수량"/>
      <sheetName val="단가산출서"/>
      <sheetName val="배수장토목공사비"/>
      <sheetName val="이름표지정"/>
      <sheetName val="목차"/>
      <sheetName val="구조물철거타공정이월"/>
      <sheetName val="금액내역서"/>
      <sheetName val="단면치수"/>
      <sheetName val="연결관암거"/>
      <sheetName val="예가표"/>
      <sheetName val="우,오수"/>
      <sheetName val="배"/>
      <sheetName val="공통"/>
      <sheetName val="중기일위대가"/>
      <sheetName val="ilch"/>
      <sheetName val="입력DATA"/>
      <sheetName val="현황산출서"/>
      <sheetName val="코드표"/>
      <sheetName val="견적대비표"/>
      <sheetName val="평균터파기고(1-2,ASP)"/>
      <sheetName val="교각수량"/>
      <sheetName val="교각철근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화해(함평)"/>
      <sheetName val="화해(장성)"/>
      <sheetName val="SLAB"/>
      <sheetName val="원가계산서"/>
      <sheetName val="위치"/>
      <sheetName val="TYPE-A"/>
      <sheetName val="다이꾸"/>
      <sheetName val="투찰"/>
      <sheetName val="비탈면보호공수량산출"/>
      <sheetName val="룡전상부"/>
      <sheetName val="시설물일위"/>
      <sheetName val="전계가"/>
      <sheetName val="5지진시"/>
      <sheetName val="설비"/>
      <sheetName val="낙석방지망현황"/>
      <sheetName val="교통대책내역"/>
      <sheetName val="Sheet1_(2)"/>
      <sheetName val="Sheet1_(3)"/>
      <sheetName val="Sheet2_(3)"/>
      <sheetName val="Sheet3_(3)"/>
      <sheetName val="6PILE__(돌출)"/>
      <sheetName val="공통가설"/>
      <sheetName val="공사비집계"/>
      <sheetName val="재료비"/>
      <sheetName val="도장수량"/>
      <sheetName val="총괄표 "/>
      <sheetName val="경비"/>
      <sheetName val="기초도면제작"/>
      <sheetName val="주출입구조사"/>
      <sheetName val="0자재집계표"/>
      <sheetName val="구조물공"/>
      <sheetName val="단가및재료비"/>
      <sheetName val="REACTION(USE평시)"/>
      <sheetName val="REACTION(USD지진시)"/>
      <sheetName val="DIAPHRAGM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우배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공사비"/>
      <sheetName val="백룡교차로"/>
      <sheetName val="산정교차로"/>
      <sheetName val="신영교차로"/>
      <sheetName val="총괄"/>
      <sheetName val="수원공"/>
      <sheetName val="토공총괄표"/>
      <sheetName val="2공구산출내역"/>
      <sheetName val="제출내역 (2)"/>
      <sheetName val="DATA 입력란"/>
      <sheetName val="SP"/>
      <sheetName val="준검 내역서"/>
      <sheetName val="다곡2교"/>
      <sheetName val="수량총"/>
      <sheetName val="토공총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설계총괄표"/>
      <sheetName val="예가 (2)"/>
      <sheetName val="신호등 위치"/>
      <sheetName val="부하계산서"/>
      <sheetName val="인구"/>
      <sheetName val="환경평가"/>
      <sheetName val="단가조사"/>
      <sheetName val="금융비용"/>
      <sheetName val="일위대가목록"/>
      <sheetName val="설계변경내역서"/>
      <sheetName val="11.1 단면hwp"/>
      <sheetName val="상행-교대(A1-A2)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2"/>
      <sheetName val="교각3"/>
      <sheetName val="교각4"/>
      <sheetName val="교각5"/>
      <sheetName val="범면제목"/>
      <sheetName val="법면집계"/>
      <sheetName val="제경비(전체)"/>
      <sheetName val="장비경비"/>
      <sheetName val="단가비교표"/>
      <sheetName val="단가 및 재료비"/>
      <sheetName val="L_RPTA05_목록"/>
      <sheetName val="중기사용료산출근거"/>
      <sheetName val="노무비단가"/>
      <sheetName val="기본단가표"/>
      <sheetName val="이토변실(A3-LINE)"/>
      <sheetName val="관경별내역서"/>
      <sheetName val="(A)내역서"/>
      <sheetName val="마장"/>
      <sheetName val="울산자동제어"/>
      <sheetName val="광주운남을"/>
      <sheetName val="11"/>
      <sheetName val="차선도색현황"/>
      <sheetName val="주식"/>
      <sheetName val="노임단가(08.01)"/>
      <sheetName val="샌딩 에폭시 도장"/>
      <sheetName val="일반문틀 설치"/>
      <sheetName val="왕십리방향"/>
      <sheetName val="단가표"/>
      <sheetName val="단가(1)"/>
      <sheetName val="가시설수량"/>
      <sheetName val="을-ATYPE"/>
      <sheetName val="신천3호용수로"/>
      <sheetName val="하중 및 작용위치"/>
      <sheetName val="주요자재단가"/>
      <sheetName val="기계경비"/>
      <sheetName val="날개벽(시점좌측)"/>
      <sheetName val="명세서(을)"/>
      <sheetName val=""/>
      <sheetName val="2.단면가정 (양곡1교)"/>
      <sheetName val="PSC-SLAB"/>
      <sheetName val="안정검토(말뚝)"/>
      <sheetName val="금액"/>
      <sheetName val="가격조사서"/>
      <sheetName val="C.배수관공"/>
      <sheetName val="을지"/>
      <sheetName val="Sheet1_(2)1"/>
      <sheetName val="Sheet1_(3)1"/>
      <sheetName val="Sheet2_(3)1"/>
      <sheetName val="Sheet3_(3)1"/>
      <sheetName val="01AC"/>
      <sheetName val="자재단가표"/>
      <sheetName val="실행대비"/>
      <sheetName val="DATA 입력부"/>
      <sheetName val="내역서 (2)"/>
      <sheetName val="단가산출2"/>
      <sheetName val="안전시설"/>
      <sheetName val="단가산출1"/>
      <sheetName val="관공일위대가"/>
      <sheetName val="일위목록"/>
      <sheetName val="수량"/>
      <sheetName val="[_x0001__x000c__x000c_"/>
      <sheetName val="토사(PE)"/>
      <sheetName val="유기공정"/>
      <sheetName val="설직재-1"/>
      <sheetName val="제-노임"/>
      <sheetName val="제직재"/>
      <sheetName val="평가데이터"/>
      <sheetName val="포장수량집계표 (2)"/>
      <sheetName val="Sheet4"/>
      <sheetName val="일반맨홀수량집계"/>
      <sheetName val="01"/>
      <sheetName val="안산기계장치"/>
      <sheetName val="자재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수량"/>
      <sheetName val="진입단위"/>
      <sheetName val="차도공제집계"/>
      <sheetName val="공제단위"/>
      <sheetName val="투수단위"/>
      <sheetName val="보도집계"/>
      <sheetName val="투수조서"/>
      <sheetName val="내역서"/>
      <sheetName val="재료표"/>
      <sheetName val="총괄수량"/>
      <sheetName val="차도집계"/>
      <sheetName val="진입로"/>
      <sheetName val="차도조서"/>
      <sheetName val="차도단위"/>
      <sheetName val="노견집계"/>
      <sheetName val="노견조서"/>
      <sheetName val="노견단위"/>
      <sheetName val="진입집계"/>
      <sheetName val="진입로면적"/>
      <sheetName val="우수"/>
      <sheetName val="노임단가"/>
      <sheetName val="01"/>
      <sheetName val="Sheet1 (2)"/>
      <sheetName val="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 (2)"/>
      <sheetName val="ABUT수량-A1"/>
      <sheetName val="U-TYPE(1)"/>
      <sheetName val="단면 (2)"/>
      <sheetName val="설계조건"/>
      <sheetName val="당초"/>
      <sheetName val="DOHWA03"/>
      <sheetName val="Sheet1"/>
      <sheetName val="Sheet2"/>
      <sheetName val="Sheet3"/>
      <sheetName val="Sheet1 (3)"/>
      <sheetName val="Sheet2 (3)"/>
      <sheetName val="Sheet3 (3)"/>
      <sheetName val="데리네이타현황"/>
      <sheetName val="날개벽수량표"/>
      <sheetName val="과천MAIN"/>
      <sheetName val="종배수관"/>
      <sheetName val="용산1(해보)"/>
      <sheetName val="INPUT"/>
      <sheetName val="ITEM"/>
      <sheetName val="날개벽(TYPE3)"/>
      <sheetName val="백호우계수"/>
      <sheetName val="000000"/>
      <sheetName val="공사비예산서(토목분)"/>
      <sheetName val="수안보-MBR1"/>
      <sheetName val="터파기및재료"/>
      <sheetName val="Sheet1 _2_"/>
      <sheetName val="대로근거"/>
      <sheetName val="부대내역"/>
      <sheetName val="현황"/>
      <sheetName val="일반공사"/>
      <sheetName val="시점교대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총집계표"/>
      <sheetName val="6PILE  (돌출)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우각부보강"/>
      <sheetName val="70%"/>
      <sheetName val="중기사용료"/>
      <sheetName val="L형옹벽(key)"/>
      <sheetName val="5Strand-장기처짐PCI"/>
      <sheetName val="정부노임"/>
      <sheetName val="자재목록"/>
      <sheetName val="단가"/>
      <sheetName val="입력"/>
      <sheetName val="몰탈단가"/>
      <sheetName val="내역서"/>
      <sheetName val="노임단가"/>
      <sheetName val="정부노임단가"/>
      <sheetName val="CRUDE RE-bar"/>
      <sheetName val="토공(우물통,기타) "/>
      <sheetName val="09년실적"/>
      <sheetName val="지급자재"/>
      <sheetName val="경비_원본"/>
      <sheetName val="관급자재"/>
      <sheetName val="일위대가"/>
      <sheetName val="일위"/>
      <sheetName val="노임"/>
      <sheetName val="DATE"/>
      <sheetName val="적용기준"/>
      <sheetName val="플랜트 설치"/>
      <sheetName val="노무비"/>
      <sheetName val="단위수량"/>
      <sheetName val="1호철근량"/>
      <sheetName val="5.정산서"/>
      <sheetName val="Macro1"/>
      <sheetName val="수량산출서(보강)"/>
      <sheetName val="용수지선토적"/>
      <sheetName val="IC1집계"/>
      <sheetName val="IC1목포시방향"/>
      <sheetName val="IC1목포시방향OUT"/>
      <sheetName val="IC1압해도방향"/>
      <sheetName val="IC1압해도방향OUT"/>
      <sheetName val="평가데이터"/>
      <sheetName val="J형측구단위수량"/>
      <sheetName val="일반수량총괄집계"/>
      <sheetName val="맨홀수량산출"/>
      <sheetName val="마산방향"/>
      <sheetName val="진주방향"/>
      <sheetName val="견적"/>
      <sheetName val="제품단가명세표"/>
      <sheetName val="BID"/>
      <sheetName val="2.단면가정"/>
      <sheetName val="4.말뚝설계"/>
      <sheetName val="1.설계조건"/>
      <sheetName val="산출내역서집계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인건비"/>
      <sheetName val="수토공단위당"/>
      <sheetName val="교각토공"/>
      <sheetName val="단가산출"/>
      <sheetName val="호표(수)"/>
      <sheetName val="수자재단위당"/>
      <sheetName val="일위대가표"/>
      <sheetName val="대창(장성)"/>
      <sheetName val="수흄관단위당"/>
      <sheetName val="단위단가"/>
      <sheetName val="작업시작"/>
      <sheetName val="Sheet4"/>
      <sheetName val="LOPCALC"/>
      <sheetName val="내역"/>
      <sheetName val="단위가격"/>
      <sheetName val="석축설면"/>
      <sheetName val="법면단"/>
      <sheetName val="내역(영일)"/>
      <sheetName val="요율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터널조도"/>
      <sheetName val="제목"/>
      <sheetName val="총괄제목"/>
      <sheetName val="총계표"/>
      <sheetName val="골재및시멘트"/>
      <sheetName val="철근총괄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자재"/>
      <sheetName val="제경비(전체)"/>
      <sheetName val="장비경비"/>
      <sheetName val="자재단가"/>
      <sheetName val="부경대총괄내역서"/>
      <sheetName val="일위대가모듈"/>
      <sheetName val="기둥(원형)"/>
      <sheetName val="기둥"/>
      <sheetName val="사용성검토"/>
      <sheetName val="사급자재"/>
      <sheetName val="차액보증"/>
      <sheetName val="XL4Poppy"/>
      <sheetName val="JUCK"/>
      <sheetName val="경영상태"/>
      <sheetName val="국공유지및사유지"/>
      <sheetName val="[_x0001__x000c__x000c__x0000__x0007__x0000__x0000__x0000_Ƞ࿙_x0000__x0000__x0001__x0000__x0003__x0002__x0014__x0003_"/>
      <sheetName val="기초공"/>
      <sheetName val="토목검측서"/>
      <sheetName val="L형옹벽단위수량(35)"/>
      <sheetName val="총괄내역서"/>
      <sheetName val="단위중량"/>
      <sheetName val="원형1호맨홀토공수량"/>
      <sheetName val="VXXXXX"/>
      <sheetName val="조명시설"/>
      <sheetName val="횡배수관수량집계"/>
      <sheetName val="횡배수관기초"/>
      <sheetName val="날개벽"/>
      <sheetName val="암거단위-1련"/>
      <sheetName val="암거단위"/>
      <sheetName val="횡 연장"/>
      <sheetName val="가감수량"/>
      <sheetName val="단가일람"/>
      <sheetName val="자재일람"/>
      <sheetName val="조경일람"/>
      <sheetName val="COPING-1"/>
      <sheetName val="역T형교대-2수량"/>
      <sheetName val="장비"/>
      <sheetName val="산근1"/>
      <sheetName val="노무"/>
      <sheetName val="약품공급2"/>
      <sheetName val="설계내역서"/>
      <sheetName val="수량산출"/>
      <sheetName val="guard(mac)"/>
      <sheetName val="기둥강재집계"/>
      <sheetName val="위치조서"/>
      <sheetName val="총괄표"/>
      <sheetName val="부대공사"/>
      <sheetName val="설비단가표"/>
      <sheetName val="MFAB"/>
      <sheetName val="MFRT"/>
      <sheetName val="MPKG"/>
      <sheetName val="MPRD"/>
      <sheetName val="NOMUBI"/>
      <sheetName val="포장수량집계표 (2)"/>
      <sheetName val="단가비교표"/>
      <sheetName val="코드표"/>
      <sheetName val="2경간"/>
      <sheetName val="투찰"/>
      <sheetName val="주요자재단가"/>
      <sheetName val="기계경비"/>
      <sheetName val="단가 및 재료비"/>
      <sheetName val="L_RPTA05_목록"/>
      <sheetName val="중기사용료산출근거"/>
      <sheetName val="Sheet17"/>
      <sheetName val="안전시설"/>
      <sheetName val="1.3.1절점좌표"/>
      <sheetName val="1.1설계기준"/>
      <sheetName val="Y-WORK"/>
      <sheetName val="3BL공동구 수량"/>
      <sheetName val="통합"/>
      <sheetName val="N賃率-職"/>
      <sheetName val="품셈TABLE"/>
      <sheetName val="목포방향"/>
      <sheetName val="단면설계"/>
      <sheetName val="안정검토"/>
      <sheetName val="교대(A1)"/>
      <sheetName val="상행-교대(A1-A2)"/>
      <sheetName val="을지"/>
      <sheetName val="일위_파일"/>
      <sheetName val="이토변실(A3-LINE)"/>
      <sheetName val="규격"/>
      <sheetName val="수종"/>
      <sheetName val="현장관리비"/>
      <sheetName val="준검 내역서"/>
      <sheetName val="교각수량"/>
      <sheetName val="토공1(김천)"/>
      <sheetName val="토공1(남면)"/>
      <sheetName val="토공2(김천)"/>
      <sheetName val="토공2(남면)"/>
      <sheetName val="토공3(김천)"/>
      <sheetName val="토공3(남면)"/>
      <sheetName val="토공4(김천)"/>
      <sheetName val="토공4(남면)"/>
      <sheetName val="교각1(김천)"/>
      <sheetName val="교각1(남면)"/>
      <sheetName val="교각2(김천)"/>
      <sheetName val="교각2(남면)"/>
      <sheetName val="교각3(김천)"/>
      <sheetName val="교각3(남면)"/>
      <sheetName val="교각4(김천)"/>
      <sheetName val="교각4(남면)"/>
      <sheetName val="가도공수량"/>
      <sheetName val="가도공"/>
      <sheetName val="1차3회-개소별명세서-빨간색-인쇄용(21873)"/>
      <sheetName val="입찰안"/>
      <sheetName val="경비"/>
      <sheetName val="2공구산출내역"/>
      <sheetName val="직노"/>
      <sheetName val="울산자동제어"/>
      <sheetName val="집계표"/>
      <sheetName val="광주운남을"/>
      <sheetName val="덕전리"/>
      <sheetName val="11"/>
      <sheetName val="차선도색현황"/>
      <sheetName val="주식"/>
      <sheetName val="관경별내역서"/>
      <sheetName val="(A)내역서"/>
      <sheetName val="마장"/>
      <sheetName val="을-ATYPE"/>
      <sheetName val="노임단가(08.01)"/>
      <sheetName val="샌딩 에폭시 도장"/>
      <sheetName val="일반문틀 설치"/>
      <sheetName val="물가시세"/>
      <sheetName val="가시설수량"/>
      <sheetName val="단면치수"/>
      <sheetName val="SLAB"/>
      <sheetName val="하중 및 작용위치"/>
      <sheetName val="왕십리방향"/>
      <sheetName val="배지거총재료집계표"/>
      <sheetName val="단가표"/>
      <sheetName val="단가(1)"/>
      <sheetName val="신천3호용수로"/>
      <sheetName val="날개벽(시점좌측)"/>
      <sheetName val="집계"/>
      <sheetName val="내역서2안"/>
      <sheetName val="교대집계"/>
      <sheetName val="(A1)"/>
      <sheetName val="(A1)M"/>
      <sheetName val="WING1(우)"/>
      <sheetName val="(A2)M"/>
      <sheetName val="대비"/>
      <sheetName val="토목"/>
      <sheetName val="사  업  비  수  지  예  산  서"/>
      <sheetName val="내역(중앙)"/>
      <sheetName val="수량산출서"/>
      <sheetName val="노무비단가"/>
      <sheetName val="시설물일위"/>
      <sheetName val="교각계산"/>
      <sheetName val="1-1"/>
      <sheetName val="2.단면가정 (양곡1교)"/>
      <sheetName val="PSC-SLAB"/>
      <sheetName val="명세서(을)"/>
      <sheetName val=""/>
      <sheetName val="안정검토(말뚝)"/>
      <sheetName val="금액"/>
      <sheetName val="공사개요"/>
      <sheetName val="가격조사서"/>
      <sheetName val="C.배수관공"/>
      <sheetName val="DATA 입력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공통가설"/>
      <sheetName val="02자재"/>
      <sheetName val="공양식"/>
      <sheetName val="토공"/>
      <sheetName val="0.단가"/>
      <sheetName val="차도부연장현황"/>
      <sheetName val="부대tu"/>
      <sheetName val="연결임시"/>
      <sheetName val="파일의이용"/>
      <sheetName val="산출금액내역"/>
      <sheetName val="장비집계"/>
      <sheetName val="내역서1999.8최종"/>
      <sheetName val="단가산출2"/>
      <sheetName val="."/>
      <sheetName val="단가산출1"/>
      <sheetName val="관공일위대가"/>
      <sheetName val="이토변실"/>
      <sheetName val="역T형교대(말뚝기초)"/>
      <sheetName val="4.2.1 마루높이 검토"/>
      <sheetName val="다곡2교"/>
      <sheetName val="DATA"/>
      <sheetName val="데이타"/>
      <sheetName val="예정(3)"/>
      <sheetName val="동원(3)"/>
      <sheetName val="설계변경내역서"/>
      <sheetName val="예가표"/>
      <sheetName val="총괄"/>
      <sheetName val="수량집계"/>
      <sheetName val="내역1"/>
      <sheetName val="인수공"/>
      <sheetName val="초기화면"/>
      <sheetName val="xxxxxx"/>
      <sheetName val="적현로"/>
      <sheetName val="Total"/>
      <sheetName val="식재인부"/>
      <sheetName val="(포장)BOQ-실적공사"/>
      <sheetName val="2000년1차"/>
      <sheetName val="기계경비일람"/>
      <sheetName val="가공비"/>
      <sheetName val="실행철강하도"/>
      <sheetName val="내역(창신)"/>
      <sheetName val="부하(성남)"/>
      <sheetName val="INPUT(덕도방향-시점)"/>
      <sheetName val="1호맨홀토공"/>
      <sheetName val="노임(1차)"/>
      <sheetName val="건축내역"/>
      <sheetName val="수질정화시설"/>
      <sheetName val="바닥판"/>
      <sheetName val="4)유동표"/>
      <sheetName val="Sheet5"/>
      <sheetName val="I.설계조건"/>
      <sheetName val="입력란"/>
      <sheetName val="97노임단가"/>
      <sheetName val="말뚝지지력산정"/>
      <sheetName val="용수량(생활용수)"/>
      <sheetName val="AS포장복구 "/>
      <sheetName val="1.설계기준"/>
      <sheetName val="배수공 내역서 적용수량"/>
      <sheetName val="토공 total"/>
      <sheetName val="MYUN(MAC)"/>
      <sheetName val="차로포장(설치조서)"/>
      <sheetName val="보도포장(설치조서)"/>
      <sheetName val="전선관"/>
      <sheetName val="1차증가원가계산"/>
      <sheetName val="내역서(기성청구)"/>
      <sheetName val="99 조정금액"/>
      <sheetName val="공사정산(을)"/>
      <sheetName val="공제구간조서"/>
      <sheetName val="계화총괄"/>
      <sheetName val="공사비"/>
      <sheetName val="EQ-R1"/>
      <sheetName val="배수관토공산출"/>
      <sheetName val="대창(함평)-창열"/>
      <sheetName val="수량총"/>
      <sheetName val="놀이광장"/>
      <sheetName val="다목적광장"/>
      <sheetName val="1"/>
      <sheetName val="2"/>
      <sheetName val="3"/>
      <sheetName val="4"/>
      <sheetName val="5"/>
      <sheetName val="6"/>
      <sheetName val="7"/>
      <sheetName val="8"/>
      <sheetName val="COL"/>
      <sheetName val="수량"/>
      <sheetName val="공통"/>
      <sheetName val="밸브설치"/>
      <sheetName val="구조물철거타공정이월"/>
      <sheetName val="수량산출표"/>
      <sheetName val="세월교산출기초"/>
      <sheetName val="댐구조도"/>
      <sheetName val="5지진시"/>
      <sheetName val="기계공사"/>
      <sheetName val="자료"/>
      <sheetName val="공문"/>
      <sheetName val="__MAIN"/>
      <sheetName val="2연BOX"/>
      <sheetName val="TYPE-1"/>
      <sheetName val="상촌2교-일반수량집계"/>
      <sheetName val="배수공"/>
      <sheetName val="설계조건 및 단면가정"/>
      <sheetName val="부재치수입력"/>
      <sheetName val="수공기"/>
      <sheetName val="중기"/>
      <sheetName val="노임 (2차)"/>
      <sheetName val="역T형"/>
      <sheetName val="교대(A1-A2)"/>
      <sheetName val="SLAB&quot;1&quot;"/>
      <sheetName val="재료"/>
      <sheetName val="Baby일위대가"/>
      <sheetName val="IW-LIST"/>
      <sheetName val="영업2"/>
      <sheetName val="이음개소"/>
      <sheetName val="횡배위치"/>
      <sheetName val="중기일위대가"/>
      <sheetName val="ilch"/>
      <sheetName val="도장수량"/>
      <sheetName val="금융비용"/>
      <sheetName val="일위대가목록"/>
      <sheetName val="TYPE-A"/>
      <sheetName val="인구"/>
      <sheetName val="환경평가"/>
      <sheetName val="단가조사"/>
      <sheetName val="기본단가표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01AC"/>
      <sheetName val="자재단가표"/>
      <sheetName val="실행대비"/>
      <sheetName val="내역서 (2)"/>
      <sheetName val="일위목록"/>
      <sheetName val="[_x0001__x000c__x000c_"/>
      <sheetName val="토사(PE)"/>
      <sheetName val="유기공정"/>
      <sheetName val="설직재-1"/>
      <sheetName val="제-노임"/>
      <sheetName val="제직재"/>
      <sheetName val="평균터파기고(1-2,ASP)"/>
      <sheetName val="화해(함평)"/>
      <sheetName val="화해(장성)"/>
      <sheetName val="일반맨홀수량집계"/>
      <sheetName val="금액내역서"/>
      <sheetName val="입력DATA"/>
      <sheetName val="현황산출서"/>
      <sheetName val="견적대비표"/>
      <sheetName val="원가계산서"/>
      <sheetName val="위치"/>
      <sheetName val="다이꾸"/>
      <sheetName val="비탈면보호공수량산출"/>
      <sheetName val="룡전상부"/>
      <sheetName val="전계가"/>
      <sheetName val="설비"/>
      <sheetName val="낙석방지망현황"/>
      <sheetName val="교통대책내역"/>
      <sheetName val="6PILE__(돌출)"/>
      <sheetName val="공사비집계"/>
      <sheetName val="재료비"/>
      <sheetName val="총괄표 "/>
      <sheetName val="기초도면제작"/>
      <sheetName val="주출입구조사"/>
      <sheetName val="0자재집계표"/>
      <sheetName val="안정계산"/>
      <sheetName val="단면검토"/>
      <sheetName val="구조물공"/>
      <sheetName val="단가및재료비"/>
      <sheetName val="REACTION(USE평시)"/>
      <sheetName val="REACTION(USD지진시)"/>
      <sheetName val="DIAPHRAGM"/>
      <sheetName val="우배수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가산출서"/>
      <sheetName val="백룡교차로"/>
      <sheetName val="산정교차로"/>
      <sheetName val="신영교차로"/>
      <sheetName val="수원공"/>
      <sheetName val="토공총괄표"/>
      <sheetName val="제출내역 (2)"/>
      <sheetName val="DATA 입력란"/>
      <sheetName val="SP"/>
      <sheetName val="설계총괄표"/>
      <sheetName val="남평내역"/>
      <sheetName val="예가 (2)"/>
      <sheetName val="신호등 위치"/>
      <sheetName val="물가자료"/>
      <sheetName val="환경기계공정표 (3)"/>
      <sheetName val="중기기초단가"/>
      <sheetName val="연결관암거"/>
      <sheetName val="설계"/>
      <sheetName val="97 사업추정(WEKI)"/>
      <sheetName val="대창(함평)"/>
      <sheetName val="슬래브수량"/>
      <sheetName val="주형"/>
      <sheetName val="산근(1)"/>
      <sheetName val="TIE-IN"/>
      <sheetName val="기술부 VENDOR LIST"/>
      <sheetName val="AC포장수량"/>
      <sheetName val="산1~6"/>
      <sheetName val="자압1"/>
      <sheetName val="예측단가간지"/>
      <sheetName val="산출내역서"/>
      <sheetName val="개산공사비"/>
      <sheetName val="골재"/>
      <sheetName val="장비가동"/>
      <sheetName val="설계실행투찰"/>
      <sheetName val="설계내역"/>
      <sheetName val="2000전체분"/>
      <sheetName val="시점부수량산출서"/>
      <sheetName val="집계표(육상)"/>
      <sheetName val="11.1 단면hwp"/>
      <sheetName val="제수"/>
      <sheetName val="T13(P68~72,78)"/>
      <sheetName val="96보완계획7.12"/>
      <sheetName val="기초단가"/>
      <sheetName val="MOTOR"/>
      <sheetName val="unitpric"/>
      <sheetName val="단재적표"/>
      <sheetName val="TOTAL_BOQ"/>
      <sheetName val="실행갑지"/>
      <sheetName val="산출근거"/>
      <sheetName val="지점별강우량"/>
      <sheetName val="갑지"/>
      <sheetName val="●수량(침구보관창고-21평)"/>
      <sheetName val="맨홀수량"/>
      <sheetName val="배수장토목공사비"/>
      <sheetName val="이름표지정"/>
      <sheetName val="목차"/>
      <sheetName val="우,오수"/>
      <sheetName val="배"/>
      <sheetName val="수량산출서-2"/>
      <sheetName val="06 일위대가목록"/>
      <sheetName val="배수공수량총집계"/>
      <sheetName val="아스팔트 포장총괄집계표"/>
      <sheetName val="해평견적"/>
      <sheetName val="TYPE1"/>
      <sheetName val="총괄서"/>
      <sheetName val="BOX(1.5X1.5)"/>
      <sheetName val="슬래브(PF)(하류)"/>
      <sheetName val="구체"/>
      <sheetName val="좌측날개벽"/>
      <sheetName val="우측날개벽"/>
      <sheetName val="2009"/>
      <sheetName val="4. 주형설계"/>
      <sheetName val="3CHBDC"/>
      <sheetName val="Stem Footing"/>
      <sheetName val="Macro5"/>
      <sheetName val="전선 및 전선관"/>
      <sheetName val="부하계산서"/>
      <sheetName val="방지책개소별명세"/>
      <sheetName val="안산기계장치"/>
      <sheetName val="골재산출"/>
      <sheetName val="총괄-1"/>
      <sheetName val="일위집계표"/>
      <sheetName val="1,2,3,4,5단위수량"/>
      <sheetName val="토공연장"/>
      <sheetName val="광주방향"/>
      <sheetName val="spec1"/>
      <sheetName val="토목내역"/>
      <sheetName val="KANJI"/>
      <sheetName val="상부"/>
      <sheetName val="교대"/>
      <sheetName val="ABUT1"/>
      <sheetName val="ABUT2"/>
      <sheetName val="교각"/>
      <sheetName val="PIER1"/>
      <sheetName val="PIER2"/>
      <sheetName val="PIER3"/>
      <sheetName val="옹벽"/>
      <sheetName val="KYO"/>
      <sheetName val="철근"/>
      <sheetName val="Sheet13"/>
      <sheetName val="간선"/>
      <sheetName val="전체철근집계"/>
      <sheetName val="배수관공"/>
      <sheetName val="목록"/>
      <sheetName val="흥양2교토공집계표"/>
      <sheetName val="옹벽식측구단위"/>
      <sheetName val="tggwan(mac)"/>
      <sheetName val="type-F"/>
      <sheetName val="법면"/>
      <sheetName val="부대공"/>
      <sheetName val="포장공"/>
      <sheetName val="배수공1"/>
      <sheetName val="Dae_Jiju"/>
      <sheetName val="Sikje_ingun"/>
      <sheetName val="TREE_D"/>
      <sheetName val="단가목록"/>
      <sheetName val="01"/>
      <sheetName val="문산방향-교대(A2)"/>
      <sheetName val="WORK"/>
      <sheetName val="data2"/>
      <sheetName val="계림(함평)"/>
      <sheetName val="계림(장성)"/>
      <sheetName val="4.2유효폭의 계산"/>
      <sheetName val="변경갑지"/>
      <sheetName val="증감(갑지)"/>
      <sheetName val="암거"/>
      <sheetName val="배관"/>
      <sheetName val="설계예산서"/>
      <sheetName val="CTEMCOST"/>
      <sheetName val="원형맨홀수량"/>
      <sheetName val="웅진교-S2"/>
      <sheetName val="8.석축단위(H=1.5M)"/>
      <sheetName val="대총괄"/>
      <sheetName val="sw1"/>
      <sheetName val="부안변전"/>
      <sheetName val="스텐문틀설치"/>
      <sheetName val="주차구획선수량"/>
      <sheetName val="2공구자재집"/>
      <sheetName val="소야공정계획표"/>
      <sheetName val="처리단락"/>
      <sheetName val="대가목록"/>
      <sheetName val="대구-교대(A1-A2)"/>
      <sheetName val="투자비"/>
      <sheetName val="조성원가DATA"/>
      <sheetName val="사업비"/>
      <sheetName val="빗물받이(910-510-410)"/>
      <sheetName val="[DOHWA03.XLS]______C_EXCEL_GO_2"/>
      <sheetName val="[DOHWA03.XLS]______C_EXCEL_GO_3"/>
      <sheetName val="폐기물"/>
      <sheetName val="집1"/>
      <sheetName val="9GNG운반"/>
      <sheetName val="교각 P3"/>
      <sheetName val="토목주소"/>
      <sheetName val="프랜트면허"/>
      <sheetName val="일위대가목차"/>
      <sheetName val="상행-교대(A1)"/>
      <sheetName val="도급FORM"/>
      <sheetName val="철거산출근거"/>
      <sheetName val="I一般比"/>
      <sheetName val="노임단가 "/>
      <sheetName val="8.PILE  (돌출)"/>
      <sheetName val="포장공수량집계표"/>
      <sheetName val="콘_재료분리(1)"/>
      <sheetName val="본공사"/>
      <sheetName val="슬라임운반단가"/>
      <sheetName val="슬라임-부표"/>
      <sheetName val="외천교"/>
      <sheetName val="JUCKEYK"/>
      <sheetName val="소비자가"/>
      <sheetName val="현장관리비 산출내역"/>
      <sheetName val="ELECTRIC"/>
      <sheetName val="9509"/>
      <sheetName val="확약서"/>
      <sheetName val="철콘"/>
      <sheetName val="여과지동"/>
      <sheetName val="기초자료"/>
      <sheetName val="SANTOGO"/>
      <sheetName val="전체내역"/>
      <sheetName val="토목공사"/>
      <sheetName val="공사별 가중치 산출근거(건축)"/>
      <sheetName val="공사별 가중치 산출근거(토목)"/>
      <sheetName val="가중치근거(조경)"/>
      <sheetName val="직접인건비"/>
      <sheetName val="직접경비"/>
      <sheetName val="업무량"/>
      <sheetName val="옹벽철근"/>
      <sheetName val="건축"/>
      <sheetName val="점수계산1-2"/>
      <sheetName val="1. 설계조건 2.단면가정 3. 하중계산"/>
      <sheetName val="96갑지"/>
      <sheetName val="일위대가(계측기설치)"/>
      <sheetName val="기본일위"/>
      <sheetName val="11.농지전용"/>
      <sheetName val="10.산지전용"/>
      <sheetName val="12.지형도면고시계획"/>
      <sheetName val="예산총괄표"/>
      <sheetName val="CODE"/>
      <sheetName val="날개수량1.5"/>
      <sheetName val="제잡비계산"/>
      <sheetName val="인상효1"/>
      <sheetName val="수목표준대가"/>
      <sheetName val="노무단가"/>
      <sheetName val="화재 탐지 설비"/>
      <sheetName val="noyim"/>
      <sheetName val="수목단가"/>
      <sheetName val="시설수량표"/>
      <sheetName val="식재수량표"/>
      <sheetName val="화산경계"/>
      <sheetName val="소분류목록"/>
      <sheetName val="횡배수관토공수량"/>
      <sheetName val="참조"/>
      <sheetName val="정의"/>
      <sheetName val="inputdata"/>
      <sheetName val="공비대비"/>
      <sheetName val="CT "/>
      <sheetName val="1SPAN"/>
      <sheetName val="식재가격"/>
      <sheetName val="식재총괄"/>
      <sheetName val="전기단가조사서"/>
      <sheetName val="종단계산"/>
      <sheetName val="명세서"/>
      <sheetName val="SCH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목차"/>
      <sheetName val="자재집계"/>
      <sheetName val="토공집계"/>
      <sheetName val="폐기물처리"/>
      <sheetName val="철거수량집계"/>
      <sheetName val="폐기물단위"/>
      <sheetName val="부대공"/>
      <sheetName val="부대공집계"/>
      <sheetName val="낙석방지울타리"/>
      <sheetName val="교통시설공"/>
      <sheetName val="Sheet1 (2)"/>
      <sheetName val="내역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내역"/>
      <sheetName val="사유서(출)"/>
      <sheetName val="도로구조공사비"/>
      <sheetName val="도로토공공사비"/>
      <sheetName val="여수토공사비"/>
      <sheetName val="한전납입금"/>
      <sheetName val="ABUT수량-A1"/>
      <sheetName val="집계표"/>
      <sheetName val="Sheet1"/>
      <sheetName val="계약일반사항"/>
      <sheetName val="제경비요율"/>
      <sheetName val="사리부설"/>
      <sheetName val="#REF"/>
      <sheetName val="실행철강하도"/>
      <sheetName val="DATE"/>
      <sheetName val="수량산출"/>
      <sheetName val="DATA"/>
      <sheetName val="단면 (2)"/>
      <sheetName val="호안블럭단가"/>
      <sheetName val="현장관리비 산출내역"/>
      <sheetName val="공사비집계"/>
      <sheetName val="제출내역 (2)"/>
      <sheetName val="1,2공구원가계산서"/>
      <sheetName val="2공구산출내역"/>
      <sheetName val="1공구산출내역서"/>
      <sheetName val="총괄표"/>
      <sheetName val="약품설비"/>
      <sheetName val="전기"/>
      <sheetName val="예가표"/>
      <sheetName val="자재견적 (대왕) (2)"/>
      <sheetName val="재료값"/>
      <sheetName val="철집"/>
      <sheetName val="재료비"/>
      <sheetName val="내역서"/>
      <sheetName val="품셈(기초)"/>
      <sheetName val="수토공단위당"/>
      <sheetName val="공사비"/>
      <sheetName val="결과조달"/>
      <sheetName val="노무비"/>
      <sheetName val="토적"/>
      <sheetName val="NYS"/>
      <sheetName val="전차선로 물량표"/>
      <sheetName val="공내역"/>
      <sheetName val="VXXXXX"/>
      <sheetName val="교각계산"/>
      <sheetName val="조경일람"/>
      <sheetName val="1.동력공사"/>
      <sheetName val="남양내역"/>
      <sheetName val="CCTV내역서"/>
      <sheetName val="밸브설치"/>
      <sheetName val="SG"/>
      <sheetName val="산출근거"/>
      <sheetName val="98NS-N"/>
      <sheetName val="공사비총괄표"/>
      <sheetName val="구조물철거타공정이월"/>
      <sheetName val="부안일위"/>
      <sheetName val="내역표지"/>
      <sheetName val="참조"/>
      <sheetName val="날개벽(시점좌측)"/>
      <sheetName val="입찰안"/>
      <sheetName val="unit"/>
      <sheetName val="단위가격 "/>
      <sheetName val="중기비"/>
      <sheetName val="일위대가(가설)"/>
      <sheetName val="일위집계표"/>
      <sheetName val="입상내역"/>
      <sheetName val="기계경비일람"/>
      <sheetName val="설치중량_"/>
      <sheetName val="수문일위_"/>
      <sheetName val="청하배수"/>
      <sheetName val="1.설계기준"/>
      <sheetName val="PAD TR보호대기초"/>
      <sheetName val="가로등기초"/>
      <sheetName val="HANDHOLE(2)"/>
      <sheetName val="일위대가(계측기설치)"/>
      <sheetName val="산수배수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Sheet2"/>
      <sheetName val="요율"/>
      <sheetName val="일위대가표"/>
      <sheetName val="설명"/>
      <sheetName val="시공여유율"/>
      <sheetName val="대비"/>
      <sheetName val="터파기및재료"/>
      <sheetName val="설계"/>
      <sheetName val="1단계"/>
      <sheetName val="단면가정"/>
      <sheetName val="부대내역"/>
      <sheetName val="고창방향"/>
      <sheetName val="별첨1-임식"/>
      <sheetName val="기본자료"/>
      <sheetName val="일위대가(목록)"/>
      <sheetName val="자원리스트"/>
      <sheetName val="금액내역서"/>
      <sheetName val="전기혼잡제경비(45)"/>
      <sheetName val="총괄내역서"/>
      <sheetName val="지장물C"/>
      <sheetName val="유림골조"/>
      <sheetName val="가설공사비"/>
      <sheetName val="공사비예산서(토목분)"/>
      <sheetName val="1.토공"/>
      <sheetName val="전선 및 전선관"/>
      <sheetName val="찍기"/>
      <sheetName val="P-산#1-1(WOWA1)"/>
      <sheetName val="일위대가"/>
      <sheetName val="매립"/>
      <sheetName val="98수문일위"/>
      <sheetName val="Sheet1 (2)"/>
      <sheetName val="천방교접속"/>
      <sheetName val="일위_파일"/>
      <sheetName val="반중력식옹벽"/>
      <sheetName val="당초명세(평)"/>
      <sheetName val="작업일보"/>
      <sheetName val="표준계약서"/>
      <sheetName val="년도별"/>
      <sheetName val="상 부"/>
      <sheetName val="계화배수"/>
      <sheetName val="양수장내역"/>
      <sheetName val="양수장"/>
      <sheetName val="횡배수관집현황(2공구)"/>
      <sheetName val="날개벽"/>
      <sheetName val="PIPE내역_FCN_"/>
      <sheetName val="대치판정"/>
      <sheetName val="조명시설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조건표"/>
      <sheetName val="견적대비"/>
      <sheetName val="지급자재"/>
      <sheetName val="변경집계표"/>
      <sheetName val="1호맨홀토공"/>
      <sheetName val="원가계산서 "/>
      <sheetName val="고용보험료"/>
      <sheetName val="예산내역서"/>
      <sheetName val="9509"/>
      <sheetName val="배수내역"/>
      <sheetName val="96보완계획7.12"/>
      <sheetName val="업무처리전"/>
      <sheetName val="설계내역서"/>
      <sheetName val="INPUT"/>
      <sheetName val="건              축"/>
      <sheetName val="참조자료"/>
      <sheetName val="BID"/>
      <sheetName val="공문"/>
      <sheetName val="자재단가비교표"/>
      <sheetName val="M-EQPT-Z"/>
      <sheetName val="토공총괄표"/>
      <sheetName val="원형1호맨홀토공수량"/>
      <sheetName val="6PILE  (돌출)"/>
      <sheetName val="재개발"/>
      <sheetName val="교각1"/>
      <sheetName val="CODE"/>
      <sheetName val="COPING"/>
      <sheetName val="기초공"/>
      <sheetName val="기둥(원형)"/>
      <sheetName val="8.PILE  (돌출)"/>
      <sheetName val="토총괄 (2)"/>
      <sheetName val="음봉방향"/>
      <sheetName val="문학간접"/>
      <sheetName val="단가일람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내역서1"/>
      <sheetName val="갑지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자재견적_(대왕)_(2)"/>
      <sheetName val="CAT_5"/>
      <sheetName val="기자재비"/>
      <sheetName val="EP0618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기기리스트"/>
      <sheetName val="1-1"/>
      <sheetName val="아파트 "/>
      <sheetName val="TYPE-A"/>
      <sheetName val="건축"/>
      <sheetName val="건축-물가변동"/>
      <sheetName val="일반문틀 설치"/>
      <sheetName val="샌딩 에폭시 도장"/>
      <sheetName val="스텐문틀설치"/>
      <sheetName val="주beam"/>
      <sheetName val="1.설계조건"/>
      <sheetName val="가공비"/>
      <sheetName val="원가계산서(집계)"/>
      <sheetName val="일위"/>
      <sheetName val="MACRO(MCC)"/>
      <sheetName val="증감내역서"/>
      <sheetName val="수량이동"/>
      <sheetName val="가도공"/>
      <sheetName val="분전함신설"/>
      <sheetName val="접지1종"/>
      <sheetName val="기존구조물철거집계계표"/>
      <sheetName val="일위대가목차"/>
      <sheetName val="충돌 내용"/>
      <sheetName val="현산지구200420"/>
      <sheetName val="관급수량총"/>
      <sheetName val="설계조건"/>
      <sheetName val="안정계산"/>
      <sheetName val="단면검토"/>
      <sheetName val="1NYS(당)"/>
      <sheetName val="단가산출내역(노임부분수정)"/>
      <sheetName val="원가계산서"/>
      <sheetName val="입력값"/>
      <sheetName val="설계기준 및 하중계산"/>
      <sheetName val="국공유지및사유지"/>
      <sheetName val="계산근거"/>
      <sheetName val="장문교(대전)"/>
      <sheetName val="주재료비"/>
      <sheetName val="계화총괄"/>
      <sheetName val="계화배수(3대)"/>
      <sheetName val="공통"/>
      <sheetName val="약품공급2"/>
      <sheetName val="수지예산서(세부) (2)"/>
      <sheetName val="공통비총괄표"/>
      <sheetName val="차액보증"/>
      <sheetName val="D-623D"/>
      <sheetName val="공장유"/>
      <sheetName val="경비2내역"/>
      <sheetName val="국내"/>
      <sheetName val="A(Rev.3)"/>
      <sheetName val="Macro"/>
      <sheetName val="Taux"/>
      <sheetName val="입력시트"/>
      <sheetName val="3.하중산정4.지지력"/>
      <sheetName val="안정검토"/>
      <sheetName val="MOTOR"/>
      <sheetName val="단면설계"/>
      <sheetName val="석탄2.3물량"/>
      <sheetName val="수문일위(2012)"/>
      <sheetName val="COPING-1"/>
      <sheetName val="역T형교대-2수량"/>
      <sheetName val="Y-WORK"/>
      <sheetName val="자재일위(경)"/>
      <sheetName val="제진기"/>
      <sheetName val="새공통"/>
      <sheetName val="화해(함평)"/>
      <sheetName val="화해(장성)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유입량"/>
      <sheetName val=" 냉각수펌프"/>
      <sheetName val="INPUT(덕도방향-시점)"/>
      <sheetName val="설계명세서"/>
      <sheetName val="예산명세서"/>
      <sheetName val="자료입력"/>
      <sheetName val="200"/>
      <sheetName val="공사비내역서"/>
      <sheetName val="산근터빈"/>
      <sheetName val="3.공통공사대비"/>
      <sheetName val="견적"/>
      <sheetName val="Macro2"/>
      <sheetName val="준검 내역서"/>
      <sheetName val="strut type"/>
      <sheetName val="DATA1"/>
      <sheetName val="부표총괄"/>
      <sheetName val="간접비"/>
      <sheetName val="다곡2교"/>
      <sheetName val="각형맨홀"/>
      <sheetName val="인부신상자료"/>
      <sheetName val="BLOCK(1)"/>
      <sheetName val="위치조서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Total"/>
      <sheetName val="설비내역"/>
      <sheetName val="착공내역서"/>
      <sheetName val="000000"/>
      <sheetName val="교대(A1)"/>
      <sheetName val="직원유류수불현황"/>
      <sheetName val="GI-LIST"/>
      <sheetName val="TOTAL3"/>
      <sheetName val="3도로"/>
      <sheetName val="Sheet4"/>
      <sheetName val="NAI"/>
      <sheetName val="Eq. Mobilization"/>
      <sheetName val="공사비증감"/>
      <sheetName val="포장물량집계"/>
      <sheetName val="공통부대비"/>
      <sheetName val="총괄내역"/>
      <sheetName val="Macro1"/>
      <sheetName val="아울렛박스"/>
      <sheetName val="BSD (2)"/>
      <sheetName val="투찰"/>
      <sheetName val="b_balju_cho"/>
      <sheetName val="노무비계"/>
      <sheetName val="제출내역_(2)"/>
      <sheetName val="전차선로_물량표"/>
      <sheetName val="9GNG운반"/>
      <sheetName val="최적단면"/>
      <sheetName val="진로도급"/>
      <sheetName val="백호우계수"/>
      <sheetName val="예산총괄표"/>
      <sheetName val="도근좌표"/>
      <sheetName val="산근(PE,300)"/>
      <sheetName val="특2호부관하천산근"/>
      <sheetName val="수로단위수량"/>
      <sheetName val="소산진입"/>
      <sheetName val="실행예산(97.12.17)"/>
      <sheetName val="집계표(육상)"/>
      <sheetName val="TOWER 12TON"/>
      <sheetName val="TOWER 10TON"/>
      <sheetName val="I.설계조건"/>
      <sheetName val="견적대비표"/>
      <sheetName val="플랜트 설치"/>
      <sheetName val="교량하부공"/>
      <sheetName val="A1"/>
      <sheetName val="신표지1"/>
      <sheetName val="cal"/>
      <sheetName val="PI"/>
      <sheetName val="계수시트"/>
      <sheetName val="용수간선"/>
      <sheetName val="일반부표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수문보고"/>
      <sheetName val="이설도로유용토"/>
      <sheetName val="PIPE내역(FCN)"/>
      <sheetName val="CTEMCOST"/>
      <sheetName val="S0"/>
      <sheetName val="단위가격"/>
      <sheetName val="대로근거"/>
      <sheetName val="중로근거"/>
      <sheetName val="ESC(K치)"/>
      <sheetName val="대림경상68억"/>
      <sheetName val="N賃率-職"/>
      <sheetName val="S.중기사용료"/>
      <sheetName val="입력란"/>
      <sheetName val="97노임단가"/>
      <sheetName val="토사(PE)"/>
      <sheetName val="시행후면적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Macro(전선)"/>
      <sheetName val="손익분석"/>
      <sheetName val="갑지(추정)"/>
      <sheetName val="사업수지"/>
      <sheetName val="DHEQSUPT"/>
      <sheetName val=""/>
      <sheetName val="차집관로, 중계펌프장"/>
      <sheetName val="중계펌프장-건축"/>
      <sheetName val="중계펌프장-사급자재대"/>
      <sheetName val="JUCK"/>
      <sheetName val="연결관암거"/>
      <sheetName val="말뚝지지력산정"/>
      <sheetName val="간접비총계"/>
      <sheetName val="부안변전"/>
      <sheetName val="연면적(평)단가"/>
      <sheetName val="구의33고"/>
      <sheetName val="B.O.M"/>
      <sheetName val="토적계산서(전체)"/>
      <sheetName val="종단유용(전체)"/>
      <sheetName val="포장공위치조서"/>
      <sheetName val="data2"/>
      <sheetName val="Sheet3"/>
      <sheetName val="tggwan(mac)"/>
      <sheetName val="IW-LIST"/>
      <sheetName val="세골재  T2 변경 현황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수지예산"/>
      <sheetName val="케이슨Type-A(제원)"/>
      <sheetName val="96노임기준"/>
      <sheetName val="총집계표"/>
      <sheetName val="3.바닥판설계"/>
      <sheetName val="보온 회사분"/>
      <sheetName val="RING WALL"/>
      <sheetName val="LRT Style BOQ"/>
      <sheetName val="맨홀수량산출"/>
      <sheetName val="골조시행"/>
      <sheetName val="CC16-내역서"/>
      <sheetName val="환경기계공정표 (3)"/>
      <sheetName val="깨기"/>
      <sheetName val="내역적용"/>
      <sheetName val="내역서적용집계표"/>
      <sheetName val="용역비내역-진짜"/>
      <sheetName val="기계경비"/>
      <sheetName val="1062-X방향 "/>
      <sheetName val="DT"/>
      <sheetName val="롤러"/>
      <sheetName val="BH"/>
      <sheetName val="펌프차타설"/>
      <sheetName val="수량산출서 갑지"/>
      <sheetName val="데리네이타현황"/>
      <sheetName val="단가보완"/>
      <sheetName val="DATA-UPS"/>
      <sheetName val="옹벽수량집계"/>
      <sheetName val="입력단가"/>
      <sheetName val="대부예산서"/>
      <sheetName val="MODELING"/>
      <sheetName val="공종단가"/>
      <sheetName val="관로조서"/>
      <sheetName val="바닥판"/>
      <sheetName val="정_x0000__x0000__x0005_"/>
      <sheetName val="Electricity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U-TYPE(1)"/>
      <sheetName val="송라터널총괄"/>
      <sheetName val="48일위(기존)"/>
      <sheetName val="총괄집계표"/>
      <sheetName val="list"/>
      <sheetName val="청구서 (별지)(3차분)"/>
      <sheetName val="기성내역서(전체,3차)"/>
      <sheetName val="자재일람"/>
      <sheetName val="1차네트공정"/>
      <sheetName val="COVER"/>
      <sheetName val="P.M 별"/>
      <sheetName val="전력"/>
      <sheetName val="woo(mac)"/>
      <sheetName val="설계예시"/>
      <sheetName val="화설내"/>
      <sheetName val="정부노임단가"/>
      <sheetName val="DANGA"/>
      <sheetName val="빗물받이(910-510-410)"/>
      <sheetName val="날개벽(TYPE1)"/>
      <sheetName val="우수공"/>
      <sheetName val="인건비"/>
      <sheetName val="PKG"/>
      <sheetName val="본부소개"/>
      <sheetName val="배관배선 단가조사"/>
      <sheetName val="일위대가집계"/>
      <sheetName val="사  업  비  수  지  예  산  서"/>
      <sheetName val="기계원가계_xd800_"/>
      <sheetName val="자료"/>
      <sheetName val="무근깨기"/>
      <sheetName val="공사총원가계多⾊"/>
      <sheetName val="공구원가계산"/>
      <sheetName val="평균H"/>
      <sheetName val="우수"/>
      <sheetName val="주행"/>
      <sheetName val="4.포장집계"/>
      <sheetName val="연결관산출조서"/>
      <sheetName val="I一般比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전체내역서"/>
      <sheetName val="6.7.8.우물통"/>
      <sheetName val="L형옹벽단위수량(35)"/>
      <sheetName val="L형옹벽_x0006__x0004__x0004__x001a__x001b__x0003__x0004__x000b_"/>
      <sheetName val="_x0000__x0006__x0000__x0000__x0000__x0000_"/>
      <sheetName val="설산1.나"/>
      <sheetName val="본사S"/>
      <sheetName val="FOOTING단면력"/>
      <sheetName val="저리조양"/>
      <sheetName val="적용단가"/>
      <sheetName val="신당동집계표"/>
      <sheetName val="다곡땭⾘"/>
      <sheetName val="제수변수량"/>
      <sheetName val="목표세부명세"/>
      <sheetName val="TARGET"/>
      <sheetName val="건축내역서"/>
      <sheetName val="설비내역서"/>
      <sheetName val="전기내역서"/>
      <sheetName val="Requirement(Work Crew)"/>
      <sheetName val="데이타"/>
      <sheetName val="식재인부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3련 BOX"/>
      <sheetName val="YES-T"/>
      <sheetName val="관리비"/>
      <sheetName val="(A)내역서"/>
      <sheetName val="내역서01"/>
      <sheetName val="3BL공동구 수량"/>
      <sheetName val="_x005f_x0000__x005f_x000c__x005f_x0000__x005f_x000c__x0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설치중량_1"/>
      <sheetName val="수문일위_1"/>
      <sheetName val="1_동력공사"/>
      <sheetName val="자재견적_(대왕)_(2)1"/>
      <sheetName val="단위가격_"/>
      <sheetName val="Sheet1_(2)"/>
      <sheetName val="내역서_(변경)"/>
      <sheetName val="_U형배수관"/>
      <sheetName val="집수정_(우오수)"/>
      <sheetName val="단면_(2)"/>
      <sheetName val="현장관리비_산출내역"/>
      <sheetName val="1_토공"/>
      <sheetName val="전선_및_전선관"/>
      <sheetName val="6PILE__(돌출)"/>
      <sheetName val="1_설계기준"/>
      <sheetName val="PAD_TR보호대기초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본선_토공_분배표"/>
      <sheetName val="전화번호DATA_(2001)"/>
      <sheetName val="원가계산서_"/>
      <sheetName val="96보완계획7_12"/>
      <sheetName val="공__종__별__집__계__표"/>
      <sheetName val="일__위__대__가__목__록"/>
      <sheetName val="일_위_대_가_표"/>
      <sheetName val="단__가__대__비__표"/>
      <sheetName val="8_PILE__(돌출)"/>
      <sheetName val="토총괄_(2)"/>
      <sheetName val="아파트_"/>
      <sheetName val="1공구_건정토건_철콘"/>
      <sheetName val="준검_내역서"/>
      <sheetName val="충돌_내용"/>
      <sheetName val="일반문틀_설치"/>
      <sheetName val="샌딩_에폭시_도장"/>
      <sheetName val="상_부"/>
      <sheetName val="1_설계조건"/>
      <sheetName val="1공구8_개소"/>
      <sheetName val="조립식_가설건물"/>
      <sheetName val="석탄2_3물량"/>
      <sheetName val="strut_type"/>
      <sheetName val="차집관로,_중계펌프장원가"/>
      <sheetName val="차집관로,_중계펌프장"/>
      <sheetName val="A(Rev_3)"/>
      <sheetName val="3_하중산정4_지지력"/>
      <sheetName val="수지예산서(세부)_(2)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1공구원가계산서"/>
      <sheetName val="AHU집계"/>
      <sheetName val="공조기휀"/>
      <sheetName val="공조기"/>
      <sheetName val="2.단면가정"/>
      <sheetName val="시설물일위"/>
      <sheetName val="견"/>
      <sheetName val="순공사비"/>
      <sheetName val="일_방수"/>
      <sheetName val="대상1"/>
      <sheetName val="T13(P68~72,78)"/>
      <sheetName val="신규일위대가"/>
      <sheetName val="C3"/>
      <sheetName val="포장복구집계"/>
      <sheetName val="Baby일_x0000__x0000__x0005_"/>
      <sheetName val="Baby일鄀谏Û"/>
      <sheetName val="Baby일닑⾸_x0005_"/>
      <sheetName val="왕십리방향"/>
      <sheetName val="현금"/>
      <sheetName val="화산경계"/>
      <sheetName val="공사총원가계_x0000__x0000_"/>
      <sheetName val="공사총원가계芨-"/>
      <sheetName val="제직재"/>
      <sheetName val="설직재-1"/>
      <sheetName val="제-노임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자재 집계표"/>
      <sheetName val="1TL종점(1)"/>
      <sheetName val="철근단면적"/>
      <sheetName val="전기일위대가"/>
      <sheetName val="수량산출표"/>
      <sheetName val="설계서을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본체"/>
      <sheetName val="와동수량"/>
      <sheetName val="입력정보"/>
      <sheetName val="옵션"/>
      <sheetName val="합산자재"/>
      <sheetName val="노임근거"/>
      <sheetName val="옵션1"/>
      <sheetName val="합산자재1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집계표(OPTION)"/>
      <sheetName val="요약서"/>
      <sheetName val="단"/>
      <sheetName val="SLAB"/>
      <sheetName val="공종"/>
      <sheetName val="외주비"/>
      <sheetName val="견적조건"/>
      <sheetName val="30신설일위대가"/>
      <sheetName val="30집계표"/>
      <sheetName val="평가데이터"/>
      <sheetName val="곡관산근원본"/>
      <sheetName val="b_balj_x0000__x0000__x0005__x0000_彀"/>
      <sheetName val="b_balj_x0000__x0000__x0005__x0000_㻀"/>
      <sheetName val="시운전연료"/>
      <sheetName val="비탈면보호공수량산출"/>
      <sheetName val="날개벽수량표"/>
      <sheetName val="횡배수관설치현황"/>
      <sheetName val="노임,재료비"/>
      <sheetName val="노견단위수량"/>
      <sheetName val="1.설_x0000__x0000_Ā"/>
      <sheetName val="1.설_x0000__x0000__x0005_"/>
      <sheetName val="1.설壆⿜_x0000_"/>
      <sheetName val="산출내역서"/>
      <sheetName val="간접재료비산출표-27-30"/>
      <sheetName val="범례"/>
      <sheetName val="3. GROUNDING SYSTEM"/>
      <sheetName val="1.경관조명산출"/>
      <sheetName val="1.경관조명산출집계"/>
      <sheetName val="마-2.전화"/>
      <sheetName val="구천"/>
      <sheetName val="B"/>
      <sheetName val="정"/>
      <sheetName val="이형관중량"/>
      <sheetName val="산근(목록)"/>
      <sheetName val="경비"/>
      <sheetName val="01"/>
      <sheetName val="신고분기설정참고"/>
      <sheetName val="횡배수관"/>
      <sheetName val="マージン"/>
      <sheetName val="설명(1~8) "/>
      <sheetName val="지선량"/>
      <sheetName val="ENE-CAL 1"/>
      <sheetName val="내역(한신APT)"/>
      <sheetName val="TEST1"/>
      <sheetName val="해전배수"/>
      <sheetName val="산출2-기기동력"/>
      <sheetName val="산업_x0000__x0000__x0005_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GAS"/>
      <sheetName val="총집계"/>
      <sheetName val="일위대가-1"/>
      <sheetName val="EQT-ESTN"/>
      <sheetName val="2000시행총괄"/>
      <sheetName val="이토변실(A3-LINE)"/>
      <sheetName val="토공,철콘"/>
      <sheetName val="견적의뢰"/>
      <sheetName val="가시설(TYPE-A)"/>
      <sheetName val="1호맨홀가감수량"/>
      <sheetName val="1호맨홀수량산출"/>
      <sheetName val="철골"/>
      <sheetName val="마감산출"/>
      <sheetName val="DATA2000"/>
      <sheetName val="소운반"/>
      <sheetName val="건축집계"/>
      <sheetName val="기성내역"/>
      <sheetName val="1을"/>
      <sheetName val="40총괄"/>
      <sheetName val="40집계"/>
      <sheetName val="L형옹벽(key)"/>
      <sheetName val="유동표"/>
      <sheetName val="펌프장토공수량산출"/>
      <sheetName val="woo_mac_"/>
      <sheetName val="예정_3_"/>
      <sheetName val="동원_3_"/>
      <sheetName val="수량"/>
      <sheetName val="건축(공종별내역서)"/>
      <sheetName val="3.하중산정枵⿯_x0000__x0000_肨"/>
      <sheetName val="석탄2ဴ_x0000_倀ﰨ"/>
      <sheetName val="석탄2쎕々/_x0000_"/>
      <sheetName val="정산내역서"/>
      <sheetName val="표준건축비"/>
      <sheetName val="1.설"/>
      <sheetName val="Baby일"/>
      <sheetName val="산업"/>
      <sheetName val="유천배수장"/>
      <sheetName val="세목전체"/>
      <sheetName val="대운산출"/>
      <sheetName val="주현(해보)"/>
      <sheetName val="금융비용"/>
      <sheetName val="진주방향"/>
      <sheetName val="2"/>
      <sheetName val="전정1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용산1(해보)"/>
      <sheetName val="조도계산"/>
      <sheetName val="산출내역_x0000__x0000_Ԁ_x0000_"/>
      <sheetName val="공사비명세서"/>
      <sheetName val="변경내역대비표(2)"/>
      <sheetName val="경산"/>
      <sheetName val="실행"/>
      <sheetName val="간접"/>
      <sheetName val="일위대가(건축)"/>
      <sheetName val="토적계산"/>
      <sheetName val="감액총괄표"/>
      <sheetName val="b_balj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공종별내역서"/>
      <sheetName val="1.공사원가"/>
      <sheetName val="대가수량"/>
      <sheetName val="인건-측정"/>
      <sheetName val="복통공Á_x0000_"/>
      <sheetName val="수안보-MBR1"/>
      <sheetName val="bm(CIcable)"/>
      <sheetName val="사유"/>
      <sheetName val="증감내역"/>
      <sheetName val="99노임"/>
      <sheetName val="산출서"/>
      <sheetName val="증설시공분"/>
      <sheetName val="교대(A1-A2)"/>
      <sheetName val="가도q"/>
      <sheetName val="새공·"/>
      <sheetName val="총집계2"/>
      <sheetName val="역T형(H=6.0) (2)"/>
      <sheetName val="변수"/>
      <sheetName val="1.CB"/>
      <sheetName val="토적계산서"/>
      <sheetName val="내역서(전체)(횡)"/>
      <sheetName val="2_x0000__x0000__x0005_"/>
      <sheetName val="아파트"/>
      <sheetName val="직재"/>
      <sheetName val="견적서갑지연속"/>
      <sheetName val="MAT"/>
      <sheetName val="흄관헐기(원본)"/>
      <sheetName val="재료_x0000__x0000_Ԁ_x0000_"/>
      <sheetName val="05년"/>
      <sheetName val="2000양배"/>
      <sheetName val="토적1"/>
      <sheetName val="교대"/>
      <sheetName val="단가표"/>
      <sheetName val="옹벽"/>
      <sheetName val="배선DATA"/>
      <sheetName val="개거산출내역"/>
      <sheetName val="화해(장︀跕"/>
      <sheetName val="중간부"/>
      <sheetName val="품셈총괄표"/>
      <sheetName val="원데이타"/>
      <sheetName val="제진헾"/>
      <sheetName val="용소리교"/>
      <sheetName val="아이콘"/>
      <sheetName val="예정(3)"/>
      <sheetName val="동원(3)"/>
      <sheetName val="2Ვ쭻"/>
      <sheetName val="유효성검사"/>
      <sheetName val="1.(5억 미만)원가계산서(지급) "/>
      <sheetName val="내역갑지"/>
      <sheetName val="증감표"/>
      <sheetName val="원가계산서(증감)"/>
      <sheetName val="원가계산서 (변경)"/>
      <sheetName val="내역서(변경)"/>
      <sheetName val="로우프"/>
      <sheetName val="데이터입력"/>
      <sheetName val="옹벽식측구단위"/>
      <sheetName val="수로교깨기"/>
      <sheetName val="깨기 총괄"/>
      <sheetName val="1공구8.개쌃"/>
      <sheetName val="7.PILE  (돌출)"/>
      <sheetName val="가락화장을지"/>
      <sheetName val="JUCKEY_x0000_"/>
      <sheetName val="하수처리장-토_x0002__x0004__x0004_"/>
      <sheetName val="ఀ᠀갇_x0001__x0000_"/>
      <sheetName val="화전내"/>
      <sheetName val="3.하중산정4_x0000__x0000__x0005__x0000_"/>
      <sheetName val="FACTOR"/>
      <sheetName val="집행예산"/>
      <sheetName val="슬래브"/>
      <sheetName val="총내"/>
      <sheetName val="49Ø_x0000_"/>
      <sheetName val="입력DATA"/>
      <sheetName val="3.하중산정枵⿯"/>
      <sheetName val="석탄2ဴ"/>
      <sheetName val="금융"/>
      <sheetName val="기초자료"/>
      <sheetName val="ASCEandUBC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Rekap Addendum"/>
      <sheetName val="Har-mat"/>
      <sheetName val="106C0300"/>
      <sheetName val="여주,이천(명세)"/>
      <sheetName val="?_x000c_?_x000c_??耀僵䅛????_x0001_???‎ӥ_x001b_?_x000c_?_x000c_??"/>
      <sheetName val="?_x000c_?_x000c_??렀హ䆍????_x0001_???2?????_x001c_?_x000c_?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착공내_x0000__x0000_"/>
      <sheetName val="전체도_x0000_"/>
      <sheetName val="MAT_N048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유입_x0000_"/>
      <sheetName val="[내역.XLS]A__MSOffice_Excel_wor_7"/>
      <sheetName val="[내역.XLS]A__MSOffice_Excel_wor_8"/>
      <sheetName val="자재(원원+원대)"/>
      <sheetName val="종배수관"/>
      <sheetName val="[내역.XLS]A__MSOffice_Excel_wo_11"/>
      <sheetName val="[내역.XLS]A__MSOffice_Excel_wo_10"/>
      <sheetName val="[내역.XLS]A__MSOffice_Excel_wor_9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산출내역"/>
      <sheetName val="TOWER 12T_x0000__x0000_"/>
      <sheetName val="역T형"/>
      <sheetName val="Supplement2"/>
      <sheetName val="운반산_x0000_"/>
      <sheetName val="부대공Ⅱ"/>
      <sheetName val="이설도로유용_x0000_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건축내역(안동)"/>
      <sheetName val="주입재산출조서"/>
      <sheetName val="상하차비용(기계상차)"/>
      <sheetName val="수간보호"/>
      <sheetName val="운반비"/>
      <sheetName val="아수배전(1회)"/>
      <sheetName val="방지책개소별명세"/>
      <sheetName val="하수처리_x0000__x0000_Ԁ_x0000_"/>
      <sheetName val="J直材4"/>
      <sheetName val="[내역.XLS]A__MSOffice_Excel_wo_36"/>
      <sheetName val="[내역.XLS]A__MSOffice_Excel_wo_23"/>
      <sheetName val="[내역.XLS]A__MSOffice_Excel_wo_26"/>
      <sheetName val="[내역.XLS]A__MSOffice_Excel_wo_24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5"/>
      <sheetName val="[내역.XLS]A__MSOffice_Excel_wo_32"/>
      <sheetName val="[내역.XLS]A__MSOffice_Excel_wo_33"/>
      <sheetName val="[내역.XLS]A__MSOffice_Excel_wo_34"/>
      <sheetName val="설계단®"/>
      <sheetName val="입찰내역 발주처 양식"/>
      <sheetName val="DATA(내업)"/>
      <sheetName val="구조물공수량집계표 (2)"/>
      <sheetName val="예산변경사항"/>
      <sheetName val="INSTR"/>
      <sheetName val="1.설Ꙩօ됨"/>
      <sheetName val="총투입계"/>
      <sheetName val="기계공사"/>
      <sheetName val="SORCE1"/>
      <sheetName val="제잡비집계"/>
      <sheetName val="통합"/>
      <sheetName val="내역(총)"/>
      <sheetName val="[내역.XLS]석탄2쎕々/_x0000_"/>
      <sheetName val="Hauptdaten"/>
      <sheetName val="남양주댠가표"/>
      <sheetName val="thao-go"/>
      <sheetName val="FB25JN"/>
      <sheetName val="잔여세부내역"/>
      <sheetName val="지장물_x0000__x0000_堀"/>
      <sheetName val="중기일위대가"/>
      <sheetName val="부표怀_x0010_"/>
      <sheetName val="단가조_x0000_"/>
      <sheetName val="입력0_x0000_"/>
      <sheetName val="차선도색(1)"/>
      <sheetName val="신_x0000__x0000_Ԁ"/>
      <sheetName val="공통가설"/>
      <sheetName val="신_x0000__x0000__x0000_"/>
      <sheetName val="신_x0000_씀"/>
      <sheetName val="신_x0000__x0011_"/>
      <sheetName val="신_x0000_甀_x000d_"/>
      <sheetName val="신_x0000_＀2"/>
      <sheetName val="J형측구단위수량"/>
      <sheetName val="토목주소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화재 탐지 설비"/>
      <sheetName val="포장물량집°"/>
      <sheetName val="L형옹벽측구"/>
      <sheetName val="제경_x0000_"/>
      <sheetName val="모니터링"/>
      <sheetName val="TOTAL_BOQ"/>
      <sheetName val="기초목"/>
      <sheetName val="COPk_x0000__x0000__x0001_Ԁ"/>
      <sheetName val="식재일위"/>
      <sheetName val="기계설비"/>
      <sheetName val="저"/>
      <sheetName val="본사공가현황"/>
      <sheetName val="원가계산서(변경)"/>
      <sheetName val="재료"/>
      <sheetName val="현설갑지"/>
      <sheetName val="건축집계표이수"/>
      <sheetName val="건축집계합계"/>
      <sheetName val="당정동경상이수"/>
      <sheetName val="당정동공통이수"/>
      <sheetName val="Macro(차단기)"/>
      <sheetName val="입찰결과보고"/>
      <sheetName val="경영혁신본부"/>
      <sheetName val="설비원가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부속동"/>
      <sheetName val="돈암사업"/>
      <sheetName val="동력"/>
      <sheetName val="변압기"/>
      <sheetName val="[내역.XLS]A__MSOffice_Excel_wo_52"/>
      <sheetName val="간접비총_x0000_"/>
      <sheetName val="BQMPALOC"/>
      <sheetName val="[내역.XLS]A__MSOffice_Excel_wo_37"/>
      <sheetName val="[내역.XLS]A__MSOffice_Excel_wo_41"/>
      <sheetName val="[내역.XLS]A__MSOffice_Excel_wo_38"/>
      <sheetName val="[내역.XLS]A__MSOffice_Excel_wo_39"/>
      <sheetName val="[내역.XLS]A__MSOffice_Excel_wo_40"/>
      <sheetName val="[내역.XLS]A__MSOffice_Excel_wo_46"/>
      <sheetName val="[내역.XLS]A__MSOffice_Excel_wo_42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[내역.XLS]A__MSOffice_Excel_wo_48"/>
      <sheetName val="BM"/>
      <sheetName val="설계단Ä"/>
      <sheetName val="[내역.XLS]A__MSOffice_Excel_wo_50"/>
      <sheetName val="[내역.XLS]A__MSOffice_Excel_wo_51"/>
      <sheetName val="[내역.XLS]A__MSOffice_Excel_wo_59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[내역.XLS]A__MSOffice_Excel_wo_56"/>
      <sheetName val="[내역.XLS]A__MSOffice_Excel_wo_53"/>
      <sheetName val="[내역.XLS]A__MSOffice_Excel_wo_55"/>
      <sheetName val="[내역.XLS]A__MSOffice_Excel_wo_54"/>
      <sheetName val="[내역.XLS]A__MSOffice_Excel_wo_57"/>
      <sheetName val="[내역.XLS]A__MSOffice_Excel_wo_58"/>
      <sheetName val="하도급대비"/>
      <sheetName val="운E"/>
      <sheetName val="시설물기초"/>
      <sheetName val="DESIGN CRITERIA"/>
      <sheetName val="전선관"/>
      <sheetName val="조ﱍ"/>
      <sheetName val="strutႼ_x0000_쀀⫿쌄"/>
      <sheetName val="1SGATE97"/>
      <sheetName val="간선"/>
      <sheetName val="단위세대물량"/>
      <sheetName val="현장관리비"/>
      <sheetName val="[내역.XLS]A__MSOffice_Excel_wo_65"/>
      <sheetName val="[내역.XLS]A__MSOffice_Excel_wo_60"/>
      <sheetName val="[내역.XLS]A__MSOffice_Excel_wo_61"/>
      <sheetName val="[내역.XLS]A__MSOffice_Excel_wo_64"/>
      <sheetName val="[내역.XLS]A__MSOffice_Excel_wo_62"/>
      <sheetName val="[내역.XLS]A__MSOffice_Excel_wo_63"/>
      <sheetName val="[내역.XLS]A__MSOffice_Excel_wo_66"/>
      <sheetName val="[내역.XLS]A__MSOffice_Excel_wo_67"/>
      <sheetName val="[내역.XLS]A__MSOffice_Excel_wo_70"/>
      <sheetName val="[내역.XLS]A__MSOffice_Excel_wo_69"/>
      <sheetName val="[내역.XLS]A__MSOffice_Excel_wo_68"/>
      <sheetName val="[내역.XLS]A__MSOffice_Excel_wo_72"/>
      <sheetName val="[내역.XLS]A__MSOffice_Excel_wo_71"/>
      <sheetName val="[내역.XLS]A__MSOffice_Excel_wo_73"/>
      <sheetName val="[내역.XLS]A__MSOffice_Excel_wo_74"/>
      <sheetName val="변경내역서 (1단)산정회관"/>
      <sheetName val="치수표"/>
      <sheetName val="[내역.XLS]A__MSOffice_Excel_wo_75"/>
      <sheetName val="[내역.XLS]A__MSOffice_Excel_w_130"/>
      <sheetName val="[내역.XLS]A__MSOffice_Excel_w_12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[내역.XLS]A__MSOffice_Excel_w_119"/>
      <sheetName val="냉연집ç"/>
      <sheetName val="단면"/>
      <sheetName val="[내역.XLS]A__MSOffice_Excel_w_121"/>
      <sheetName val="[내역.XLS]A__MSOffice_Excel_w_120"/>
      <sheetName val="[내역.XLS]A__MSOffice_Excel_w_123"/>
      <sheetName val="Medagama"/>
      <sheetName val="[내역.XLS]A__MSOffice_Excel_w_122"/>
      <sheetName val="[내역.XLS]A__MSOffice_Excel_w_124"/>
      <sheetName val="[내역.XLS]A__MSOffice_Excel_w_126"/>
      <sheetName val="[내역.XLS]A__MSOffice_Excel_w_125"/>
      <sheetName val="[내역.XLS]A__MSOffice_Excel_w_128"/>
      <sheetName val="[내역.XLS]A__MSOffice_Excel_w_129"/>
      <sheetName val="[내역.XLS]A__MSOffice_Excel_w_146"/>
      <sheetName val="[내역.XLS]A__MSOffice_Excel_w_131"/>
      <sheetName val="[내역.XLS]A__MSOffice_Excel_w_132"/>
      <sheetName val="[내역.XLS]A__MSOffice_Excel_w_144"/>
      <sheetName val="[내역.XLS]A__MSOffice_Excel_w_135"/>
      <sheetName val="[내역.XLS]A__MSOffice_Excel_w_133"/>
      <sheetName val="[내역.XLS]A__MSOffice_Excel_w_134"/>
      <sheetName val="[내역.XLS]A__MSOffice_Excel_w_136"/>
      <sheetName val="[내역.XLS]A__MSOffice_Excel_w_137"/>
      <sheetName val="[내역.XLS]A__MSOffice_Excel_w_138"/>
      <sheetName val="[내역.XLS]A__MSOffice_Excel_w_143"/>
      <sheetName val="[내역.XLS]A__MSOffice_Excel_w_139"/>
      <sheetName val="[내역.XLS]A__MSOffice_Excel_w_141"/>
      <sheetName val="[내역.XLS]A__MSOffice_Excel_w_140"/>
      <sheetName val="[내역.XLS]A__MSOffice_Excel_w_142"/>
      <sheetName val="[내역.XLS]A__MSOffice_Excel_w_145"/>
      <sheetName val="[내역.XLS]A__MSOffice_Excel_w_148"/>
      <sheetName val="[내역.XLS]A__MSOffice_Excel_w_147"/>
      <sheetName val="[내역.XLS]A__MSOffice_Excel_w_183"/>
      <sheetName val="[내역.XLS]A__MSOffice_Excel_w_150"/>
      <sheetName val="[내역.XLS]A__MSOffice_Excel_w_149"/>
      <sheetName val="[내역.XLS]A__MSOffice_Excel_w_154"/>
      <sheetName val="[내역.XLS]A__MSOffice_Excel_w_151"/>
      <sheetName val="[내역.XLS]A__MSOffice_Excel_w_152"/>
      <sheetName val="[내역.XLS]A__MSOffice_Excel_w_153"/>
      <sheetName val="[내역.XLS]A__MSOffice_Excel_w_156"/>
      <sheetName val="[내역.XLS]A__MSOffice_Excel_w_155"/>
      <sheetName val="[내역.XLS]A__MSOffice_Excel_w_158"/>
      <sheetName val="[내역.XLS]A__MSOffice_Excel_w_157"/>
      <sheetName val="[내역.XLS]A__MSOffice_Excel_w_159"/>
      <sheetName val="[내역.XLS]A__MSOffice_Excel_w_160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4"/>
      <sheetName val="[내역.XLS]A__MSOffice_Excel_w_166"/>
      <sheetName val="[내역.XLS]A__MSOffice_Excel_w_173"/>
      <sheetName val="[내역.XLS]A__MSOffice_Excel_w_169"/>
      <sheetName val="[내역.XLS]A__MSOffice_Excel_w_167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당진1,2호기전선관설치및접지4차공사내역서-을지"/>
      <sheetName val="Sheet17"/>
      <sheetName val="부서별(배부후)_계획"/>
      <sheetName val="아파트 기성내역서"/>
      <sheetName val="[내역.XLS]A__MSOffice_Excel_w_188"/>
      <sheetName val="[내역.XLS]A__MSOffice_Excel_w_186"/>
      <sheetName val="[내역.XLS]A__MSOffice_Excel_w_187"/>
      <sheetName val="안산기계장치"/>
      <sheetName val="4)유동표"/>
      <sheetName val="연장조서"/>
      <sheetName val="산근"/>
      <sheetName val="토공수량집계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아스팔트 포장총괄집계표"/>
      <sheetName val="cable-data"/>
      <sheetName val="정리내역"/>
      <sheetName val="맨홀펌프장 수량집계표(Φ1500)"/>
      <sheetName val="운刎"/>
      <sheetName val="운"/>
      <sheetName val="부표_x0014_䠀"/>
      <sheetName val="단가결정"/>
      <sheetName val="집계표(육_x0000__x0000_"/>
      <sheetName val="제비율"/>
      <sheetName val="일위대가목록"/>
      <sheetName val="관보호공조서"/>
      <sheetName val="공사비 내역 (가)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123"/>
      <sheetName val="Oper Amount"/>
      <sheetName val="당초"/>
      <sheetName val="일위대가(원본)"/>
      <sheetName val="도"/>
      <sheetName val="1차변경내역"/>
      <sheetName val="신_x0000_蜀$"/>
      <sheetName val="신_x0000_焀/"/>
      <sheetName val="신_x0000_䘀"/>
      <sheetName val="신_x0000_!"/>
      <sheetName val="가⣐鳋"/>
      <sheetName val="가颌亸"/>
      <sheetName val="관급턠ʦ"/>
      <sheetName val="관급턠˧"/>
      <sheetName val="석탄2_x0000__x0000_Ԁ_x0000_"/>
      <sheetName val="중기(목록)"/>
      <sheetName val="집수정"/>
      <sheetName val="4월가격"/>
      <sheetName val="공예을"/>
      <sheetName val=" 상부공통집계(총괄)"/>
      <sheetName val="유림콘도"/>
      <sheetName val="[내역.XLS]A__MSOffice_Excel_w_189"/>
      <sheetName val="[내역.XLS]A__MSOffice_Excel_w_190"/>
      <sheetName val="[내역.XLS][내역.XLS]석탄2쎕々/_x0000_"/>
      <sheetName val="[내역.XLS][내역.XLS][내역.XLS]석탄2쎕々/_x0000_"/>
      <sheetName val="토목검측서"/>
      <sheetName val="[내역.XLS]A__MSOffice_Excel_w_191"/>
      <sheetName val="시설수량ÿ"/>
      <sheetName val="기준정보"/>
      <sheetName val="한일양산"/>
      <sheetName val="도로"/>
      <sheetName val="표건"/>
      <sheetName val="IMPEADENCE MAP 취수장"/>
      <sheetName val="TH-Dien"/>
      <sheetName val="VT,NC,M"/>
      <sheetName val="WT-LIST"/>
      <sheetName val="각형_x0000__x0000_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아파트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설계기준_및_하중계산2"/>
      <sheetName val="3_공통공사대비2"/>
      <sheetName val="수지예산서(세부)_(2)4"/>
      <sheetName val="Eq__Mobilization2"/>
      <sheetName val="strut_type4"/>
      <sheetName val="_냉각수펌프2"/>
      <sheetName val="수량산출서_갑지2"/>
      <sheetName val="사__업__비__수__지__예__산__서2"/>
      <sheetName val="PTVT_(MAU)4"/>
      <sheetName val="RAB_AR&amp;STR4"/>
      <sheetName val="BTT_(CAT_COC)4"/>
      <sheetName val="4-Lane_bridge4"/>
      <sheetName val="M_673"/>
      <sheetName val="dongia_(2)3"/>
      <sheetName val="Schedule_S-Curve_Revision#33"/>
      <sheetName val="KET_CAU_CT53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Bldg_Pilecap_&amp;_bored_pile"/>
      <sheetName val="List_Equip"/>
      <sheetName val="Process_C_(1-166)"/>
      <sheetName val="RATES_G-5"/>
      <sheetName val="3_하중산정枵⿯肨"/>
      <sheetName val="KL_THÉP_MÓNG,DẦM,_SÀN,_CỘT_B22"/>
      <sheetName val="THKLTT_THÉP_B22"/>
      <sheetName val="Cao_độ2"/>
      <sheetName val="CHITIET_VL-NC-TT_-1p2"/>
      <sheetName val="DG_duoi1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CT_-THVLNC1"/>
      <sheetName val="Gia_vat_tu1"/>
      <sheetName val="Analisa_Gabungan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TK_CỬA1"/>
      <sheetName val="Chi_tiết_KL1"/>
      <sheetName val="TONGKE3p_1"/>
      <sheetName val="Du_toan1"/>
      <sheetName val="Bill_01_-_CTN1"/>
      <sheetName val="built-up_rate1"/>
      <sheetName val="List_of_works1"/>
      <sheetName val="Chenh_lech_vat_tu1"/>
      <sheetName val="Annex_B1"/>
      <sheetName val="dtct_cau"/>
      <sheetName val="KL_thanh_toan-Xuan_Dao"/>
      <sheetName val="成本核算_"/>
      <sheetName val="All_CCDC_lam_viec-dong_phuc"/>
      <sheetName val="141119_Vinhomes_-_RC_Ky_thuat_v"/>
      <sheetName val="CFA_Sumary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변경현황"/>
      <sheetName val="도면자료제출일정"/>
      <sheetName val="[내역.XLS]A__MSOffice_Excel_w_331"/>
      <sheetName val="Vari by Vendor"/>
      <sheetName val="백분율"/>
      <sheetName val="D-3109"/>
      <sheetName val="Benchmark"/>
      <sheetName val="8-31-98"/>
      <sheetName val="worksheet inchican"/>
      <sheetName val="combined 9-30"/>
      <sheetName val="Flour WH"/>
      <sheetName val="VC2 10.99"/>
      <sheetName val="0000"/>
      <sheetName val="TOSHIBA-Structure"/>
      <sheetName val="Arch"/>
      <sheetName val="TRADUCTION LISTES"/>
      <sheetName val="h-013211-2"/>
      <sheetName val="float&amp;bear"/>
      <sheetName val="Kfracture"/>
      <sheetName val="CIM"/>
      <sheetName val="Forecast"/>
      <sheetName val="PM"/>
      <sheetName val="CONPRIS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TH_N_Cong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실행내역"/>
      <sheetName val="COPk"/>
      <sheetName val="하수처리"/>
      <sheetName val="일위대가(1_x0000_"/>
      <sheetName val="[내역.XLS]A__MSOffice_Excel_w_194"/>
      <sheetName val="1ST"/>
      <sheetName val="[내역.XLS]A__MSOffice_Excel_w_193"/>
      <sheetName val="[내역.XLS]A__MSOffice_Excel_w_192"/>
      <sheetName val="[내역.XLS]A__MSOffice_Excel_w_195"/>
      <sheetName val="심사계산"/>
      <sheetName val="심사물량"/>
      <sheetName val="[내역.XLS]A__MSOffice_Excel_w_197"/>
      <sheetName val="[내역.XLS]A__MSOffice_Excel_w_196"/>
      <sheetName val="[내역.XLS]A__MSOffice_Excel_w_198"/>
      <sheetName val="지수"/>
      <sheetName val="예총"/>
      <sheetName val="[내역.XLS]A__MSOffice_Excel_w_199"/>
      <sheetName val="[내역.XLS]A__MSOffice_Excel_w_200"/>
      <sheetName val="[내역.XLS]A__MSOffice_Excel_w_201"/>
      <sheetName val="[내역.XLS]A__MSOffice_Excel_w_216"/>
      <sheetName val="[내역.XLS]A__MSOffice_Excel_w_213"/>
      <sheetName val="[내역.XLS]A__MSOffice_Excel_w_202"/>
      <sheetName val="[내역.XLS]A__MSOffice_Excel_w_203"/>
      <sheetName val="[내역.XLS]A__MSOffice_Excel_w_204"/>
      <sheetName val="[내역.XLS]A__MSOffice_Excel_w_205"/>
      <sheetName val="[내역.XLS]A__MSOffice_Excel_w_206"/>
      <sheetName val="[내역.XLS]A__MSOffice_Excel_w_207"/>
      <sheetName val="[내역.XLS]A__MSOffice_Excel_w_209"/>
      <sheetName val="[내역.XLS]A__MSOffice_Excel_w_208"/>
      <sheetName val="[내역.XLS]A__MSOffice_Excel_w_210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미익SUB"/>
      <sheetName val="1안"/>
      <sheetName val="archi(본사)"/>
      <sheetName val="소방내역서"/>
      <sheetName val="1차 내역서"/>
      <sheetName val="초기화_x0000_"/>
      <sheetName val="[내역.XLS]A__MSOffice_Excel_w_219"/>
      <sheetName val="[내역.XLS]A__MSOffice_Excel_w_220"/>
      <sheetName val="[내역.XLS]A__MSOffice_Excel_w_221"/>
      <sheetName val="[내역.XLS]A__MSOffice_Excel_w_227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26"/>
      <sheetName val="[내역.XLS]A__MSOffice_Excel_w_228"/>
      <sheetName val="[내역.XLS]A__MSOffice_Excel_w_229"/>
      <sheetName val="[내역.XLS]A__MSOffice_Excel_w_230"/>
      <sheetName val="신청서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Sat tron"/>
      <sheetName val="현장별"/>
      <sheetName val="CD"/>
      <sheetName val="GACH,CAT,DA"/>
      <sheetName val="공사개요-C"/>
      <sheetName val="GAEYO"/>
      <sheetName val="TONGKE-HT"/>
      <sheetName val="lam-moi"/>
      <sheetName val="THPDMoi  (2)"/>
      <sheetName val="t-h HA THE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Data-year2001i"/>
      <sheetName val="Tien Thuong"/>
      <sheetName val="NC XL 6T cuoi 01 CTy"/>
      <sheetName val="Data -6T dau"/>
      <sheetName val="Cong 6T"/>
      <sheetName val="Div26 - Elect"/>
      <sheetName val="1. Dashboard"/>
      <sheetName val="DONGIA"/>
      <sheetName val="GIAVL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00-Pipe Schedule for QS rev01"/>
      <sheetName val="手动计画"/>
      <sheetName val="CTG"/>
      <sheetName val="D1000"/>
      <sheetName val="D1500 LOẠI 1"/>
      <sheetName val="D1500 LOẠI 2"/>
      <sheetName val="D1500 LOẠI 3"/>
      <sheetName val="진행 DATA (2)"/>
      <sheetName val="4-Ban giao NCC"/>
      <sheetName val="VPP&amp;Tạp phẩm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Ts"/>
      <sheetName val="Gld"/>
      <sheetName val="Gxd"/>
      <sheetName val="QD957"/>
      <sheetName val="3.1.1"/>
      <sheetName val="3.1.4"/>
      <sheetName val="2.5.1"/>
      <sheetName val="4.1.1"/>
      <sheetName val="4.3.2"/>
      <sheetName val="5.3.1"/>
      <sheetName val="2.4.3"/>
      <sheetName val="BXLDL"/>
      <sheetName val="TH MTC"/>
      <sheetName val="TH Vat tu"/>
      <sheetName val="details"/>
      <sheetName val="cot_xa"/>
      <sheetName val="MTO REV.2(ARMOR)"/>
      <sheetName val="KLDT DIEN"/>
      <sheetName val="대비표"/>
      <sheetName val="consol"/>
      <sheetName val="HỆ SỐ"/>
      <sheetName val="DGNCDIEN"/>
      <sheetName val="SLEEVE THÉP"/>
      <sheetName val="Datasheet"/>
      <sheetName val="CPC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_x0000__x000c__x0000__x000c__x0"/>
      <sheetName val="시산표"/>
      <sheetName val="CABLE SIZE-1"/>
      <sheetName val="99노임기준"/>
      <sheetName val="토목"/>
      <sheetName val="물가대비표"/>
      <sheetName val="일위목차"/>
      <sheetName val="노무비단가"/>
      <sheetName val="효명0010"/>
      <sheetName val="[내역.XLS]A__MSOffice_Excel_w_231"/>
      <sheetName val="Finansal tamamlanma Eğrisi"/>
      <sheetName val="TH May TC"/>
      <sheetName val="PTVT DIEN"/>
      <sheetName val="Thong ke thiet bi"/>
      <sheetName val="Dữ liệu"/>
      <sheetName val="Gia KS"/>
      <sheetName val="index"/>
      <sheetName val="GEN"/>
      <sheetName val="[내역.XLS]A__MSOffice_Excel_w_232"/>
      <sheetName val="[내역.XLS]A__MSOffice_Excel_w_233"/>
      <sheetName val="[내역.XLS]A__MSOffice_Excel_w_235"/>
      <sheetName val="[내역.XLS]A__MSOffice_Excel_w_234"/>
      <sheetName val="[내역.XLS]A__MSOffice_Excel_w_237"/>
      <sheetName val="[내역.XLS]A__MSOffice_Excel_w_236"/>
      <sheetName val="[내역.XLS]A__MSOffice_Excel_w_238"/>
      <sheetName val="[내역.XLS]A__MSOffice_Excel_w_241"/>
      <sheetName val="[내역.XLS]A__MSOffice_Excel_w_239"/>
      <sheetName val="[내역.XLS]A__MSOffice_Excel_w_240"/>
      <sheetName val="[내역.XLS]A__MSOffice_Excel_w_294"/>
      <sheetName val="[내역.XLS]A__MSOffice_Excel_w_293"/>
      <sheetName val="[내역.XLS]A__MSOffice_Excel_w_270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51"/>
      <sheetName val="[내역.XLS]A__MSOffice_Excel_w_246"/>
      <sheetName val="[내역.XLS]A__MSOffice_Excel_w_248"/>
      <sheetName val="[내역.XLS]A__MSOffice_Excel_w_247"/>
      <sheetName val="[내역.XLS]A__MSOffice_Excel_w_250"/>
      <sheetName val="[내역.XLS]A__MSOffice_Excel_w_24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69"/>
      <sheetName val="[내역.XLS]A__MSOffice_Excel_w_271"/>
      <sheetName val="[내역.XLS]A__MSOffice_Excel_w_273"/>
      <sheetName val="[내역.XLS]A__MSOffice_Excel_w_272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90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1"/>
      <sheetName val="[내역.XLS]A__MSOffice_Excel_w_292"/>
      <sheetName val="중분대수량산출"/>
      <sheetName val="[내역_XLS]A__MSOffice_Excel_wo_11"/>
      <sheetName val="[내역_XLS]A__MSOffice_Excel_wor_8"/>
      <sheetName val="[내역_XLS]A__MSOffice_Excel_wor_7"/>
      <sheetName val="[내역_XLS]A__MSOffice_Excel_wo_10"/>
      <sheetName val="[내역_XLS]A__MSOffice_Excel_wor_9"/>
      <sheetName val="[내역_XLS]A__MSOffice_Excel_wo_16"/>
      <sheetName val="[내역_XLS]A__MSOffice_Excel_wo_14"/>
      <sheetName val="[내역_XLS]A__MSOffice_Excel_wo_12"/>
      <sheetName val="[내역_XLS]A__MSOffice_Excel_wo_13"/>
      <sheetName val="[내역_XLS]A__MSOffice_Excel_wo_15"/>
      <sheetName val="Vari_by_Vendor"/>
      <sheetName val="worksheet_inchican"/>
      <sheetName val="combined_9-30"/>
      <sheetName val="Flour_WH"/>
      <sheetName val="VC2_10_99"/>
      <sheetName val="TRADUCTION_LISTES"/>
      <sheetName val="ind'l_cp"/>
      <sheetName val="Land_Dev't__Ph-1"/>
      <sheetName val="Bored_Pile"/>
      <sheetName val="ﾄﾞﾊﾞｲFUEL_GAS追見"/>
      <sheetName val="UPA(Part_C,D,E,G,H)"/>
      <sheetName val="UPA(Part_F)"/>
      <sheetName val="Rate_Analysis"/>
      <sheetName val="Equipt_Rental"/>
      <sheetName val="structural_ratios"/>
      <sheetName val="ok_slab_on_grade"/>
      <sheetName val="Assump_(Static)"/>
      <sheetName val="Direct_Cost_Summary"/>
      <sheetName val="2_2_STAFF_Scedule"/>
      <sheetName val="Change_Order_Log"/>
      <sheetName val="TRUCK_HAUL_CYCLE-waste"/>
      <sheetName val="2_2_띠장의_설계"/>
      <sheetName val="INTERIOR_WALLS"/>
      <sheetName val="Front_Page"/>
      <sheetName val="HaulingLine_hardware"/>
      <sheetName val="STATUS_REPORT"/>
      <sheetName val="Hac_Lots"/>
      <sheetName val="Res_Lots"/>
      <sheetName val="Spine_Road"/>
      <sheetName val="MAIN_GATE_HOUSE"/>
      <sheetName val="하수처리장-토"/>
      <sheetName val="ఀ᠀갇"/>
      <sheetName val="[내역_XLS]석탄2쎕々/"/>
      <sheetName val="입찰내역_발주처_양식"/>
      <sheetName val="THCtr_đký-ProgramRegis_total"/>
      <sheetName val="BM03_CODE"/>
      <sheetName val="____耀僵䅛_______‎ӥ____"/>
      <sheetName val="____렀హ䆍_______2_______"/>
      <sheetName val="3_공통공사__"/>
      <sheetName val="T_KE_CP1"/>
      <sheetName val="Đon_gia"/>
      <sheetName val="CP_Khac_cuoc_VC"/>
      <sheetName val="아파트_기성내역서"/>
      <sheetName val="Thoat_nuoc"/>
      <sheetName val="COPkԀ"/>
      <sheetName val="[내역_XLS]A__MSOffice_Excel_wo_18"/>
      <sheetName val="[내역_XLS]A__MSOffice_Excel_wo_17"/>
      <sheetName val="[내역_XLS]A__MSOffice_Excel_wo_19"/>
      <sheetName val="[내역_XLS]A__MSOffice_Excel_wo_20"/>
      <sheetName val="[내역_XLS]A__MSOffice_Excel_wo_21"/>
      <sheetName val="[내역_XLS]A__MSOffice_Excel_wo_54"/>
      <sheetName val="정??"/>
      <sheetName val="[내역_XLS]A__MSOffice_Excel_wo_22"/>
      <sheetName val="1공구8_개쌃"/>
      <sheetName val="[내역_XLS]A__MSOffice_Excel_wo_23"/>
      <sheetName val="[내역_XLS]A__MSOffice_Excel_wo_24"/>
      <sheetName val="[내역_XLS]A__MSOffice_Excel_wo_29"/>
      <sheetName val="[내역_XLS]A__MSOffice_Excel_wo_26"/>
      <sheetName val="[내역_XLS]A__MSOffice_Excel_wo_25"/>
      <sheetName val="[내역_XLS]A__MSOffice_Excel_wo_27"/>
      <sheetName val="[내역_XLS]A__MSOffice_Excel_wo_28"/>
      <sheetName val="[내역_XLS]A__MSOffice_Excel_wo_31"/>
      <sheetName val="[내역_XLS]A__MSOffice_Excel_wo_30"/>
      <sheetName val="[내역_XLS]A__MSOffice_Excel_wo_35"/>
      <sheetName val="[내역_XLS]A__MSOffice_Excel_wo_32"/>
      <sheetName val="[내역_XLS]A__MSOffice_Excel_wo_33"/>
      <sheetName val="[내역_XLS]A__MSOffice_Excel_wo_34"/>
      <sheetName val="[내역_XLS]A__MSOffice_Excel_wo_36"/>
      <sheetName val="[내역_XLS]A__MSOffice_Excel_wo_37"/>
      <sheetName val="[내역_XLS]A__MSOffice_Excel_wo_41"/>
      <sheetName val="[내역_XLS]A__MSOffice_Excel_wo_38"/>
      <sheetName val="[내역_XLS]A__MSOffice_Excel_wo_39"/>
      <sheetName val="[내역_XLS]A__MSOffice_Excel_wo_40"/>
      <sheetName val="[내역_XLS]A__MSOffice_Excel_wo_46"/>
      <sheetName val="[내역_XLS]A__MSOffice_Excel_wo_42"/>
      <sheetName val="[내역_XLS]A__MSOffice_Excel_wo_43"/>
      <sheetName val="[내역_XLS]A__MSOffice_Excel_wo_44"/>
      <sheetName val="[내역_XLS]A__MSOffice_Excel_wo_45"/>
      <sheetName val="[내역_XLS]A__MSOffice_Excel_wo_47"/>
      <sheetName val="[내역_XLS]A__MSOffice_Excel_wo_49"/>
      <sheetName val="[내역_XLS]A__MSOffice_Excel_wo_48"/>
      <sheetName val="[내역_XLS]A__MSOffice_Excel_wo_50"/>
      <sheetName val="건축공사_집계표"/>
      <sheetName val="[내역_XLS]A__MSOffice_Excel_wo_51"/>
      <sheetName val="[내역_XLS]A__MSOffice_Excel_wo_53"/>
      <sheetName val="[내역_XLS]A__MSOffice_Excel_wo_52"/>
      <sheetName val="[내역.XLS]A__MSOffice_Excel_w_302"/>
      <sheetName val="[내역.XLS]A__MSOffice_Excel_w_299"/>
      <sheetName val="[내역.XLS]A__MSOffice_Excel_w_295"/>
      <sheetName val="[내역.XLS]A__MSOffice_Excel_w_297"/>
      <sheetName val="[내역.XLS]A__MSOffice_Excel_w_296"/>
      <sheetName val="[내역.XLS]A__MSOffice_Excel_w_298"/>
      <sheetName val="[내역.XLS]A__MSOffice_Excel_w_300"/>
      <sheetName val="[내역.XLS]A__MSOffice_Excel_w_301"/>
      <sheetName val="[내역.XLS]A__MSOffice_Excel_w_321"/>
      <sheetName val="석탄2쎕々_"/>
      <sheetName val="_내역.XLS_A__MSOffice_Excel_wor_2"/>
      <sheetName val="_내역.XLS_A__MSOffice_Excel_wor_6"/>
      <sheetName val="_내역.XLS_A__MSOffice_Excel_wor_4"/>
      <sheetName val="_내역.XLS_A__MSOffice_Excel_wor_3"/>
      <sheetName val="_내역.XLS_A__MSOffice_Excel_wor_5"/>
      <sheetName val="_내역.XLS_A__MSOffice_Excel_wo_11"/>
      <sheetName val="_내역.XLS_A__MSOffice_Excel_wor_8"/>
      <sheetName val="_내역.XLS_A__MSOffice_Excel_wor_7"/>
      <sheetName val="_내역.XLS_A__MSOffice_Excel_wo_10"/>
      <sheetName val="_내역.XLS_A__MSOffice_Excel_wor_9"/>
      <sheetName val="_내역.XLS_A__MSOffice_Excel_wo_16"/>
      <sheetName val="_내역.XLS_A__MSOffice_Excel_wo_14"/>
      <sheetName val="_내역.XLS_A__MSOffice_Excel_wo_12"/>
      <sheetName val="_내역.XLS_A__MSOffice_Excel_wo_13"/>
      <sheetName val="_내역.XLS_A__MSOffice_Excel_wo_15"/>
      <sheetName val="_내역.XLS_A__MSOffice_Excel_wo_19"/>
      <sheetName val="_내역.XLS_A__MSOffice_Excel_wo_17"/>
      <sheetName val="_내역.XLS_A__MSOffice_Excel_wo_18"/>
      <sheetName val="_내역.XLS_A__MSOffice_Excel_wo_20"/>
      <sheetName val="_내역.XLS_A__MSOffice_Excel_wo_22"/>
      <sheetName val="_내역.XLS_A__MSOffice_Excel_wo_21"/>
      <sheetName val="A__MSOffice_Excel_work_내역.XLS"/>
      <sheetName val="_내역.XLS_석탄2쎕々_"/>
      <sheetName val="정___x0005_"/>
      <sheetName val="_내역.XLS_A__MSOffice_Excel_wo_23"/>
      <sheetName val="_내역.XLS_A__MSOffice_Excel_wo_24"/>
      <sheetName val="_내역.XLS_A__MSOffice_Excel_wo_29"/>
      <sheetName val="_내역.XLS_A__MSOffice_Excel_wo_26"/>
      <sheetName val="_내역.XLS_A__MSOffice_Excel_wo_25"/>
      <sheetName val="_내역.XLS_A__MSOffice_Excel_wo_27"/>
      <sheetName val="_내역.XLS_A__MSOffice_Excel_wo_28"/>
      <sheetName val="_내역.XLS_A__MSOffice_Excel_wo_31"/>
      <sheetName val="_내역.XLS_A__MSOffice_Excel_wo_30"/>
      <sheetName val="_내역.XLS_A__MSOffice_Excel_wo_35"/>
      <sheetName val="_내역.XLS_A__MSOffice_Excel_wo_32"/>
      <sheetName val="_내역.XLS_A__MSOffice_Excel_wo_33"/>
      <sheetName val="_내역.XLS_A__MSOffice_Excel_wo_34"/>
      <sheetName val="_내역.XLS_A__MSOffice_Excel_wo_36"/>
      <sheetName val="_내역.XLS_A__MSOffice_Excel_wo_37"/>
      <sheetName val="_내역.XLS_A__MSOffice_Excel_wo_41"/>
      <sheetName val="_내역.XLS_A__MSOffice_Excel_wo_38"/>
      <sheetName val="_내역.XLS_A__MSOffice_Excel_wo_39"/>
      <sheetName val="_내역.XLS_A__MSOffice_Excel_wo_40"/>
      <sheetName val="_내역.XLS_A__MSOffice_Excel_wo_46"/>
      <sheetName val="_내역.XLS_A__MSOffice_Excel_wo_42"/>
      <sheetName val="_내역.XLS_A__MSOffice_Excel_wo_43"/>
      <sheetName val="_내역.XLS_A__MSOffice_Excel_wo_44"/>
      <sheetName val="_내역.XLS_A__MSOffice_Excel_wo_45"/>
      <sheetName val="_내역.XLS_A__MSOffice_Excel_wo_47"/>
      <sheetName val="_내역.XLS_A__MSOffice_Excel_wo_49"/>
      <sheetName val="_내역.XLS_A__MSOffice_Excel_wo_48"/>
      <sheetName val="_내역.XLS_A__MSOffice_Excel_wo_50"/>
      <sheetName val="_내역.XLS_A__MSOffice_Excel_wo_51"/>
      <sheetName val="_내역.XLS_A__MSOffice_Excel_wo_53"/>
      <sheetName val="_내역.XLS_A__MSOffice_Excel_wo_52"/>
      <sheetName val="_내역.XLS_A__MSOffice_Excel_wo_54"/>
      <sheetName val="_내역.XLS_A__MSOffice_Excel_wo_55"/>
      <sheetName val="_내역.XLS_A__MSOffice_Excel_wo_64"/>
      <sheetName val="_내역.XLS_A__MSOffice_Excel_wo_56"/>
      <sheetName val="_내역.XLS_A__MSOffice_Excel_wo_57"/>
      <sheetName val="_내역.XLS_A__MSOffice_Excel_wo_58"/>
      <sheetName val="_내역.XLS_A__MSOffice_Excel_wo_59"/>
      <sheetName val="_내역.XLS_A__MSOffice_Excel_wo_60"/>
      <sheetName val="_내역.XLS_A__MSOffice_Excel_wo_61"/>
      <sheetName val="_내역.XLS_A__MSOffice_Excel_wo_62"/>
      <sheetName val="_내역.XLS_A__MSOffice_Excel_wo_63"/>
      <sheetName val="_내역.XLS_A__MSOffice_Excel_wo_65"/>
      <sheetName val="_내역.XLS_A__MSOffice_Excel_wo_66"/>
      <sheetName val="_내역.XLS_A__MSOffice_Excel_wo_67"/>
      <sheetName val="_내역.XLS_A__MSOffice_Excel_wo_68"/>
      <sheetName val="_내역.XLS_A__MSOffice_Excel_wo_69"/>
      <sheetName val="_내역.XLS_A__MSOffice_Excel_wo_70"/>
      <sheetName val="_내역.XLS_A__MSOffice_Excel_wo_72"/>
      <sheetName val="_내역.XLS_A__MSOffice_Excel_wo_71"/>
      <sheetName val="_내역.XLS_A__MSOffice_Excel_wo_73"/>
      <sheetName val="_내역.XLS_A__MSOffice_Excel_wo_75"/>
      <sheetName val="_내역.XLS_A__MSOffice_Excel_wo_74"/>
      <sheetName val="_내역.XLS_A__MSOffice_Excel_w_118"/>
      <sheetName val="_내역.XLS_A__MSOffice_Excel_w_117"/>
      <sheetName val="_내역.XLS_A__MSOffice_Excel_wo_82"/>
      <sheetName val="_내역.XLS_A__MSOffice_Excel_wo_76"/>
      <sheetName val="_내역.XLS_A__MSOffice_Excel_wo_77"/>
      <sheetName val="_내역.XLS_A__MSOffice_Excel_wo_78"/>
      <sheetName val="_내역.XLS_A__MSOffice_Excel_wo_79"/>
      <sheetName val="_내역.XLS_A__MSOffice_Excel_wo_80"/>
      <sheetName val="_내역.XLS_A__MSOffice_Excel_wo_81"/>
      <sheetName val="_내역.XLS_A__MSOffice_Excel_w_100"/>
      <sheetName val="_내역.XLS_A__MSOffice_Excel_wo_83"/>
      <sheetName val="_내역.XLS_A__MSOffice_Excel_wo_84"/>
      <sheetName val="_내역.XLS_A__MSOffice_Excel_wo_86"/>
      <sheetName val="_내역.XLS_A__MSOffice_Excel_wo_85"/>
      <sheetName val="_내역.XLS_A__MSOffice_Excel_wo_88"/>
      <sheetName val="_내역.XLS_A__MSOffice_Excel_wo_87"/>
      <sheetName val="_내역.XLS_A__MSOffice_Excel_wo_90"/>
      <sheetName val="_내역.XLS_A__MSOffice_Excel_wo_89"/>
      <sheetName val="_내역.XLS_A__MSOffice_Excel_wo_91"/>
      <sheetName val="_내역.XLS_A__MSOffice_Excel_wo_92"/>
      <sheetName val="_내역.XLS_A__MSOffice_Excel_wo_93"/>
      <sheetName val="_내역.XLS_A__MSOffice_Excel_wo_94"/>
      <sheetName val="_내역.XLS_A__MSOffice_Excel_wo_95"/>
      <sheetName val="_내역.XLS_A__MSOffice_Excel_wo_97"/>
      <sheetName val="_내역.XLS_A__MSOffice_Excel_wo_96"/>
      <sheetName val="_내역.XLS_A__MSOffice_Excel_wo_98"/>
      <sheetName val="_내역.XLS_A__MSOffice_Excel_wo_99"/>
      <sheetName val="_내역.XLS_A__MSOffice_Excel_w_102"/>
      <sheetName val="_내역.XLS_A__MSOffice_Excel_w_101"/>
      <sheetName val="_내역.XLS_A__MSOffice_Excel_w_103"/>
      <sheetName val="_내역.XLS_A__MSOffice_Excel_w_104"/>
      <sheetName val="_내역.XLS_A__MSOffice_Excel_w_105"/>
      <sheetName val="_내역.XLS_A__MSOffice_Excel_w_106"/>
      <sheetName val="_내역.XLS_A__MSOffice_Excel_w_107"/>
      <sheetName val="_내역.XLS_A__MSOffice_Excel_w_108"/>
      <sheetName val="_내역.XLS_A__MSOffice_Excel_w_109"/>
      <sheetName val="_내역.XLS_A__MSOffice_Excel_w_111"/>
      <sheetName val="_내역.XLS_A__MSOffice_Excel_w_110"/>
      <sheetName val="_내역.XLS_A__MSOffice_Excel_w_113"/>
      <sheetName val="_내역.XLS_A__MSOffice_Excel_w_112"/>
      <sheetName val="_내역.XLS_A__MSOffice_Excel_w_114"/>
      <sheetName val="_내역.XLS_A__MSOffice_Excel_w_115"/>
      <sheetName val="_내역.XLS_A__MSOffice_Excel_w_116"/>
      <sheetName val="3_공통공사__1"/>
      <sheetName val="[내역.XLS]A__MSOffice_Excel_w_307"/>
      <sheetName val="6동"/>
      <sheetName val="[내역.XLS]A__MSOffice_Excel_w_303"/>
      <sheetName val="[내역.XLS]A__MSOffice_Excel_w_304"/>
      <sheetName val="[내역.XLS]A__MSOffice_Excel_w_305"/>
      <sheetName val="[내역.XLS]A__MSOffice_Excel_w_306"/>
      <sheetName val="토취장복È"/>
      <sheetName val="토취장복ၶ"/>
      <sheetName val="[내역.XLS]A__MSOffice_Excel_w_311"/>
      <sheetName val="[내역.XLS]A__MSOffice_Excel_w_308"/>
      <sheetName val="[내역.XLS]A__MSOffice_Excel_w_309"/>
      <sheetName val="[내역.XLS]A__MSOffice_Excel_w_310"/>
      <sheetName val="[내역.XLS]A__MSOffice_Excel_w_314"/>
      <sheetName val="기본설계기준"/>
      <sheetName val="의뢰서"/>
      <sheetName val="[내역.XLS]A__MSOffice_Excel_w_312"/>
      <sheetName val="[내역.XLS]A__MSOffice_Excel_w_313"/>
      <sheetName val="[내역.XLS]A__MSOffice_Excel_w_315"/>
      <sheetName val="2호앴설도로(하도급내역) "/>
      <sheetName val="진행_DATA_(2)"/>
      <sheetName val="MAXE"/>
      <sheetName val="TTL"/>
      <sheetName val="[내역.XLS]A__MSOffice_Excel_w_318"/>
      <sheetName val="[내역.XLS]A__MSOffice_Excel_w_316"/>
      <sheetName val="[내역.XLS]A__MSOffice_Excel_w_317"/>
      <sheetName val="[내역.XLS]A__MSOffice_Excel_w_319"/>
      <sheetName val="[내역.XLS]A__MSOffice_Excel_w_320"/>
      <sheetName val="[내역.XLS]A__MSOffice_Excel_w_322"/>
      <sheetName val="[내역.XLS]A__MSOffice_Excel_w_323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49M_x0000_"/>
      <sheetName val="[내역.XLS]A__MSOffice_Excel_w_344"/>
      <sheetName val="소유자명부(전체,비고란포함)"/>
      <sheetName val="비고"/>
      <sheetName val="내역서을지"/>
      <sheetName val="Anti"/>
      <sheetName val="도기류"/>
      <sheetName val="굴화내_x0000_"/>
      <sheetName val="[내역.XLS]A__MSOffice_Excel_w_343"/>
      <sheetName val="[내역.XLS]A__MSOffice_Excel_w_342"/>
      <sheetName val="[내역.XLS]A__MSOffice_Excel_w_341"/>
      <sheetName val="[내역.XLS]A__MSOffice_Excel_w_338"/>
      <sheetName val="[내역.XLS]A__MSOffice_Excel_w_332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7"/>
      <sheetName val="[내역.XLS]A__MSOffice_Excel_w_339"/>
      <sheetName val="[내역.XLS]A__MSOffice_Excel_w_340"/>
      <sheetName val="[내역.XLS]A__MSOffice_Excel_w_389"/>
      <sheetName val="[내역.XLS]A__MSOffice_Excel_w_386"/>
      <sheetName val="배수통관(좌)"/>
      <sheetName val="[내역.XLS]A__MSOffice_Excel_w_346"/>
      <sheetName val="[내역.XLS]A__MSOffice_Excel_w_345"/>
      <sheetName val="[내역.XLS]A__MSOffice_Excel_w_347"/>
      <sheetName val="기본단가표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공정집계_국별"/>
      <sheetName val="경영상태"/>
      <sheetName val="[내역.XLS]A__MSOffice_Excel_w_380"/>
      <sheetName val="[내역.XLS]A__MSOffice_Excel_w_377"/>
      <sheetName val="[내역.XLS]A__MSOffice_Excel_w_378"/>
      <sheetName val="[내역.XLS]A__MSOffice_Excel_w_379"/>
      <sheetName val="[내역.XLS]A__MSOffice_Excel_w_381"/>
      <sheetName val="[내역.XLS]A__MSOffice_Excel_w_382"/>
      <sheetName val="BOJUNGGM"/>
      <sheetName val="수정계획3"/>
      <sheetName val="sum1 (2)"/>
      <sheetName val="재_x0008_ꀀ"/>
      <sheetName val="신우"/>
      <sheetName val="[내역.XLS]A__MSOffice_Excel_w_384"/>
      <sheetName val="[내역.XLS]A__MSOffice_Excel_w_383"/>
      <sheetName val="[내역.XLS]A__MSOffice_Excel_w_385"/>
      <sheetName val="[내역.XLS]A__MSOffice_Excel_w_387"/>
      <sheetName val="각형맨_x0000_"/>
      <sheetName val="각형맨쀀"/>
      <sheetName val="유방야장기초"/>
      <sheetName val="49_x0000_"/>
      <sheetName val="[내역.XLS]A__MSOffice_Excel_w_388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>
        <row r="1">
          <cell r="C1" t="str">
            <v>F_CODE</v>
          </cell>
        </row>
      </sheetData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>
        <row r="1">
          <cell r="C1" t="str">
            <v>F_CODE</v>
          </cell>
        </row>
      </sheetData>
      <sheetData sheetId="857">
        <row r="1">
          <cell r="C1" t="str">
            <v>F_CODE</v>
          </cell>
        </row>
      </sheetData>
      <sheetData sheetId="858">
        <row r="1">
          <cell r="C1" t="str">
            <v>F_CODE</v>
          </cell>
        </row>
      </sheetData>
      <sheetData sheetId="859">
        <row r="1">
          <cell r="C1" t="str">
            <v>F_CODE</v>
          </cell>
        </row>
      </sheetData>
      <sheetData sheetId="860">
        <row r="1">
          <cell r="C1" t="str">
            <v>F_CODE</v>
          </cell>
        </row>
      </sheetData>
      <sheetData sheetId="861">
        <row r="1">
          <cell r="C1" t="str">
            <v>F_CODE</v>
          </cell>
        </row>
      </sheetData>
      <sheetData sheetId="862">
        <row r="1">
          <cell r="C1" t="str">
            <v>F_CODE</v>
          </cell>
        </row>
      </sheetData>
      <sheetData sheetId="863">
        <row r="1">
          <cell r="C1" t="str">
            <v>F_CODE</v>
          </cell>
        </row>
      </sheetData>
      <sheetData sheetId="864">
        <row r="1">
          <cell r="C1" t="str">
            <v>F_CODE</v>
          </cell>
        </row>
      </sheetData>
      <sheetData sheetId="865">
        <row r="1">
          <cell r="C1" t="str">
            <v>F_CODE</v>
          </cell>
        </row>
      </sheetData>
      <sheetData sheetId="866">
        <row r="1">
          <cell r="C1" t="str">
            <v>F_CODE</v>
          </cell>
        </row>
      </sheetData>
      <sheetData sheetId="867">
        <row r="1">
          <cell r="C1" t="str">
            <v>F_CODE</v>
          </cell>
        </row>
      </sheetData>
      <sheetData sheetId="868">
        <row r="1">
          <cell r="C1" t="str">
            <v>F_CODE</v>
          </cell>
        </row>
      </sheetData>
      <sheetData sheetId="869">
        <row r="1">
          <cell r="C1" t="str">
            <v>F_CODE</v>
          </cell>
        </row>
      </sheetData>
      <sheetData sheetId="870">
        <row r="1">
          <cell r="C1" t="str">
            <v>F_CODE</v>
          </cell>
        </row>
      </sheetData>
      <sheetData sheetId="871">
        <row r="1">
          <cell r="C1" t="str">
            <v>F_CODE</v>
          </cell>
        </row>
      </sheetData>
      <sheetData sheetId="872">
        <row r="1">
          <cell r="C1" t="str">
            <v>F_CODE</v>
          </cell>
        </row>
      </sheetData>
      <sheetData sheetId="873">
        <row r="1">
          <cell r="C1" t="str">
            <v>F_CODE</v>
          </cell>
        </row>
      </sheetData>
      <sheetData sheetId="874">
        <row r="1">
          <cell r="C1" t="str">
            <v>F_CODE</v>
          </cell>
        </row>
      </sheetData>
      <sheetData sheetId="875">
        <row r="1">
          <cell r="C1" t="str">
            <v>F_CODE</v>
          </cell>
        </row>
      </sheetData>
      <sheetData sheetId="876">
        <row r="1">
          <cell r="C1" t="str">
            <v>F_CODE</v>
          </cell>
        </row>
      </sheetData>
      <sheetData sheetId="877">
        <row r="1">
          <cell r="C1" t="str">
            <v>F_CODE</v>
          </cell>
        </row>
      </sheetData>
      <sheetData sheetId="878">
        <row r="1">
          <cell r="C1" t="str">
            <v>F_CODE</v>
          </cell>
        </row>
      </sheetData>
      <sheetData sheetId="879">
        <row r="1">
          <cell r="C1" t="str">
            <v>F_CODE</v>
          </cell>
        </row>
      </sheetData>
      <sheetData sheetId="880">
        <row r="1">
          <cell r="C1" t="str">
            <v>F_CODE</v>
          </cell>
        </row>
      </sheetData>
      <sheetData sheetId="881">
        <row r="1">
          <cell r="C1" t="str">
            <v>F_CODE</v>
          </cell>
        </row>
      </sheetData>
      <sheetData sheetId="882">
        <row r="1">
          <cell r="C1" t="str">
            <v>F_CODE</v>
          </cell>
        </row>
      </sheetData>
      <sheetData sheetId="883">
        <row r="1">
          <cell r="C1" t="str">
            <v>F_CODE</v>
          </cell>
        </row>
      </sheetData>
      <sheetData sheetId="884">
        <row r="1">
          <cell r="C1" t="str">
            <v>F_CODE</v>
          </cell>
        </row>
      </sheetData>
      <sheetData sheetId="885">
        <row r="1">
          <cell r="C1" t="str">
            <v>F_CODE</v>
          </cell>
        </row>
      </sheetData>
      <sheetData sheetId="886">
        <row r="1">
          <cell r="C1" t="str">
            <v>F_CODE</v>
          </cell>
        </row>
      </sheetData>
      <sheetData sheetId="887">
        <row r="1">
          <cell r="C1" t="str">
            <v>F_CODE</v>
          </cell>
        </row>
      </sheetData>
      <sheetData sheetId="888">
        <row r="1">
          <cell r="C1" t="str">
            <v>F_CODE</v>
          </cell>
        </row>
      </sheetData>
      <sheetData sheetId="889">
        <row r="1">
          <cell r="C1" t="str">
            <v>F_CODE</v>
          </cell>
        </row>
      </sheetData>
      <sheetData sheetId="890">
        <row r="1">
          <cell r="C1" t="str">
            <v>F_CODE</v>
          </cell>
        </row>
      </sheetData>
      <sheetData sheetId="891">
        <row r="1">
          <cell r="C1" t="str">
            <v>F_CODE</v>
          </cell>
        </row>
      </sheetData>
      <sheetData sheetId="892">
        <row r="1">
          <cell r="C1" t="str">
            <v>F_CODE</v>
          </cell>
        </row>
      </sheetData>
      <sheetData sheetId="893">
        <row r="1">
          <cell r="C1" t="str">
            <v>F_CODE</v>
          </cell>
        </row>
      </sheetData>
      <sheetData sheetId="894">
        <row r="1">
          <cell r="C1" t="str">
            <v>F_CODE</v>
          </cell>
        </row>
      </sheetData>
      <sheetData sheetId="895">
        <row r="1">
          <cell r="C1" t="str">
            <v>F_CODE</v>
          </cell>
        </row>
      </sheetData>
      <sheetData sheetId="896">
        <row r="1">
          <cell r="C1" t="str">
            <v>F_CODE</v>
          </cell>
        </row>
      </sheetData>
      <sheetData sheetId="897">
        <row r="1">
          <cell r="C1" t="str">
            <v>F_CODE</v>
          </cell>
        </row>
      </sheetData>
      <sheetData sheetId="898">
        <row r="1">
          <cell r="C1" t="str">
            <v>F_CODE</v>
          </cell>
        </row>
      </sheetData>
      <sheetData sheetId="899">
        <row r="1">
          <cell r="C1" t="str">
            <v>F_CODE</v>
          </cell>
        </row>
      </sheetData>
      <sheetData sheetId="900">
        <row r="1">
          <cell r="C1" t="str">
            <v>F_CODE</v>
          </cell>
        </row>
      </sheetData>
      <sheetData sheetId="901">
        <row r="1">
          <cell r="C1" t="str">
            <v>F_CODE</v>
          </cell>
        </row>
      </sheetData>
      <sheetData sheetId="902">
        <row r="1">
          <cell r="C1" t="str">
            <v>F_CODE</v>
          </cell>
        </row>
      </sheetData>
      <sheetData sheetId="903">
        <row r="1">
          <cell r="C1" t="str">
            <v>F_CODE</v>
          </cell>
        </row>
      </sheetData>
      <sheetData sheetId="904">
        <row r="1">
          <cell r="C1" t="str">
            <v>F_CODE</v>
          </cell>
        </row>
      </sheetData>
      <sheetData sheetId="905">
        <row r="1">
          <cell r="C1" t="str">
            <v>F_CODE</v>
          </cell>
        </row>
      </sheetData>
      <sheetData sheetId="906">
        <row r="1">
          <cell r="C1" t="str">
            <v>F_CODE</v>
          </cell>
        </row>
      </sheetData>
      <sheetData sheetId="907">
        <row r="1">
          <cell r="C1" t="str">
            <v>F_CODE</v>
          </cell>
        </row>
      </sheetData>
      <sheetData sheetId="908">
        <row r="1">
          <cell r="C1" t="str">
            <v>F_CODE</v>
          </cell>
        </row>
      </sheetData>
      <sheetData sheetId="909">
        <row r="1">
          <cell r="C1" t="str">
            <v>F_CODE</v>
          </cell>
        </row>
      </sheetData>
      <sheetData sheetId="910">
        <row r="1">
          <cell r="C1" t="str">
            <v>F_CODE</v>
          </cell>
        </row>
      </sheetData>
      <sheetData sheetId="911">
        <row r="1">
          <cell r="C1" t="str">
            <v>F_CODE</v>
          </cell>
        </row>
      </sheetData>
      <sheetData sheetId="912">
        <row r="1">
          <cell r="C1" t="str">
            <v>F_CODE</v>
          </cell>
        </row>
      </sheetData>
      <sheetData sheetId="913">
        <row r="1">
          <cell r="C1" t="str">
            <v>F_CODE</v>
          </cell>
        </row>
      </sheetData>
      <sheetData sheetId="914">
        <row r="1">
          <cell r="C1" t="str">
            <v>F_CODE</v>
          </cell>
        </row>
      </sheetData>
      <sheetData sheetId="915">
        <row r="1">
          <cell r="C1" t="str">
            <v>F_CODE</v>
          </cell>
        </row>
      </sheetData>
      <sheetData sheetId="916">
        <row r="1">
          <cell r="C1" t="str">
            <v>F_CODE</v>
          </cell>
        </row>
      </sheetData>
      <sheetData sheetId="917">
        <row r="1">
          <cell r="C1" t="str">
            <v>F_CODE</v>
          </cell>
        </row>
      </sheetData>
      <sheetData sheetId="918">
        <row r="1">
          <cell r="C1" t="str">
            <v>F_CODE</v>
          </cell>
        </row>
      </sheetData>
      <sheetData sheetId="919">
        <row r="1">
          <cell r="C1" t="str">
            <v>F_CODE</v>
          </cell>
        </row>
      </sheetData>
      <sheetData sheetId="920">
        <row r="1">
          <cell r="C1" t="str">
            <v>F_CODE</v>
          </cell>
        </row>
      </sheetData>
      <sheetData sheetId="921">
        <row r="1">
          <cell r="C1" t="str">
            <v>F_CODE</v>
          </cell>
        </row>
      </sheetData>
      <sheetData sheetId="922">
        <row r="1">
          <cell r="C1" t="str">
            <v>F_CODE</v>
          </cell>
        </row>
      </sheetData>
      <sheetData sheetId="923">
        <row r="1">
          <cell r="C1" t="str">
            <v>F_CODE</v>
          </cell>
        </row>
      </sheetData>
      <sheetData sheetId="924">
        <row r="1">
          <cell r="C1" t="str">
            <v>F_CODE</v>
          </cell>
        </row>
      </sheetData>
      <sheetData sheetId="925">
        <row r="1">
          <cell r="C1" t="str">
            <v>F_CODE</v>
          </cell>
        </row>
      </sheetData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>
        <row r="1">
          <cell r="C1" t="str">
            <v>F_CODE</v>
          </cell>
        </row>
      </sheetData>
      <sheetData sheetId="1297">
        <row r="1">
          <cell r="C1" t="str">
            <v>F_CODE</v>
          </cell>
        </row>
      </sheetData>
      <sheetData sheetId="1298">
        <row r="1">
          <cell r="C1" t="str">
            <v>F_CODE</v>
          </cell>
        </row>
      </sheetData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>
        <row r="1">
          <cell r="C1" t="str">
            <v>F_CODE</v>
          </cell>
        </row>
      </sheetData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/>
      <sheetData sheetId="2108" refreshError="1"/>
      <sheetData sheetId="2109" refreshError="1"/>
      <sheetData sheetId="2110" refreshError="1"/>
      <sheetData sheetId="2111" refreshError="1"/>
      <sheetData sheetId="2112">
        <row r="1">
          <cell r="C1" t="str">
            <v>F_CODE</v>
          </cell>
        </row>
      </sheetData>
      <sheetData sheetId="2113">
        <row r="1">
          <cell r="C1" t="str">
            <v>F_CODE</v>
          </cell>
        </row>
      </sheetData>
      <sheetData sheetId="2114">
        <row r="1">
          <cell r="C1" t="str">
            <v>F_CODE</v>
          </cell>
        </row>
      </sheetData>
      <sheetData sheetId="2115">
        <row r="1">
          <cell r="C1" t="str">
            <v>F_CODE</v>
          </cell>
        </row>
      </sheetData>
      <sheetData sheetId="2116">
        <row r="1">
          <cell r="C1" t="str">
            <v>F_CODE</v>
          </cell>
        </row>
      </sheetData>
      <sheetData sheetId="2117">
        <row r="1">
          <cell r="C1" t="str">
            <v>F_CODE</v>
          </cell>
        </row>
      </sheetData>
      <sheetData sheetId="2118">
        <row r="1">
          <cell r="C1" t="str">
            <v>F_CODE</v>
          </cell>
        </row>
      </sheetData>
      <sheetData sheetId="2119">
        <row r="1">
          <cell r="C1" t="str">
            <v>F_CODE</v>
          </cell>
        </row>
      </sheetData>
      <sheetData sheetId="2120">
        <row r="1">
          <cell r="C1" t="str">
            <v>F_CODE</v>
          </cell>
        </row>
      </sheetData>
      <sheetData sheetId="2121">
        <row r="1">
          <cell r="C1" t="str">
            <v>F_CODE</v>
          </cell>
        </row>
      </sheetData>
      <sheetData sheetId="2122">
        <row r="1">
          <cell r="C1" t="str">
            <v>F_CODE</v>
          </cell>
        </row>
      </sheetData>
      <sheetData sheetId="2123">
        <row r="1">
          <cell r="C1" t="str">
            <v>F_CODE</v>
          </cell>
        </row>
      </sheetData>
      <sheetData sheetId="2124">
        <row r="1">
          <cell r="C1" t="str">
            <v>F_CODE</v>
          </cell>
        </row>
      </sheetData>
      <sheetData sheetId="2125">
        <row r="1">
          <cell r="C1" t="str">
            <v>F_CODE</v>
          </cell>
        </row>
      </sheetData>
      <sheetData sheetId="2126">
        <row r="1">
          <cell r="C1" t="str">
            <v>F_CODE</v>
          </cell>
        </row>
      </sheetData>
      <sheetData sheetId="2127">
        <row r="1">
          <cell r="C1" t="str">
            <v>F_CODE</v>
          </cell>
        </row>
      </sheetData>
      <sheetData sheetId="2128">
        <row r="1">
          <cell r="C1" t="str">
            <v>F_CODE</v>
          </cell>
        </row>
      </sheetData>
      <sheetData sheetId="2129">
        <row r="1">
          <cell r="C1" t="str">
            <v>F_CODE</v>
          </cell>
        </row>
      </sheetData>
      <sheetData sheetId="2130">
        <row r="1">
          <cell r="C1" t="str">
            <v>F_CODE</v>
          </cell>
        </row>
      </sheetData>
      <sheetData sheetId="2131">
        <row r="1">
          <cell r="C1" t="str">
            <v>F_CODE</v>
          </cell>
        </row>
      </sheetData>
      <sheetData sheetId="2132">
        <row r="1">
          <cell r="C1" t="str">
            <v>F_CODE</v>
          </cell>
        </row>
      </sheetData>
      <sheetData sheetId="2133">
        <row r="1">
          <cell r="C1" t="str">
            <v>F_CODE</v>
          </cell>
        </row>
      </sheetData>
      <sheetData sheetId="2134">
        <row r="1">
          <cell r="C1" t="str">
            <v>F_CODE</v>
          </cell>
        </row>
      </sheetData>
      <sheetData sheetId="2135">
        <row r="1">
          <cell r="C1" t="str">
            <v>F_CODE</v>
          </cell>
        </row>
      </sheetData>
      <sheetData sheetId="2136">
        <row r="1">
          <cell r="C1" t="str">
            <v>F_CODE</v>
          </cell>
        </row>
      </sheetData>
      <sheetData sheetId="2137">
        <row r="1">
          <cell r="C1" t="str">
            <v>F_CODE</v>
          </cell>
        </row>
      </sheetData>
      <sheetData sheetId="2138">
        <row r="1">
          <cell r="C1" t="str">
            <v>F_CODE</v>
          </cell>
        </row>
      </sheetData>
      <sheetData sheetId="2139">
        <row r="1">
          <cell r="C1" t="str">
            <v>F_CODE</v>
          </cell>
        </row>
      </sheetData>
      <sheetData sheetId="2140">
        <row r="1">
          <cell r="C1" t="str">
            <v>F_CODE</v>
          </cell>
        </row>
      </sheetData>
      <sheetData sheetId="2141">
        <row r="1">
          <cell r="C1" t="str">
            <v>F_CODE</v>
          </cell>
        </row>
      </sheetData>
      <sheetData sheetId="2142">
        <row r="1">
          <cell r="C1" t="str">
            <v>F_CODE</v>
          </cell>
        </row>
      </sheetData>
      <sheetData sheetId="2143">
        <row r="1">
          <cell r="C1" t="str">
            <v>F_CODE</v>
          </cell>
        </row>
      </sheetData>
      <sheetData sheetId="2144">
        <row r="1">
          <cell r="C1" t="str">
            <v>F_CODE</v>
          </cell>
        </row>
      </sheetData>
      <sheetData sheetId="2145">
        <row r="1">
          <cell r="C1" t="str">
            <v>F_CODE</v>
          </cell>
        </row>
      </sheetData>
      <sheetData sheetId="2146">
        <row r="1">
          <cell r="C1" t="str">
            <v>F_CODE</v>
          </cell>
        </row>
      </sheetData>
      <sheetData sheetId="2147">
        <row r="1">
          <cell r="C1" t="str">
            <v>F_CODE</v>
          </cell>
        </row>
      </sheetData>
      <sheetData sheetId="2148">
        <row r="1">
          <cell r="C1" t="str">
            <v>F_CODE</v>
          </cell>
        </row>
      </sheetData>
      <sheetData sheetId="2149">
        <row r="1">
          <cell r="C1" t="str">
            <v>F_CODE</v>
          </cell>
        </row>
      </sheetData>
      <sheetData sheetId="2150">
        <row r="1">
          <cell r="C1" t="str">
            <v>F_CODE</v>
          </cell>
        </row>
      </sheetData>
      <sheetData sheetId="2151">
        <row r="1">
          <cell r="C1" t="str">
            <v>F_CODE</v>
          </cell>
        </row>
      </sheetData>
      <sheetData sheetId="2152">
        <row r="1">
          <cell r="C1" t="str">
            <v>F_CODE</v>
          </cell>
        </row>
      </sheetData>
      <sheetData sheetId="2153">
        <row r="1">
          <cell r="C1" t="str">
            <v>F_CODE</v>
          </cell>
        </row>
      </sheetData>
      <sheetData sheetId="2154">
        <row r="1">
          <cell r="C1" t="str">
            <v>F_CODE</v>
          </cell>
        </row>
      </sheetData>
      <sheetData sheetId="2155">
        <row r="1">
          <cell r="C1" t="str">
            <v>F_CODE</v>
          </cell>
        </row>
      </sheetData>
      <sheetData sheetId="2156">
        <row r="1">
          <cell r="C1" t="str">
            <v>F_CODE</v>
          </cell>
        </row>
      </sheetData>
      <sheetData sheetId="2157">
        <row r="1">
          <cell r="C1" t="str">
            <v>F_CODE</v>
          </cell>
        </row>
      </sheetData>
      <sheetData sheetId="2158">
        <row r="1">
          <cell r="C1" t="str">
            <v>F_CODE</v>
          </cell>
        </row>
      </sheetData>
      <sheetData sheetId="2159">
        <row r="1">
          <cell r="C1" t="str">
            <v>F_CODE</v>
          </cell>
        </row>
      </sheetData>
      <sheetData sheetId="2160">
        <row r="1">
          <cell r="C1" t="str">
            <v>F_CODE</v>
          </cell>
        </row>
      </sheetData>
      <sheetData sheetId="2161">
        <row r="1">
          <cell r="C1" t="str">
            <v>F_CODE</v>
          </cell>
        </row>
      </sheetData>
      <sheetData sheetId="2162">
        <row r="1">
          <cell r="C1" t="str">
            <v>F_CODE</v>
          </cell>
        </row>
      </sheetData>
      <sheetData sheetId="2163">
        <row r="1">
          <cell r="C1" t="str">
            <v>F_CODE</v>
          </cell>
        </row>
      </sheetData>
      <sheetData sheetId="2164">
        <row r="1">
          <cell r="C1" t="str">
            <v>F_CODE</v>
          </cell>
        </row>
      </sheetData>
      <sheetData sheetId="2165">
        <row r="1">
          <cell r="C1" t="str">
            <v>F_CODE</v>
          </cell>
        </row>
      </sheetData>
      <sheetData sheetId="2166">
        <row r="1">
          <cell r="C1" t="str">
            <v>F_CODE</v>
          </cell>
        </row>
      </sheetData>
      <sheetData sheetId="2167">
        <row r="1">
          <cell r="C1" t="str">
            <v>F_CODE</v>
          </cell>
        </row>
      </sheetData>
      <sheetData sheetId="2168">
        <row r="1">
          <cell r="C1" t="str">
            <v>F_CODE</v>
          </cell>
        </row>
      </sheetData>
      <sheetData sheetId="2169">
        <row r="1">
          <cell r="C1" t="str">
            <v>F_CODE</v>
          </cell>
        </row>
      </sheetData>
      <sheetData sheetId="2170">
        <row r="1">
          <cell r="C1" t="str">
            <v>F_CODE</v>
          </cell>
        </row>
      </sheetData>
      <sheetData sheetId="2171">
        <row r="1">
          <cell r="C1" t="str">
            <v>F_CODE</v>
          </cell>
        </row>
      </sheetData>
      <sheetData sheetId="2172">
        <row r="1">
          <cell r="C1" t="str">
            <v>F_CODE</v>
          </cell>
        </row>
      </sheetData>
      <sheetData sheetId="2173">
        <row r="1">
          <cell r="C1" t="str">
            <v>F_CODE</v>
          </cell>
        </row>
      </sheetData>
      <sheetData sheetId="2174">
        <row r="1">
          <cell r="C1" t="str">
            <v>F_CODE</v>
          </cell>
        </row>
      </sheetData>
      <sheetData sheetId="2175">
        <row r="1">
          <cell r="C1" t="str">
            <v>F_CODE</v>
          </cell>
        </row>
      </sheetData>
      <sheetData sheetId="2176">
        <row r="1">
          <cell r="C1" t="str">
            <v>F_CODE</v>
          </cell>
        </row>
      </sheetData>
      <sheetData sheetId="2177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/>
      <sheetData sheetId="2593">
        <row r="1">
          <cell r="C1" t="str">
            <v>F_CODE</v>
          </cell>
        </row>
      </sheetData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>
        <row r="1">
          <cell r="C1" t="str">
            <v>F_CODE</v>
          </cell>
        </row>
      </sheetData>
      <sheetData sheetId="2753">
        <row r="1">
          <cell r="C1" t="str">
            <v>F_CODE</v>
          </cell>
        </row>
      </sheetData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>
        <row r="1">
          <cell r="C1" t="str">
            <v>F_CODE</v>
          </cell>
        </row>
      </sheetData>
      <sheetData sheetId="2764">
        <row r="1">
          <cell r="C1" t="str">
            <v>F_CODE</v>
          </cell>
        </row>
      </sheetData>
      <sheetData sheetId="2765">
        <row r="1">
          <cell r="C1" t="str">
            <v>F_CODE</v>
          </cell>
        </row>
      </sheetData>
      <sheetData sheetId="2766">
        <row r="1">
          <cell r="C1" t="str">
            <v>F_CODE</v>
          </cell>
        </row>
      </sheetData>
      <sheetData sheetId="2767">
        <row r="1">
          <cell r="C1" t="str">
            <v>F_CODE</v>
          </cell>
        </row>
      </sheetData>
      <sheetData sheetId="2768">
        <row r="1">
          <cell r="C1" t="str">
            <v>F_CODE</v>
          </cell>
        </row>
      </sheetData>
      <sheetData sheetId="2769">
        <row r="1">
          <cell r="C1" t="str">
            <v>F_CODE</v>
          </cell>
        </row>
      </sheetData>
      <sheetData sheetId="2770">
        <row r="1">
          <cell r="C1" t="str">
            <v>F_CODE</v>
          </cell>
        </row>
      </sheetData>
      <sheetData sheetId="2771">
        <row r="1">
          <cell r="C1" t="str">
            <v>F_CODE</v>
          </cell>
        </row>
      </sheetData>
      <sheetData sheetId="2772">
        <row r="1">
          <cell r="C1" t="str">
            <v>F_CODE</v>
          </cell>
        </row>
      </sheetData>
      <sheetData sheetId="2773">
        <row r="1">
          <cell r="C1" t="str">
            <v>F_CODE</v>
          </cell>
        </row>
      </sheetData>
      <sheetData sheetId="2774">
        <row r="1">
          <cell r="C1" t="str">
            <v>F_CODE</v>
          </cell>
        </row>
      </sheetData>
      <sheetData sheetId="2775">
        <row r="1">
          <cell r="C1" t="str">
            <v>F_CODE</v>
          </cell>
        </row>
      </sheetData>
      <sheetData sheetId="2776">
        <row r="1">
          <cell r="C1" t="str">
            <v>F_CODE</v>
          </cell>
        </row>
      </sheetData>
      <sheetData sheetId="2777">
        <row r="1">
          <cell r="C1" t="str">
            <v>F_CODE</v>
          </cell>
        </row>
      </sheetData>
      <sheetData sheetId="2778">
        <row r="1">
          <cell r="C1" t="str">
            <v>F_CODE</v>
          </cell>
        </row>
      </sheetData>
      <sheetData sheetId="2779">
        <row r="1">
          <cell r="C1" t="str">
            <v>F_CODE</v>
          </cell>
        </row>
      </sheetData>
      <sheetData sheetId="2780">
        <row r="1">
          <cell r="C1" t="str">
            <v>F_CODE</v>
          </cell>
        </row>
      </sheetData>
      <sheetData sheetId="2781"/>
      <sheetData sheetId="2782">
        <row r="1">
          <cell r="C1" t="str">
            <v>F_CODE</v>
          </cell>
        </row>
      </sheetData>
      <sheetData sheetId="2783">
        <row r="1">
          <cell r="C1" t="str">
            <v>F_CODE</v>
          </cell>
        </row>
      </sheetData>
      <sheetData sheetId="2784">
        <row r="1">
          <cell r="C1" t="str">
            <v>F_CODE</v>
          </cell>
        </row>
      </sheetData>
      <sheetData sheetId="2785">
        <row r="1">
          <cell r="C1" t="str">
            <v>F_CODE</v>
          </cell>
        </row>
      </sheetData>
      <sheetData sheetId="2786">
        <row r="1">
          <cell r="C1" t="str">
            <v>F_CODE</v>
          </cell>
        </row>
      </sheetData>
      <sheetData sheetId="2787">
        <row r="1">
          <cell r="C1" t="str">
            <v>F_CODE</v>
          </cell>
        </row>
      </sheetData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>
        <row r="1">
          <cell r="C1" t="str">
            <v>F_CODE</v>
          </cell>
        </row>
      </sheetData>
      <sheetData sheetId="2820">
        <row r="1">
          <cell r="C1" t="str">
            <v>F_CODE</v>
          </cell>
        </row>
      </sheetData>
      <sheetData sheetId="2821">
        <row r="1">
          <cell r="C1" t="str">
            <v>F_CODE</v>
          </cell>
        </row>
      </sheetData>
      <sheetData sheetId="2822">
        <row r="1">
          <cell r="C1" t="str">
            <v>F_CODE</v>
          </cell>
        </row>
      </sheetData>
      <sheetData sheetId="2823">
        <row r="1">
          <cell r="C1" t="str">
            <v>F_CODE</v>
          </cell>
        </row>
      </sheetData>
      <sheetData sheetId="2824">
        <row r="1">
          <cell r="C1" t="str">
            <v>F_CODE</v>
          </cell>
        </row>
      </sheetData>
      <sheetData sheetId="2825">
        <row r="1">
          <cell r="C1" t="str">
            <v>F_CODE</v>
          </cell>
        </row>
      </sheetData>
      <sheetData sheetId="2826">
        <row r="1">
          <cell r="C1" t="str">
            <v>F_CODE</v>
          </cell>
        </row>
      </sheetData>
      <sheetData sheetId="2827">
        <row r="1">
          <cell r="C1" t="str">
            <v>F_CODE</v>
          </cell>
        </row>
      </sheetData>
      <sheetData sheetId="2828">
        <row r="1">
          <cell r="C1" t="str">
            <v>F_CODE</v>
          </cell>
        </row>
      </sheetData>
      <sheetData sheetId="2829"/>
      <sheetData sheetId="2830">
        <row r="1">
          <cell r="C1" t="str">
            <v>F_CODE</v>
          </cell>
        </row>
      </sheetData>
      <sheetData sheetId="2831"/>
      <sheetData sheetId="2832">
        <row r="1">
          <cell r="C1" t="str">
            <v>F_CODE</v>
          </cell>
        </row>
      </sheetData>
      <sheetData sheetId="2833">
        <row r="1">
          <cell r="C1" t="str">
            <v>F_CODE</v>
          </cell>
        </row>
      </sheetData>
      <sheetData sheetId="2834">
        <row r="1">
          <cell r="C1" t="str">
            <v>F_CODE</v>
          </cell>
        </row>
      </sheetData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>
        <row r="1">
          <cell r="C1" t="str">
            <v>F_CODE</v>
          </cell>
        </row>
      </sheetData>
      <sheetData sheetId="2839">
        <row r="1">
          <cell r="C1" t="str">
            <v>F_CODE</v>
          </cell>
        </row>
      </sheetData>
      <sheetData sheetId="2840">
        <row r="1">
          <cell r="C1" t="str">
            <v>F_CODE</v>
          </cell>
        </row>
      </sheetData>
      <sheetData sheetId="2841">
        <row r="1">
          <cell r="C1" t="str">
            <v>F_CODE</v>
          </cell>
        </row>
      </sheetData>
      <sheetData sheetId="2842">
        <row r="1">
          <cell r="C1" t="str">
            <v>F_CODE</v>
          </cell>
        </row>
      </sheetData>
      <sheetData sheetId="2843">
        <row r="1">
          <cell r="C1" t="str">
            <v>F_CODE</v>
          </cell>
        </row>
      </sheetData>
      <sheetData sheetId="2844">
        <row r="1">
          <cell r="C1" t="str">
            <v>F_CODE</v>
          </cell>
        </row>
      </sheetData>
      <sheetData sheetId="2845">
        <row r="1">
          <cell r="C1" t="str">
            <v>F_CODE</v>
          </cell>
        </row>
      </sheetData>
      <sheetData sheetId="2846">
        <row r="1">
          <cell r="C1" t="str">
            <v>F_CODE</v>
          </cell>
        </row>
      </sheetData>
      <sheetData sheetId="2847">
        <row r="1">
          <cell r="C1" t="str">
            <v>F_CODE</v>
          </cell>
        </row>
      </sheetData>
      <sheetData sheetId="2848">
        <row r="1">
          <cell r="C1" t="str">
            <v>F_CODE</v>
          </cell>
        </row>
      </sheetData>
      <sheetData sheetId="2849">
        <row r="1">
          <cell r="C1" t="str">
            <v>F_CODE</v>
          </cell>
        </row>
      </sheetData>
      <sheetData sheetId="2850">
        <row r="1">
          <cell r="C1" t="str">
            <v>F_CODE</v>
          </cell>
        </row>
      </sheetData>
      <sheetData sheetId="2851">
        <row r="1">
          <cell r="C1" t="str">
            <v>F_CODE</v>
          </cell>
        </row>
      </sheetData>
      <sheetData sheetId="2852">
        <row r="1">
          <cell r="C1" t="str">
            <v>F_CODE</v>
          </cell>
        </row>
      </sheetData>
      <sheetData sheetId="2853">
        <row r="1">
          <cell r="C1" t="str">
            <v>F_CODE</v>
          </cell>
        </row>
      </sheetData>
      <sheetData sheetId="2854">
        <row r="1">
          <cell r="C1" t="str">
            <v>F_CODE</v>
          </cell>
        </row>
      </sheetData>
      <sheetData sheetId="2855">
        <row r="1">
          <cell r="C1" t="str">
            <v>F_CODE</v>
          </cell>
        </row>
      </sheetData>
      <sheetData sheetId="2856">
        <row r="1">
          <cell r="C1" t="str">
            <v>F_CODE</v>
          </cell>
        </row>
      </sheetData>
      <sheetData sheetId="2857">
        <row r="1">
          <cell r="C1" t="str">
            <v>F_CODE</v>
          </cell>
        </row>
      </sheetData>
      <sheetData sheetId="2858">
        <row r="1">
          <cell r="C1" t="str">
            <v>F_CODE</v>
          </cell>
        </row>
      </sheetData>
      <sheetData sheetId="2859">
        <row r="1">
          <cell r="C1" t="str">
            <v>F_CODE</v>
          </cell>
        </row>
      </sheetData>
      <sheetData sheetId="2860">
        <row r="1">
          <cell r="C1" t="str">
            <v>F_CODE</v>
          </cell>
        </row>
      </sheetData>
      <sheetData sheetId="2861">
        <row r="1">
          <cell r="C1" t="str">
            <v>F_CODE</v>
          </cell>
        </row>
      </sheetData>
      <sheetData sheetId="2862">
        <row r="1">
          <cell r="C1" t="str">
            <v>F_CODE</v>
          </cell>
        </row>
      </sheetData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4"/>
  <sheetViews>
    <sheetView view="pageBreakPreview" zoomScaleNormal="100" zoomScaleSheetLayoutView="100" workbookViewId="0">
      <selection activeCell="A13" sqref="A13"/>
    </sheetView>
  </sheetViews>
  <sheetFormatPr defaultColWidth="8.88671875" defaultRowHeight="20.100000000000001" customHeight="1"/>
  <cols>
    <col min="1" max="16384" width="8.88671875" style="1"/>
  </cols>
  <sheetData>
    <row r="2" spans="1:12" ht="24.95" customHeight="1">
      <c r="A2" s="2"/>
      <c r="B2" s="2"/>
      <c r="C2" s="200"/>
      <c r="D2" s="200"/>
      <c r="E2" s="200"/>
      <c r="F2" s="200"/>
      <c r="G2" s="200"/>
      <c r="H2" s="200"/>
      <c r="I2" s="200"/>
      <c r="J2" s="200"/>
      <c r="K2" s="2"/>
      <c r="L2" s="2"/>
    </row>
    <row r="3" spans="1:12" ht="31.5" customHeight="1">
      <c r="A3" s="2"/>
      <c r="B3" s="201" t="s">
        <v>289</v>
      </c>
      <c r="C3" s="201"/>
      <c r="D3" s="201"/>
      <c r="E3" s="201"/>
      <c r="F3" s="201"/>
      <c r="G3" s="201"/>
      <c r="H3" s="201"/>
      <c r="I3" s="201"/>
      <c r="J3" s="201"/>
      <c r="K3" s="201"/>
      <c r="L3" s="2"/>
    </row>
    <row r="4" spans="1:12" ht="20.100000000000001" customHeight="1">
      <c r="B4" s="202" t="s">
        <v>2</v>
      </c>
      <c r="C4" s="202"/>
      <c r="D4" s="202"/>
      <c r="E4" s="202"/>
      <c r="F4" s="202"/>
      <c r="G4" s="202"/>
      <c r="H4" s="202"/>
      <c r="I4" s="202"/>
      <c r="J4" s="202"/>
      <c r="K4" s="202"/>
      <c r="L4" s="3"/>
    </row>
    <row r="5" spans="1:12" ht="20.100000000000001" customHeight="1">
      <c r="A5" s="3"/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3"/>
    </row>
    <row r="6" spans="1:12" ht="20.100000000000001" customHeight="1">
      <c r="A6" s="3"/>
      <c r="B6" s="202"/>
      <c r="C6" s="202"/>
      <c r="D6" s="202"/>
      <c r="E6" s="202"/>
      <c r="F6" s="202"/>
      <c r="G6" s="202"/>
      <c r="H6" s="202"/>
      <c r="I6" s="202"/>
      <c r="J6" s="202"/>
      <c r="K6" s="202"/>
      <c r="L6" s="3"/>
    </row>
    <row r="7" spans="1:12" ht="20.100000000000001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10" spans="1:12" ht="20.100000000000001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12" ht="20.100000000000001" customHeight="1">
      <c r="A11" s="199" t="s">
        <v>446</v>
      </c>
      <c r="B11" s="199"/>
      <c r="C11" s="199"/>
      <c r="D11" s="199"/>
      <c r="E11" s="199"/>
      <c r="F11" s="199"/>
      <c r="G11" s="199"/>
      <c r="H11" s="199"/>
      <c r="I11" s="199"/>
      <c r="J11" s="199"/>
      <c r="K11" s="199"/>
      <c r="L11" s="199"/>
    </row>
    <row r="12" spans="1:12" ht="20.100000000000001" customHeight="1">
      <c r="A12" s="199"/>
      <c r="B12" s="199"/>
      <c r="C12" s="199"/>
      <c r="D12" s="199"/>
      <c r="E12" s="199"/>
      <c r="F12" s="199"/>
      <c r="G12" s="199"/>
      <c r="H12" s="199"/>
      <c r="I12" s="199"/>
      <c r="J12" s="199"/>
      <c r="K12" s="199"/>
      <c r="L12" s="199"/>
    </row>
    <row r="13" spans="1:12" ht="20.100000000000001" customHeight="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20.100000000000001" customHeight="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9" spans="1:12" ht="20.100000000000001" customHeight="1">
      <c r="A19" s="6"/>
      <c r="B19" s="6"/>
      <c r="C19" s="6"/>
      <c r="D19" s="6"/>
      <c r="I19" s="6"/>
      <c r="J19" s="6"/>
      <c r="K19" s="6"/>
      <c r="L19" s="6"/>
    </row>
    <row r="20" spans="1:12" ht="20.100000000000001" customHeight="1">
      <c r="A20" s="6"/>
      <c r="B20" s="6"/>
      <c r="C20" s="6"/>
      <c r="E20" s="198" t="s">
        <v>17</v>
      </c>
      <c r="F20" s="198"/>
      <c r="G20" s="198"/>
      <c r="H20" s="198"/>
      <c r="I20" s="21"/>
      <c r="J20" s="6"/>
      <c r="K20" s="6"/>
      <c r="L20" s="6"/>
    </row>
    <row r="21" spans="1:12" ht="20.100000000000001" customHeight="1">
      <c r="B21" s="6"/>
      <c r="C21" s="6"/>
      <c r="E21" s="198"/>
      <c r="F21" s="198"/>
      <c r="G21" s="198"/>
      <c r="H21" s="198"/>
      <c r="I21" s="21"/>
      <c r="J21" s="6"/>
      <c r="K21" s="6"/>
      <c r="L21" s="6"/>
    </row>
    <row r="22" spans="1:12" ht="20.100000000000001" customHeight="1">
      <c r="A22" s="6"/>
      <c r="B22" s="6"/>
      <c r="C22" s="6"/>
      <c r="E22" s="198"/>
      <c r="F22" s="198"/>
      <c r="G22" s="198"/>
      <c r="H22" s="198"/>
      <c r="I22" s="21"/>
      <c r="J22" s="6"/>
      <c r="K22" s="6"/>
      <c r="L22" s="6"/>
    </row>
    <row r="23" spans="1:12" ht="20.100000000000001" customHeight="1">
      <c r="E23" s="198"/>
      <c r="F23" s="198"/>
      <c r="G23" s="198"/>
      <c r="H23" s="198"/>
      <c r="I23" s="21"/>
    </row>
    <row r="24" spans="1:12" ht="20.100000000000001" customHeight="1">
      <c r="D24" s="8"/>
      <c r="E24" s="8"/>
      <c r="F24" s="8"/>
      <c r="G24" s="8"/>
      <c r="H24" s="8"/>
      <c r="I24" s="8"/>
    </row>
  </sheetData>
  <mergeCells count="6">
    <mergeCell ref="E22:H23"/>
    <mergeCell ref="A11:L12"/>
    <mergeCell ref="C2:J2"/>
    <mergeCell ref="B3:K3"/>
    <mergeCell ref="B4:K6"/>
    <mergeCell ref="E20:H21"/>
  </mergeCells>
  <phoneticPr fontId="2" type="noConversion"/>
  <printOptions horizontalCentered="1" verticalCentered="1"/>
  <pageMargins left="0.74803149606299213" right="0.6692913385826772" top="0.67" bottom="0.73" header="0.51181102362204722" footer="0.51181102362204722"/>
  <pageSetup paperSize="9" scale="9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26"/>
  <sheetViews>
    <sheetView view="pageBreakPreview" zoomScale="85" zoomScaleNormal="100" zoomScaleSheetLayoutView="85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03" t="str">
        <f>'표지,목차'!B3</f>
        <v>국도26호선 진안 부귀교차로 등 2개소 병목지점 개선공사</v>
      </c>
      <c r="B4" s="203"/>
      <c r="C4" s="203"/>
      <c r="D4" s="203"/>
      <c r="E4" s="203"/>
      <c r="F4" s="203"/>
      <c r="G4" s="203"/>
      <c r="H4" s="203"/>
      <c r="I4" s="203"/>
    </row>
    <row r="5" spans="1:9" ht="50.1" customHeight="1">
      <c r="A5" s="204" t="s">
        <v>11</v>
      </c>
      <c r="B5" s="204"/>
      <c r="C5" s="204"/>
      <c r="D5" s="204"/>
      <c r="E5" s="204"/>
      <c r="F5" s="204"/>
      <c r="G5" s="204"/>
      <c r="H5" s="204"/>
      <c r="I5" s="204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>
      <c r="D7" s="208"/>
      <c r="E7" s="208"/>
      <c r="F7" s="208"/>
    </row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05" t="str">
        <f>'표지,목차'!A11</f>
        <v>2026. 7</v>
      </c>
      <c r="B13" s="205"/>
      <c r="C13" s="205"/>
      <c r="D13" s="205"/>
      <c r="E13" s="205"/>
      <c r="F13" s="205"/>
      <c r="G13" s="205"/>
      <c r="H13" s="205"/>
      <c r="I13" s="205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07" t="s">
        <v>24</v>
      </c>
      <c r="D25" s="207"/>
      <c r="E25" s="207"/>
      <c r="F25" s="207"/>
      <c r="G25" s="207"/>
      <c r="H25" s="12"/>
      <c r="I25" s="12"/>
    </row>
    <row r="26" spans="1:9" ht="36" customHeight="1">
      <c r="C26" s="206" t="s">
        <v>26</v>
      </c>
      <c r="D26" s="206"/>
      <c r="E26" s="206"/>
      <c r="F26" s="206"/>
      <c r="G26" s="206"/>
    </row>
  </sheetData>
  <mergeCells count="6">
    <mergeCell ref="A4:I4"/>
    <mergeCell ref="A5:I5"/>
    <mergeCell ref="A13:I13"/>
    <mergeCell ref="C26:G26"/>
    <mergeCell ref="C25:G25"/>
    <mergeCell ref="D7:F7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L27"/>
  <sheetViews>
    <sheetView view="pageBreakPreview" zoomScale="40" zoomScaleNormal="70" zoomScaleSheetLayoutView="40" workbookViewId="0">
      <selection activeCell="C25" sqref="C25:G26"/>
    </sheetView>
  </sheetViews>
  <sheetFormatPr defaultColWidth="7.109375" defaultRowHeight="12"/>
  <cols>
    <col min="1" max="16384" width="7.109375" style="18"/>
  </cols>
  <sheetData>
    <row r="1" spans="1:90" ht="51.75" customHeight="1"/>
    <row r="2" spans="1:90" ht="25.5" customHeight="1"/>
    <row r="4" spans="1:90" ht="39" thickBot="1">
      <c r="A4" s="211" t="s">
        <v>16</v>
      </c>
      <c r="B4" s="211"/>
      <c r="C4" s="211"/>
      <c r="D4" s="211"/>
      <c r="E4" s="211"/>
      <c r="F4" s="211"/>
      <c r="G4" s="211"/>
      <c r="H4" s="211"/>
      <c r="I4" s="211"/>
      <c r="J4" s="211"/>
    </row>
    <row r="5" spans="1:90" ht="12.75" thickTop="1">
      <c r="C5" s="19"/>
      <c r="D5" s="19"/>
      <c r="E5" s="19"/>
      <c r="F5" s="19"/>
      <c r="G5" s="19"/>
      <c r="H5" s="19"/>
    </row>
    <row r="6" spans="1:90" ht="12" customHeight="1"/>
    <row r="7" spans="1:90" ht="12" customHeight="1"/>
    <row r="8" spans="1:90" ht="12" customHeight="1"/>
    <row r="10" spans="1:90" ht="38.25">
      <c r="A10" s="209" t="s">
        <v>27</v>
      </c>
      <c r="B10" s="209"/>
      <c r="C10" s="209"/>
      <c r="D10" s="209"/>
      <c r="E10" s="209"/>
      <c r="F10" s="209"/>
      <c r="G10" s="209"/>
      <c r="H10" s="209"/>
      <c r="I10" s="209"/>
      <c r="J10" s="209"/>
      <c r="K10" s="210" t="str">
        <f>A10</f>
        <v xml:space="preserve"> 1 .  총  괄  집  계  표</v>
      </c>
      <c r="L10" s="210"/>
      <c r="M10" s="210"/>
      <c r="N10" s="210"/>
      <c r="O10" s="210"/>
      <c r="P10" s="210"/>
      <c r="Q10" s="210"/>
      <c r="R10" s="210"/>
      <c r="S10" s="210"/>
      <c r="T10" s="210"/>
      <c r="U10" s="210" t="str">
        <f>A12</f>
        <v>2 . 보수물량 수량산출</v>
      </c>
      <c r="V10" s="210"/>
      <c r="W10" s="210"/>
      <c r="X10" s="210"/>
      <c r="Y10" s="210"/>
      <c r="Z10" s="210"/>
      <c r="AA10" s="210"/>
      <c r="AB10" s="210"/>
      <c r="AC10" s="210"/>
      <c r="AD10" s="210"/>
      <c r="AE10" s="210">
        <f>A14</f>
        <v>0</v>
      </c>
      <c r="AF10" s="210"/>
      <c r="AG10" s="210"/>
      <c r="AH10" s="210"/>
      <c r="AI10" s="210"/>
      <c r="AJ10" s="210"/>
      <c r="AK10" s="210"/>
      <c r="AL10" s="210"/>
      <c r="AM10" s="210"/>
      <c r="AN10" s="210"/>
      <c r="AO10" s="210">
        <f>A16</f>
        <v>0</v>
      </c>
      <c r="AP10" s="210"/>
      <c r="AQ10" s="210"/>
      <c r="AR10" s="210"/>
      <c r="AS10" s="210"/>
      <c r="AT10" s="210"/>
      <c r="AU10" s="210"/>
      <c r="AV10" s="210"/>
      <c r="AW10" s="210"/>
      <c r="AX10" s="210"/>
      <c r="AY10" s="210"/>
      <c r="AZ10" s="210"/>
      <c r="BA10" s="210"/>
      <c r="BB10" s="210"/>
      <c r="BC10" s="210"/>
      <c r="BD10" s="210"/>
      <c r="BE10" s="210"/>
      <c r="BF10" s="210"/>
      <c r="BG10" s="210"/>
      <c r="BH10" s="210"/>
      <c r="BI10" s="210"/>
      <c r="BJ10" s="210"/>
      <c r="BK10" s="210"/>
      <c r="BL10" s="210"/>
      <c r="BM10" s="210"/>
      <c r="BN10" s="210"/>
      <c r="BO10" s="210"/>
      <c r="BP10" s="210"/>
      <c r="BQ10" s="210"/>
      <c r="BR10" s="210"/>
      <c r="BS10" s="210"/>
      <c r="BT10" s="210"/>
      <c r="BU10" s="210"/>
      <c r="BV10" s="210"/>
      <c r="BW10" s="210"/>
      <c r="BX10" s="210"/>
      <c r="BY10" s="210"/>
      <c r="BZ10" s="210"/>
      <c r="CA10" s="210"/>
      <c r="CB10" s="210"/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</row>
    <row r="11" spans="1:90" ht="25.5">
      <c r="A11" s="209"/>
      <c r="B11" s="209"/>
      <c r="C11" s="209"/>
      <c r="D11" s="209"/>
      <c r="E11" s="209"/>
      <c r="F11" s="209"/>
      <c r="G11" s="209"/>
      <c r="H11" s="209"/>
      <c r="I11" s="209"/>
      <c r="J11" s="209"/>
    </row>
    <row r="12" spans="1:90" ht="27" customHeight="1">
      <c r="A12" s="209" t="s">
        <v>28</v>
      </c>
      <c r="B12" s="209"/>
      <c r="C12" s="209"/>
      <c r="D12" s="209"/>
      <c r="E12" s="209"/>
      <c r="F12" s="209"/>
      <c r="G12" s="209"/>
      <c r="H12" s="209"/>
      <c r="I12" s="209"/>
      <c r="J12" s="209"/>
    </row>
    <row r="13" spans="1:90" ht="25.5">
      <c r="A13" s="209"/>
      <c r="B13" s="209"/>
      <c r="C13" s="209"/>
      <c r="D13" s="209"/>
      <c r="E13" s="209"/>
      <c r="F13" s="209"/>
      <c r="G13" s="209"/>
      <c r="H13" s="209"/>
      <c r="I13" s="209"/>
      <c r="J13" s="209"/>
    </row>
    <row r="14" spans="1:90" ht="25.5">
      <c r="A14" s="209"/>
      <c r="B14" s="209"/>
      <c r="C14" s="209"/>
      <c r="D14" s="209"/>
      <c r="E14" s="209"/>
      <c r="F14" s="209"/>
      <c r="G14" s="209"/>
      <c r="H14" s="209"/>
      <c r="I14" s="209"/>
      <c r="J14" s="209"/>
    </row>
    <row r="15" spans="1:90" ht="25.5">
      <c r="A15" s="209"/>
      <c r="B15" s="209"/>
      <c r="C15" s="209"/>
      <c r="D15" s="209"/>
      <c r="E15" s="209"/>
      <c r="F15" s="209"/>
      <c r="G15" s="209"/>
      <c r="H15" s="209"/>
      <c r="I15" s="209"/>
      <c r="J15" s="209"/>
    </row>
    <row r="16" spans="1:90" ht="25.5">
      <c r="A16" s="209"/>
      <c r="B16" s="209"/>
      <c r="C16" s="209"/>
      <c r="D16" s="209"/>
      <c r="E16" s="209"/>
      <c r="F16" s="209"/>
      <c r="G16" s="209"/>
      <c r="H16" s="209"/>
      <c r="I16" s="209"/>
      <c r="J16" s="209"/>
    </row>
    <row r="17" spans="1:10" ht="25.5">
      <c r="A17" s="209"/>
      <c r="B17" s="209"/>
      <c r="C17" s="209"/>
      <c r="D17" s="209"/>
      <c r="E17" s="209"/>
      <c r="F17" s="209"/>
      <c r="G17" s="209"/>
      <c r="H17" s="209"/>
      <c r="I17" s="209"/>
      <c r="J17" s="209"/>
    </row>
    <row r="18" spans="1:10" ht="25.5">
      <c r="A18" s="209"/>
      <c r="B18" s="209"/>
      <c r="C18" s="209"/>
      <c r="D18" s="209"/>
      <c r="E18" s="209"/>
      <c r="F18" s="209"/>
      <c r="G18" s="209"/>
      <c r="H18" s="209"/>
      <c r="I18" s="209"/>
      <c r="J18" s="209"/>
    </row>
    <row r="19" spans="1:10" ht="25.5">
      <c r="A19" s="209"/>
      <c r="B19" s="209"/>
      <c r="C19" s="209"/>
      <c r="D19" s="209"/>
      <c r="E19" s="209"/>
      <c r="F19" s="209"/>
      <c r="G19" s="209"/>
      <c r="H19" s="209"/>
      <c r="I19" s="209"/>
      <c r="J19" s="209"/>
    </row>
    <row r="20" spans="1:10" ht="25.5" customHeight="1">
      <c r="A20" s="209"/>
      <c r="B20" s="209"/>
      <c r="C20" s="209"/>
      <c r="D20" s="209"/>
      <c r="E20" s="209"/>
      <c r="F20" s="209"/>
      <c r="G20" s="209"/>
      <c r="H20" s="209"/>
      <c r="I20" s="209"/>
      <c r="J20" s="209"/>
    </row>
    <row r="21" spans="1:10" ht="25.5" customHeight="1">
      <c r="A21" s="209"/>
      <c r="B21" s="209"/>
      <c r="C21" s="209"/>
      <c r="D21" s="209"/>
      <c r="E21" s="209"/>
      <c r="F21" s="209"/>
      <c r="G21" s="209"/>
      <c r="H21" s="209"/>
      <c r="I21" s="209"/>
      <c r="J21" s="209"/>
    </row>
    <row r="22" spans="1:10" ht="25.5">
      <c r="A22" s="209"/>
      <c r="B22" s="209"/>
      <c r="C22" s="209"/>
      <c r="D22" s="209"/>
      <c r="E22" s="209"/>
      <c r="F22" s="209"/>
      <c r="G22" s="209"/>
      <c r="H22" s="209"/>
      <c r="I22" s="209"/>
      <c r="J22" s="209"/>
    </row>
    <row r="23" spans="1:10" ht="25.5">
      <c r="A23" s="209"/>
      <c r="B23" s="209"/>
      <c r="C23" s="209"/>
      <c r="D23" s="209"/>
      <c r="E23" s="209"/>
      <c r="F23" s="209"/>
      <c r="G23" s="209"/>
      <c r="H23" s="209"/>
      <c r="I23" s="209"/>
      <c r="J23" s="209"/>
    </row>
    <row r="24" spans="1:10" ht="25.5">
      <c r="A24" s="209"/>
      <c r="B24" s="209"/>
      <c r="C24" s="209"/>
      <c r="D24" s="209"/>
      <c r="E24" s="209"/>
      <c r="F24" s="209"/>
      <c r="G24" s="209"/>
      <c r="H24" s="209"/>
      <c r="I24" s="209"/>
      <c r="J24" s="209"/>
    </row>
    <row r="25" spans="1:10" ht="25.5">
      <c r="A25" s="209"/>
      <c r="B25" s="209"/>
      <c r="C25" s="209"/>
      <c r="D25" s="209"/>
      <c r="E25" s="209"/>
      <c r="F25" s="209"/>
      <c r="G25" s="209"/>
      <c r="H25" s="209"/>
      <c r="I25" s="209"/>
      <c r="J25" s="209"/>
    </row>
    <row r="26" spans="1:10" ht="27.75" customHeight="1">
      <c r="A26" s="20"/>
      <c r="B26" s="20"/>
      <c r="C26" s="20"/>
      <c r="D26" s="20"/>
      <c r="E26" s="20"/>
      <c r="F26" s="20"/>
      <c r="G26" s="20"/>
      <c r="H26" s="20"/>
      <c r="I26" s="20"/>
      <c r="J26" s="20"/>
    </row>
    <row r="27" spans="1:10" ht="27.75" customHeight="1">
      <c r="A27" s="20"/>
      <c r="B27" s="20"/>
      <c r="C27" s="20"/>
      <c r="D27" s="20"/>
      <c r="E27" s="20"/>
      <c r="F27" s="20"/>
      <c r="G27" s="20"/>
      <c r="H27" s="20"/>
      <c r="I27" s="20"/>
      <c r="J27" s="20"/>
    </row>
  </sheetData>
  <mergeCells count="25">
    <mergeCell ref="CC10:CL10"/>
    <mergeCell ref="A11:J11"/>
    <mergeCell ref="BI10:BR10"/>
    <mergeCell ref="A13:J13"/>
    <mergeCell ref="A4:J4"/>
    <mergeCell ref="A10:J10"/>
    <mergeCell ref="K10:T10"/>
    <mergeCell ref="U10:AD10"/>
    <mergeCell ref="BS10:CB10"/>
    <mergeCell ref="A18:J18"/>
    <mergeCell ref="A12:J12"/>
    <mergeCell ref="AE10:AN10"/>
    <mergeCell ref="AO10:AX10"/>
    <mergeCell ref="AY10:BH10"/>
    <mergeCell ref="A14:J14"/>
    <mergeCell ref="A15:J15"/>
    <mergeCell ref="A16:J16"/>
    <mergeCell ref="A17:J17"/>
    <mergeCell ref="A25:J25"/>
    <mergeCell ref="A19:J19"/>
    <mergeCell ref="A20:J20"/>
    <mergeCell ref="A21:J21"/>
    <mergeCell ref="A22:J22"/>
    <mergeCell ref="A23:J23"/>
    <mergeCell ref="A24:J24"/>
  </mergeCells>
  <phoneticPr fontId="2" type="noConversion"/>
  <pageMargins left="0.75" right="0.75" top="1" bottom="1" header="0.5" footer="0.5"/>
  <pageSetup paperSize="9" orientation="portrait" r:id="rId1"/>
  <headerFooter alignWithMargins="0"/>
  <colBreaks count="5" manualBreakCount="5">
    <brk id="10" max="26" man="1"/>
    <brk id="20" max="26" man="1"/>
    <brk id="30" max="53" man="1"/>
    <brk id="40" max="53" man="1"/>
    <brk id="50" max="5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4:I46"/>
  <sheetViews>
    <sheetView view="pageBreakPreview" topLeftCell="A19" zoomScaleNormal="100" workbookViewId="0">
      <selection activeCell="C25" sqref="C25:G26"/>
    </sheetView>
  </sheetViews>
  <sheetFormatPr defaultColWidth="8.88671875" defaultRowHeight="13.5"/>
  <cols>
    <col min="1" max="9" width="8" style="9" customWidth="1"/>
    <col min="10" max="16384" width="8.88671875" style="9"/>
  </cols>
  <sheetData>
    <row r="4" spans="1:9" ht="51" customHeight="1">
      <c r="A4" s="203" t="str">
        <f>'표지,목차'!B3</f>
        <v>국도26호선 진안 부귀교차로 등 2개소 병목지점 개선공사</v>
      </c>
      <c r="B4" s="203"/>
      <c r="C4" s="203"/>
      <c r="D4" s="203"/>
      <c r="E4" s="203"/>
      <c r="F4" s="203"/>
      <c r="G4" s="203"/>
      <c r="H4" s="203"/>
      <c r="I4" s="203"/>
    </row>
    <row r="5" spans="1:9" ht="50.1" customHeight="1">
      <c r="A5" s="212" t="s">
        <v>3</v>
      </c>
      <c r="B5" s="212"/>
      <c r="C5" s="212"/>
      <c r="D5" s="212"/>
      <c r="E5" s="212"/>
      <c r="F5" s="212"/>
      <c r="G5" s="212"/>
      <c r="H5" s="212"/>
      <c r="I5" s="212"/>
    </row>
    <row r="6" spans="1:9" ht="29.25" customHeight="1">
      <c r="A6" s="10"/>
      <c r="B6" s="10"/>
      <c r="C6" s="10"/>
      <c r="D6" s="10"/>
      <c r="E6" s="10"/>
      <c r="F6" s="10"/>
      <c r="G6" s="10"/>
      <c r="H6" s="10"/>
    </row>
    <row r="7" spans="1:9" ht="29.25" customHeight="1"/>
    <row r="8" spans="1:9" ht="29.25" customHeight="1"/>
    <row r="9" spans="1:9" ht="29.25" customHeight="1"/>
    <row r="10" spans="1:9" ht="29.25" customHeight="1"/>
    <row r="11" spans="1:9" ht="29.25" customHeight="1"/>
    <row r="12" spans="1:9" ht="47.25" customHeight="1"/>
    <row r="13" spans="1:9" ht="41.25" customHeight="1">
      <c r="A13" s="205" t="str">
        <f>'표지,목차'!A11</f>
        <v>2026. 7</v>
      </c>
      <c r="B13" s="205"/>
      <c r="C13" s="205"/>
      <c r="D13" s="205"/>
      <c r="E13" s="205"/>
      <c r="F13" s="205"/>
      <c r="G13" s="205"/>
      <c r="H13" s="205"/>
      <c r="I13" s="205"/>
    </row>
    <row r="14" spans="1:9" ht="29.25" customHeight="1"/>
    <row r="15" spans="1:9" ht="29.25" customHeight="1"/>
    <row r="16" spans="1:9" ht="29.25" customHeight="1"/>
    <row r="17" spans="1:9" ht="29.25" customHeight="1"/>
    <row r="18" spans="1:9" ht="29.25" customHeight="1"/>
    <row r="19" spans="1:9" ht="29.25" customHeight="1"/>
    <row r="20" spans="1:9" ht="29.25" customHeight="1"/>
    <row r="21" spans="1:9" ht="29.25" customHeight="1"/>
    <row r="22" spans="1:9" ht="21.75" customHeight="1"/>
    <row r="23" spans="1:9" ht="29.25" customHeight="1"/>
    <row r="24" spans="1:9" ht="29.25" customHeight="1"/>
    <row r="25" spans="1:9" ht="36" customHeight="1">
      <c r="A25" s="12"/>
      <c r="B25" s="12"/>
      <c r="C25" s="207" t="s">
        <v>25</v>
      </c>
      <c r="D25" s="207"/>
      <c r="E25" s="207"/>
      <c r="F25" s="207"/>
      <c r="G25" s="207"/>
      <c r="H25" s="12"/>
      <c r="I25" s="12"/>
    </row>
    <row r="26" spans="1:9" ht="36" customHeight="1">
      <c r="C26" s="206" t="s">
        <v>12</v>
      </c>
      <c r="D26" s="206"/>
      <c r="E26" s="206"/>
      <c r="F26" s="206"/>
      <c r="G26" s="206"/>
    </row>
    <row r="27" spans="1:9" ht="29.25" customHeight="1"/>
    <row r="28" spans="1:9" ht="29.25" customHeight="1"/>
    <row r="29" spans="1:9" ht="29.25" customHeight="1"/>
    <row r="30" spans="1:9" ht="29.25" customHeight="1"/>
    <row r="31" spans="1:9" ht="32.1" customHeight="1">
      <c r="A31" s="205" t="s">
        <v>4</v>
      </c>
      <c r="B31" s="205"/>
      <c r="C31" s="205"/>
      <c r="D31" s="205"/>
      <c r="E31" s="205"/>
      <c r="F31" s="205"/>
      <c r="G31" s="205"/>
      <c r="H31" s="205"/>
      <c r="I31" s="205"/>
    </row>
    <row r="32" spans="1:9" ht="21" customHeight="1">
      <c r="A32" s="11"/>
      <c r="B32" s="11"/>
      <c r="C32" s="11"/>
      <c r="D32" s="11"/>
      <c r="E32" s="11"/>
      <c r="F32" s="11"/>
      <c r="G32" s="11"/>
      <c r="H32" s="11"/>
      <c r="I32" s="11"/>
    </row>
    <row r="33" spans="1:9" ht="24.95" customHeight="1">
      <c r="A33" s="13"/>
      <c r="B33" s="13"/>
      <c r="C33" s="13"/>
      <c r="D33" s="13"/>
      <c r="E33" s="13"/>
      <c r="F33" s="13"/>
      <c r="G33" s="13"/>
      <c r="H33" s="13"/>
      <c r="I33" s="13"/>
    </row>
    <row r="34" spans="1:9" ht="29.25" customHeight="1">
      <c r="A34" s="14"/>
      <c r="B34" s="14"/>
      <c r="C34" s="15" t="s">
        <v>34</v>
      </c>
      <c r="D34" s="14"/>
      <c r="E34" s="14"/>
      <c r="F34" s="14"/>
      <c r="G34" s="14"/>
      <c r="H34" s="14"/>
    </row>
    <row r="35" spans="1:9" ht="17.25" customHeight="1">
      <c r="A35" s="14"/>
      <c r="B35" s="14"/>
      <c r="C35" s="15"/>
      <c r="D35" s="14"/>
      <c r="E35" s="14"/>
      <c r="F35" s="14"/>
      <c r="G35" s="14"/>
      <c r="H35" s="14"/>
    </row>
    <row r="36" spans="1:9" ht="29.25" customHeight="1">
      <c r="A36" s="14"/>
      <c r="B36" s="14"/>
      <c r="C36" s="15" t="s">
        <v>33</v>
      </c>
      <c r="D36" s="14"/>
      <c r="E36" s="14"/>
      <c r="F36" s="14"/>
      <c r="G36" s="14"/>
      <c r="H36" s="14"/>
    </row>
    <row r="37" spans="1:9" ht="14.25" customHeight="1">
      <c r="A37" s="14"/>
      <c r="B37" s="14"/>
      <c r="C37" s="15"/>
      <c r="D37" s="14"/>
      <c r="E37" s="14"/>
      <c r="F37" s="14"/>
      <c r="G37" s="14"/>
      <c r="H37" s="14"/>
    </row>
    <row r="38" spans="1:9" ht="29.25" customHeight="1">
      <c r="A38" s="14"/>
      <c r="B38" s="14"/>
      <c r="C38" s="15" t="s">
        <v>32</v>
      </c>
      <c r="D38" s="14"/>
      <c r="E38" s="14"/>
      <c r="F38" s="14"/>
      <c r="G38" s="14"/>
      <c r="H38" s="14"/>
    </row>
    <row r="39" spans="1:9" ht="15" customHeight="1">
      <c r="A39" s="14"/>
      <c r="B39" s="14"/>
      <c r="C39" s="15"/>
      <c r="D39" s="14"/>
      <c r="E39" s="14"/>
      <c r="F39" s="14"/>
      <c r="G39" s="14"/>
      <c r="H39" s="14"/>
    </row>
    <row r="40" spans="1:9" ht="29.25" customHeight="1">
      <c r="A40" s="14"/>
      <c r="B40" s="14"/>
      <c r="C40" s="15" t="s">
        <v>31</v>
      </c>
      <c r="D40" s="14"/>
      <c r="E40" s="14"/>
      <c r="F40" s="14"/>
      <c r="G40" s="14"/>
      <c r="H40" s="14"/>
    </row>
    <row r="41" spans="1:9" ht="15" customHeight="1">
      <c r="A41" s="14"/>
      <c r="B41" s="14"/>
      <c r="C41" s="15"/>
      <c r="D41" s="14"/>
      <c r="E41" s="14"/>
      <c r="F41" s="14"/>
      <c r="G41" s="14"/>
      <c r="H41" s="14"/>
    </row>
    <row r="42" spans="1:9" ht="29.25" customHeight="1">
      <c r="A42" s="14"/>
      <c r="B42" s="14"/>
      <c r="C42" s="15" t="s">
        <v>30</v>
      </c>
      <c r="D42" s="14"/>
      <c r="E42" s="14"/>
      <c r="F42" s="14"/>
      <c r="G42" s="14"/>
      <c r="H42" s="14"/>
    </row>
    <row r="43" spans="1:9" ht="15" customHeight="1">
      <c r="A43" s="14"/>
      <c r="B43" s="14"/>
      <c r="C43" s="15"/>
      <c r="D43" s="14"/>
      <c r="E43" s="14"/>
      <c r="F43" s="14"/>
      <c r="G43" s="14"/>
      <c r="H43" s="14"/>
    </row>
    <row r="44" spans="1:9" ht="29.25" customHeight="1">
      <c r="A44" s="14"/>
      <c r="B44" s="14"/>
      <c r="C44" s="15" t="s">
        <v>29</v>
      </c>
      <c r="D44" s="14"/>
      <c r="E44" s="14"/>
      <c r="F44" s="14"/>
      <c r="G44" s="14"/>
      <c r="H44" s="14"/>
    </row>
    <row r="45" spans="1:9" ht="24.95" customHeight="1">
      <c r="A45" s="16"/>
      <c r="B45" s="16"/>
      <c r="C45" s="13"/>
      <c r="D45" s="13"/>
      <c r="E45" s="13"/>
      <c r="F45" s="13"/>
      <c r="G45" s="16"/>
      <c r="H45" s="16"/>
      <c r="I45" s="13"/>
    </row>
    <row r="46" spans="1:9" ht="33" customHeight="1">
      <c r="A46" s="16"/>
      <c r="B46" s="16"/>
      <c r="C46" s="13"/>
      <c r="D46" s="13"/>
      <c r="E46" s="13"/>
      <c r="F46" s="13"/>
      <c r="G46" s="16"/>
      <c r="H46" s="16"/>
      <c r="I46" s="13"/>
    </row>
  </sheetData>
  <mergeCells count="6">
    <mergeCell ref="A4:I4"/>
    <mergeCell ref="A31:I31"/>
    <mergeCell ref="A13:I13"/>
    <mergeCell ref="A5:I5"/>
    <mergeCell ref="C25:G25"/>
    <mergeCell ref="C26:G26"/>
  </mergeCells>
  <phoneticPr fontId="2" type="noConversion"/>
  <printOptions horizontalCentered="1"/>
  <pageMargins left="0.47244094488188981" right="0.47244094488188981" top="1" bottom="0.74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6"/>
  <sheetViews>
    <sheetView view="pageBreakPreview" zoomScaleNormal="100" workbookViewId="0">
      <selection activeCell="C25" sqref="C25:G26"/>
    </sheetView>
  </sheetViews>
  <sheetFormatPr defaultColWidth="39.88671875" defaultRowHeight="49.5" customHeight="1"/>
  <cols>
    <col min="1" max="16384" width="39.88671875" style="17"/>
  </cols>
  <sheetData>
    <row r="1" spans="1:1" ht="49.5" customHeight="1">
      <c r="A1" s="22" t="str">
        <f>단가표지!C34</f>
        <v xml:space="preserve">    ◈  노  무  단  가 </v>
      </c>
    </row>
    <row r="2" spans="1:1" ht="49.5" customHeight="1">
      <c r="A2" s="22" t="str">
        <f>단가표지!C36</f>
        <v xml:space="preserve">    ◈  자  재  단  가</v>
      </c>
    </row>
    <row r="3" spans="1:1" ht="49.5" customHeight="1">
      <c r="A3" s="22" t="str">
        <f>단가표지!C38</f>
        <v xml:space="preserve">    ◈  견  적  단  가</v>
      </c>
    </row>
    <row r="4" spans="1:1" ht="49.5" customHeight="1">
      <c r="A4" s="22" t="str">
        <f>단가표지!C40</f>
        <v xml:space="preserve">    ◈  일  위  대  가</v>
      </c>
    </row>
    <row r="5" spans="1:1" ht="49.5" customHeight="1">
      <c r="A5" s="22" t="str">
        <f>단가표지!C42</f>
        <v xml:space="preserve">    ◈  단  가  산  출</v>
      </c>
    </row>
    <row r="6" spans="1:1" ht="49.5" customHeight="1">
      <c r="A6" s="22" t="str">
        <f>단가표지!C44</f>
        <v xml:space="preserve">    ◈  중  기  산  출</v>
      </c>
    </row>
  </sheetData>
  <phoneticPr fontId="2" type="noConversion"/>
  <printOptions horizontalCentered="1" verticalCentered="1"/>
  <pageMargins left="2.02" right="1.67" top="3.53" bottom="7.3499999999999988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34"/>
  <sheetViews>
    <sheetView view="pageBreakPreview" topLeftCell="A6" zoomScale="85" zoomScaleNormal="100" zoomScaleSheetLayoutView="85" workbookViewId="0">
      <selection activeCell="U28" sqref="U28"/>
    </sheetView>
  </sheetViews>
  <sheetFormatPr defaultColWidth="3.88671875" defaultRowHeight="23.1" customHeight="1"/>
  <cols>
    <col min="1" max="3" width="4.77734375" style="69" customWidth="1"/>
    <col min="4" max="5" width="3.77734375" style="69" customWidth="1"/>
    <col min="6" max="19" width="6.33203125" style="69" customWidth="1"/>
    <col min="20" max="20" width="3.88671875" style="69"/>
    <col min="21" max="21" width="17.109375" style="69" customWidth="1"/>
    <col min="22" max="22" width="6.21875" style="69" customWidth="1"/>
    <col min="23" max="24" width="10.44140625" style="69" customWidth="1"/>
    <col min="25" max="28" width="3.88671875" style="69"/>
    <col min="29" max="35" width="5.21875" style="69" bestFit="1" customWidth="1"/>
    <col min="36" max="36" width="6.44140625" style="69" customWidth="1"/>
    <col min="37" max="37" width="5.21875" style="69" bestFit="1" customWidth="1"/>
    <col min="38" max="38" width="3.88671875" style="69"/>
    <col min="39" max="39" width="11.21875" style="69" bestFit="1" customWidth="1"/>
    <col min="40" max="16384" width="3.88671875" style="69"/>
  </cols>
  <sheetData>
    <row r="1" spans="1:39" ht="23.1" customHeight="1">
      <c r="A1" s="269" t="s">
        <v>47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68"/>
    </row>
    <row r="2" spans="1:39" ht="23.1" customHeight="1">
      <c r="A2" s="269"/>
      <c r="B2" s="269"/>
      <c r="C2" s="269"/>
      <c r="D2" s="269"/>
      <c r="E2" s="269"/>
      <c r="F2" s="269"/>
      <c r="G2" s="269"/>
      <c r="H2" s="269"/>
      <c r="I2" s="269"/>
      <c r="J2" s="269"/>
      <c r="K2" s="269"/>
      <c r="L2" s="269"/>
      <c r="M2" s="269"/>
      <c r="N2" s="269"/>
      <c r="O2" s="269"/>
      <c r="P2" s="269"/>
      <c r="Q2" s="269"/>
      <c r="R2" s="269"/>
      <c r="S2" s="269"/>
      <c r="T2" s="68"/>
    </row>
    <row r="3" spans="1:39" ht="24.95" customHeight="1" thickBo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</row>
    <row r="4" spans="1:39" ht="24.95" customHeight="1">
      <c r="A4" s="283" t="s">
        <v>48</v>
      </c>
      <c r="B4" s="284"/>
      <c r="C4" s="285"/>
      <c r="D4" s="286" t="s">
        <v>49</v>
      </c>
      <c r="E4" s="287"/>
      <c r="F4" s="234">
        <v>90</v>
      </c>
      <c r="G4" s="235"/>
      <c r="H4" s="234">
        <f>$F$4+F4</f>
        <v>180</v>
      </c>
      <c r="I4" s="235"/>
      <c r="J4" s="234">
        <f t="shared" ref="J4" si="0">$F$4+H4</f>
        <v>270</v>
      </c>
      <c r="K4" s="235"/>
      <c r="L4" s="234">
        <f t="shared" ref="L4" si="1">$F$4+J4</f>
        <v>360</v>
      </c>
      <c r="M4" s="235"/>
      <c r="N4" s="234">
        <f t="shared" ref="N4" si="2">$F$4+L4</f>
        <v>450</v>
      </c>
      <c r="O4" s="235"/>
      <c r="P4" s="234">
        <f t="shared" ref="P4" si="3">$F$4+N4</f>
        <v>540</v>
      </c>
      <c r="Q4" s="235"/>
      <c r="R4" s="290" t="s">
        <v>50</v>
      </c>
      <c r="S4" s="291"/>
    </row>
    <row r="5" spans="1:39" ht="24.95" customHeight="1">
      <c r="A5" s="294" t="s">
        <v>51</v>
      </c>
      <c r="B5" s="295"/>
      <c r="C5" s="296"/>
      <c r="D5" s="288"/>
      <c r="E5" s="289"/>
      <c r="F5" s="236"/>
      <c r="G5" s="237"/>
      <c r="H5" s="236"/>
      <c r="I5" s="237"/>
      <c r="J5" s="236"/>
      <c r="K5" s="237"/>
      <c r="L5" s="236"/>
      <c r="M5" s="237"/>
      <c r="N5" s="236"/>
      <c r="O5" s="237"/>
      <c r="P5" s="236"/>
      <c r="Q5" s="237"/>
      <c r="R5" s="292"/>
      <c r="S5" s="293"/>
    </row>
    <row r="6" spans="1:39" ht="20.25" customHeight="1">
      <c r="A6" s="220" t="s">
        <v>167</v>
      </c>
      <c r="B6" s="221"/>
      <c r="C6" s="221"/>
      <c r="D6" s="223">
        <v>0.04</v>
      </c>
      <c r="E6" s="224"/>
      <c r="F6" s="213">
        <v>0.01</v>
      </c>
      <c r="G6" s="214"/>
      <c r="H6" s="213">
        <f>F6</f>
        <v>0.01</v>
      </c>
      <c r="I6" s="214"/>
      <c r="J6" s="213">
        <f>H6</f>
        <v>0.01</v>
      </c>
      <c r="K6" s="214"/>
      <c r="L6" s="213">
        <f>D6-F6-H6-J6</f>
        <v>9.9999999999999967E-3</v>
      </c>
      <c r="M6" s="214"/>
      <c r="N6" s="213"/>
      <c r="O6" s="214"/>
      <c r="P6" s="213"/>
      <c r="Q6" s="214"/>
      <c r="R6" s="215">
        <v>12402444</v>
      </c>
      <c r="S6" s="216"/>
      <c r="U6" s="80">
        <v>0.04</v>
      </c>
      <c r="W6" s="69">
        <f>R6/R16</f>
        <v>3.9993224548025265E-2</v>
      </c>
      <c r="X6" s="69">
        <f>W6/4</f>
        <v>9.9983061370063162E-3</v>
      </c>
      <c r="AC6" s="213">
        <v>0.126</v>
      </c>
      <c r="AD6" s="214"/>
      <c r="AE6" s="213">
        <v>0.126</v>
      </c>
      <c r="AF6" s="214"/>
      <c r="AG6" s="213">
        <v>0.126</v>
      </c>
      <c r="AH6" s="214"/>
      <c r="AI6" s="213">
        <v>0.126</v>
      </c>
      <c r="AJ6" s="214"/>
      <c r="AK6" s="213">
        <v>0.126</v>
      </c>
      <c r="AL6" s="214"/>
      <c r="AM6" s="142">
        <f>SUM(AC6:AL6)</f>
        <v>0.63</v>
      </c>
    </row>
    <row r="7" spans="1:39" ht="20.25" customHeight="1">
      <c r="A7" s="222"/>
      <c r="B7" s="221"/>
      <c r="C7" s="221"/>
      <c r="D7" s="225"/>
      <c r="E7" s="226"/>
      <c r="F7" s="217"/>
      <c r="G7" s="217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8">
        <v>189514</v>
      </c>
      <c r="S7" s="219"/>
      <c r="AC7" s="143">
        <v>12.6</v>
      </c>
      <c r="AD7" s="143"/>
      <c r="AE7" s="143">
        <v>12.6</v>
      </c>
      <c r="AF7" s="143"/>
      <c r="AG7" s="143">
        <v>12.6</v>
      </c>
      <c r="AH7" s="143"/>
      <c r="AI7" s="143">
        <v>12.6</v>
      </c>
      <c r="AJ7" s="143"/>
      <c r="AK7" s="143">
        <v>12.6</v>
      </c>
      <c r="AL7" s="143"/>
      <c r="AM7" s="143">
        <f>SUM(AC7:AL7)</f>
        <v>63</v>
      </c>
    </row>
    <row r="8" spans="1:39" ht="20.25" customHeight="1">
      <c r="A8" s="220" t="s">
        <v>239</v>
      </c>
      <c r="B8" s="221"/>
      <c r="C8" s="221"/>
      <c r="D8" s="223">
        <v>8.5000000000000006E-2</v>
      </c>
      <c r="E8" s="224"/>
      <c r="F8" s="213"/>
      <c r="G8" s="214"/>
      <c r="H8" s="213">
        <v>2.8000000000000001E-2</v>
      </c>
      <c r="I8" s="214"/>
      <c r="J8" s="213">
        <f>H8</f>
        <v>2.8000000000000001E-2</v>
      </c>
      <c r="K8" s="214"/>
      <c r="L8" s="213">
        <f>D8-H8-J8</f>
        <v>2.9000000000000008E-2</v>
      </c>
      <c r="M8" s="214"/>
      <c r="N8" s="213"/>
      <c r="O8" s="214"/>
      <c r="P8" s="213"/>
      <c r="Q8" s="214"/>
      <c r="R8" s="215">
        <v>26361683</v>
      </c>
      <c r="S8" s="216"/>
      <c r="U8" s="80">
        <v>8.5000000000000006E-2</v>
      </c>
      <c r="W8" s="69">
        <f>R8/R16</f>
        <v>8.5006528365123873E-2</v>
      </c>
      <c r="X8" s="69">
        <f>W8/3</f>
        <v>2.8335509455041291E-2</v>
      </c>
      <c r="AC8" s="143"/>
      <c r="AD8" s="143"/>
      <c r="AE8" s="143"/>
      <c r="AF8" s="143"/>
      <c r="AG8" s="143"/>
      <c r="AH8" s="143"/>
      <c r="AI8" s="143"/>
      <c r="AJ8" s="143"/>
      <c r="AK8" s="143"/>
      <c r="AL8" s="143"/>
      <c r="AM8" s="143"/>
    </row>
    <row r="9" spans="1:39" ht="20.25" customHeight="1">
      <c r="A9" s="222"/>
      <c r="B9" s="221"/>
      <c r="C9" s="221"/>
      <c r="D9" s="225"/>
      <c r="E9" s="226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8">
        <v>189514</v>
      </c>
      <c r="S9" s="219"/>
      <c r="AC9" s="143"/>
      <c r="AD9" s="143"/>
      <c r="AE9" s="143"/>
      <c r="AF9" s="143"/>
      <c r="AG9" s="143"/>
      <c r="AH9" s="143"/>
      <c r="AI9" s="143"/>
      <c r="AJ9" s="143"/>
      <c r="AK9" s="143"/>
      <c r="AL9" s="143"/>
      <c r="AM9" s="143"/>
    </row>
    <row r="10" spans="1:39" ht="20.25" customHeight="1">
      <c r="A10" s="220" t="s">
        <v>231</v>
      </c>
      <c r="B10" s="221"/>
      <c r="C10" s="221"/>
      <c r="D10" s="223">
        <v>0.26</v>
      </c>
      <c r="E10" s="224"/>
      <c r="F10" s="213"/>
      <c r="G10" s="214"/>
      <c r="H10" s="213"/>
      <c r="I10" s="214"/>
      <c r="J10" s="213">
        <v>8.6999999999999994E-2</v>
      </c>
      <c r="K10" s="214"/>
      <c r="L10" s="213">
        <f>J10</f>
        <v>8.6999999999999994E-2</v>
      </c>
      <c r="M10" s="214"/>
      <c r="N10" s="213">
        <f>D10-J10-L10</f>
        <v>8.6000000000000021E-2</v>
      </c>
      <c r="O10" s="214"/>
      <c r="P10" s="213"/>
      <c r="Q10" s="214"/>
      <c r="R10" s="215">
        <v>81322276</v>
      </c>
      <c r="S10" s="216"/>
      <c r="U10" s="80">
        <v>0.26</v>
      </c>
      <c r="W10" s="69">
        <f>R10/R16</f>
        <v>0.26223380204937718</v>
      </c>
      <c r="X10" s="69">
        <f>W10/3</f>
        <v>8.741126734979239E-2</v>
      </c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</row>
    <row r="11" spans="1:39" ht="20.25" customHeight="1">
      <c r="A11" s="222"/>
      <c r="B11" s="221"/>
      <c r="C11" s="221"/>
      <c r="D11" s="225"/>
      <c r="E11" s="226"/>
      <c r="F11" s="217"/>
      <c r="G11" s="217"/>
      <c r="H11" s="217"/>
      <c r="I11" s="217"/>
      <c r="J11" s="217"/>
      <c r="K11" s="217"/>
      <c r="L11" s="217"/>
      <c r="M11" s="217"/>
      <c r="N11" s="217"/>
      <c r="O11" s="217"/>
      <c r="P11" s="217"/>
      <c r="Q11" s="217"/>
      <c r="R11" s="218">
        <v>289188</v>
      </c>
      <c r="S11" s="219"/>
      <c r="AC11" s="143"/>
      <c r="AD11" s="143"/>
      <c r="AE11" s="143"/>
      <c r="AF11" s="143"/>
      <c r="AG11" s="143"/>
      <c r="AH11" s="143"/>
      <c r="AI11" s="143"/>
      <c r="AJ11" s="143"/>
      <c r="AK11" s="143"/>
      <c r="AL11" s="143"/>
      <c r="AM11" s="143"/>
    </row>
    <row r="12" spans="1:39" ht="20.25" customHeight="1">
      <c r="A12" s="220" t="s">
        <v>238</v>
      </c>
      <c r="B12" s="221"/>
      <c r="C12" s="221"/>
      <c r="D12" s="223">
        <v>0.47599999999999998</v>
      </c>
      <c r="E12" s="224"/>
      <c r="F12" s="213"/>
      <c r="G12" s="214"/>
      <c r="H12" s="213"/>
      <c r="I12" s="214"/>
      <c r="J12" s="213"/>
      <c r="K12" s="214"/>
      <c r="L12" s="213">
        <v>0.158</v>
      </c>
      <c r="M12" s="214"/>
      <c r="N12" s="213">
        <f>L12</f>
        <v>0.158</v>
      </c>
      <c r="O12" s="214"/>
      <c r="P12" s="213">
        <f>D12-L12-N12</f>
        <v>0.15999999999999995</v>
      </c>
      <c r="Q12" s="214"/>
      <c r="R12" s="215">
        <v>147170283</v>
      </c>
      <c r="S12" s="216"/>
      <c r="U12" s="80">
        <v>0.47599999999999998</v>
      </c>
      <c r="W12" s="69">
        <f>R12/R16</f>
        <v>0.47456889745403613</v>
      </c>
      <c r="X12" s="69">
        <f>W12/3</f>
        <v>0.15818963248467871</v>
      </c>
      <c r="AC12" s="143"/>
      <c r="AD12" s="143"/>
      <c r="AE12" s="143"/>
      <c r="AF12" s="143"/>
      <c r="AG12" s="143"/>
      <c r="AH12" s="143"/>
      <c r="AI12" s="143"/>
      <c r="AJ12" s="143"/>
      <c r="AK12" s="143"/>
      <c r="AL12" s="143"/>
      <c r="AM12" s="143"/>
    </row>
    <row r="13" spans="1:39" ht="20.25" customHeight="1">
      <c r="A13" s="222"/>
      <c r="B13" s="221"/>
      <c r="C13" s="221"/>
      <c r="D13" s="225"/>
      <c r="E13" s="226"/>
      <c r="F13" s="217"/>
      <c r="G13" s="217"/>
      <c r="H13" s="217"/>
      <c r="I13" s="217"/>
      <c r="J13" s="217"/>
      <c r="K13" s="217"/>
      <c r="L13" s="217"/>
      <c r="M13" s="217"/>
      <c r="N13" s="217"/>
      <c r="O13" s="217"/>
      <c r="P13" s="217"/>
      <c r="Q13" s="217"/>
      <c r="R13" s="218">
        <v>2121771</v>
      </c>
      <c r="S13" s="219"/>
      <c r="AC13" s="143"/>
      <c r="AD13" s="143"/>
      <c r="AE13" s="143"/>
      <c r="AF13" s="143"/>
      <c r="AG13" s="143"/>
      <c r="AH13" s="143"/>
      <c r="AI13" s="143"/>
      <c r="AJ13" s="143"/>
      <c r="AK13" s="143"/>
      <c r="AL13" s="143"/>
      <c r="AM13" s="143"/>
    </row>
    <row r="14" spans="1:39" ht="20.25" customHeight="1">
      <c r="A14" s="240" t="s">
        <v>87</v>
      </c>
      <c r="B14" s="241"/>
      <c r="C14" s="242"/>
      <c r="D14" s="223">
        <v>0.13900000000000001</v>
      </c>
      <c r="E14" s="224"/>
      <c r="F14" s="213">
        <v>2.3E-2</v>
      </c>
      <c r="G14" s="214"/>
      <c r="H14" s="213">
        <f>F14</f>
        <v>2.3E-2</v>
      </c>
      <c r="I14" s="214"/>
      <c r="J14" s="213">
        <f>F14</f>
        <v>2.3E-2</v>
      </c>
      <c r="K14" s="214"/>
      <c r="L14" s="213">
        <f>F14</f>
        <v>2.3E-2</v>
      </c>
      <c r="M14" s="214"/>
      <c r="N14" s="213">
        <f>F14</f>
        <v>2.3E-2</v>
      </c>
      <c r="O14" s="214"/>
      <c r="P14" s="213">
        <f>D14-F14-H14-J14-L14-N14</f>
        <v>2.4000000000000035E-2</v>
      </c>
      <c r="Q14" s="214"/>
      <c r="R14" s="277">
        <v>42856943</v>
      </c>
      <c r="S14" s="278"/>
      <c r="U14" s="80">
        <v>0.13900000000000001</v>
      </c>
      <c r="W14" s="69">
        <f>R14/R16</f>
        <v>0.13819754758343755</v>
      </c>
      <c r="X14" s="69">
        <f>W14/6</f>
        <v>2.3032924597239591E-2</v>
      </c>
      <c r="AC14" s="69">
        <v>13.6</v>
      </c>
      <c r="AD14" s="69">
        <v>13.6</v>
      </c>
      <c r="AE14" s="69">
        <v>13.7</v>
      </c>
      <c r="AF14" s="69">
        <v>13.7</v>
      </c>
      <c r="AG14" s="69">
        <v>13.7</v>
      </c>
      <c r="AH14" s="69">
        <v>13.7</v>
      </c>
      <c r="AJ14" s="143">
        <f>SUM(AC14:AI14)</f>
        <v>82</v>
      </c>
    </row>
    <row r="15" spans="1:39" ht="20.25" customHeight="1">
      <c r="A15" s="243"/>
      <c r="B15" s="244"/>
      <c r="C15" s="245"/>
      <c r="D15" s="225"/>
      <c r="E15" s="226"/>
      <c r="F15" s="246"/>
      <c r="G15" s="247"/>
      <c r="H15" s="246"/>
      <c r="I15" s="247"/>
      <c r="J15" s="246"/>
      <c r="K15" s="247"/>
      <c r="L15" s="246"/>
      <c r="M15" s="247"/>
      <c r="N15" s="246"/>
      <c r="O15" s="247"/>
      <c r="P15" s="246"/>
      <c r="Q15" s="247"/>
      <c r="R15" s="281"/>
      <c r="S15" s="282"/>
      <c r="U15" s="80">
        <f>SUM(U6:U14)</f>
        <v>1</v>
      </c>
      <c r="AC15" s="69">
        <v>3</v>
      </c>
      <c r="AD15" s="69">
        <v>3</v>
      </c>
      <c r="AE15" s="69">
        <v>3</v>
      </c>
      <c r="AF15" s="69">
        <v>3</v>
      </c>
      <c r="AG15" s="69">
        <v>3</v>
      </c>
      <c r="AH15" s="69">
        <v>3</v>
      </c>
      <c r="AJ15" s="69">
        <f>SUM(AC15:AI15)</f>
        <v>18</v>
      </c>
    </row>
    <row r="16" spans="1:39" ht="20.25" customHeight="1">
      <c r="A16" s="240" t="s">
        <v>57</v>
      </c>
      <c r="B16" s="241"/>
      <c r="C16" s="242"/>
      <c r="D16" s="223">
        <f>D6+D14+D10</f>
        <v>0.43900000000000006</v>
      </c>
      <c r="E16" s="224"/>
      <c r="F16" s="223">
        <f>F6+F14+F10+F12+F8</f>
        <v>3.3000000000000002E-2</v>
      </c>
      <c r="G16" s="224"/>
      <c r="H16" s="223">
        <f>H6+H14+H10+H12+H8</f>
        <v>6.0999999999999999E-2</v>
      </c>
      <c r="I16" s="224"/>
      <c r="J16" s="223">
        <f>J6+J14+J10+J12+J8</f>
        <v>0.14799999999999999</v>
      </c>
      <c r="K16" s="224"/>
      <c r="L16" s="223">
        <f>L6+L14+L10+L12+L8</f>
        <v>0.30700000000000005</v>
      </c>
      <c r="M16" s="224"/>
      <c r="N16" s="223">
        <f>N6+N14+N10+N12+N8</f>
        <v>0.26700000000000002</v>
      </c>
      <c r="O16" s="224"/>
      <c r="P16" s="223">
        <f>P6+P14+P10+P12+P8</f>
        <v>0.184</v>
      </c>
      <c r="Q16" s="224"/>
      <c r="R16" s="277">
        <v>310113629</v>
      </c>
      <c r="S16" s="278"/>
      <c r="AJ16" s="143">
        <f>SUM(AJ14:AJ15)</f>
        <v>100</v>
      </c>
    </row>
    <row r="17" spans="1:24" ht="20.25" customHeight="1">
      <c r="A17" s="243"/>
      <c r="B17" s="244"/>
      <c r="C17" s="245"/>
      <c r="D17" s="225"/>
      <c r="E17" s="226"/>
      <c r="F17" s="225"/>
      <c r="G17" s="226"/>
      <c r="H17" s="225"/>
      <c r="I17" s="226"/>
      <c r="J17" s="225"/>
      <c r="K17" s="226"/>
      <c r="L17" s="225"/>
      <c r="M17" s="226"/>
      <c r="N17" s="225"/>
      <c r="O17" s="226"/>
      <c r="P17" s="225"/>
      <c r="Q17" s="226"/>
      <c r="R17" s="279"/>
      <c r="S17" s="280"/>
    </row>
    <row r="18" spans="1:24" ht="20.25" customHeight="1">
      <c r="A18" s="222" t="s">
        <v>58</v>
      </c>
      <c r="B18" s="221"/>
      <c r="C18" s="221"/>
      <c r="D18" s="253">
        <f>D16</f>
        <v>0.43900000000000006</v>
      </c>
      <c r="E18" s="253"/>
      <c r="F18" s="253">
        <f>F16</f>
        <v>3.3000000000000002E-2</v>
      </c>
      <c r="G18" s="253"/>
      <c r="H18" s="253">
        <f>F18+H16</f>
        <v>9.4E-2</v>
      </c>
      <c r="I18" s="253"/>
      <c r="J18" s="253">
        <f>H18+J16</f>
        <v>0.24199999999999999</v>
      </c>
      <c r="K18" s="253"/>
      <c r="L18" s="253">
        <f>J18+L16</f>
        <v>0.54900000000000004</v>
      </c>
      <c r="M18" s="253"/>
      <c r="N18" s="253">
        <f>L18+N16</f>
        <v>0.81600000000000006</v>
      </c>
      <c r="O18" s="253"/>
      <c r="P18" s="253">
        <f>N18+P16</f>
        <v>1</v>
      </c>
      <c r="Q18" s="253"/>
      <c r="R18" s="264"/>
      <c r="S18" s="265"/>
    </row>
    <row r="19" spans="1:24" ht="20.25" customHeight="1" thickBot="1">
      <c r="A19" s="275"/>
      <c r="B19" s="276"/>
      <c r="C19" s="276"/>
      <c r="D19" s="254"/>
      <c r="E19" s="254"/>
      <c r="F19" s="254"/>
      <c r="G19" s="254"/>
      <c r="H19" s="254"/>
      <c r="I19" s="254"/>
      <c r="J19" s="254"/>
      <c r="K19" s="254"/>
      <c r="L19" s="254"/>
      <c r="M19" s="254"/>
      <c r="N19" s="254"/>
      <c r="O19" s="254"/>
      <c r="P19" s="254"/>
      <c r="Q19" s="254"/>
      <c r="R19" s="266"/>
      <c r="S19" s="267"/>
    </row>
    <row r="20" spans="1:24" ht="24.95" customHeight="1">
      <c r="A20" s="70"/>
      <c r="B20" s="70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2"/>
      <c r="S20" s="72"/>
    </row>
    <row r="21" spans="1:24" ht="23.1" customHeight="1">
      <c r="R21" s="73"/>
      <c r="S21" s="73"/>
    </row>
    <row r="22" spans="1:24" ht="23.1" customHeight="1">
      <c r="A22" s="269" t="s">
        <v>46</v>
      </c>
      <c r="B22" s="269"/>
      <c r="C22" s="269"/>
      <c r="D22" s="269"/>
      <c r="E22" s="269"/>
      <c r="F22" s="269"/>
      <c r="G22" s="269"/>
      <c r="H22" s="269"/>
      <c r="I22" s="269"/>
      <c r="J22" s="269"/>
      <c r="K22" s="269"/>
      <c r="L22" s="269"/>
      <c r="M22" s="269"/>
      <c r="N22" s="269"/>
      <c r="O22" s="269"/>
      <c r="P22" s="269"/>
      <c r="Q22" s="269"/>
      <c r="R22" s="269"/>
      <c r="S22" s="269"/>
      <c r="T22" s="68"/>
    </row>
    <row r="23" spans="1:24" ht="23.1" customHeight="1">
      <c r="A23" s="269"/>
      <c r="B23" s="269"/>
      <c r="C23" s="269"/>
      <c r="D23" s="269"/>
      <c r="E23" s="269"/>
      <c r="F23" s="269"/>
      <c r="G23" s="269"/>
      <c r="H23" s="269"/>
      <c r="I23" s="269"/>
      <c r="J23" s="269"/>
      <c r="K23" s="269"/>
      <c r="L23" s="269"/>
      <c r="M23" s="269"/>
      <c r="N23" s="269"/>
      <c r="O23" s="269"/>
      <c r="P23" s="269"/>
      <c r="Q23" s="269"/>
      <c r="R23" s="269"/>
      <c r="S23" s="269"/>
      <c r="T23" s="68"/>
    </row>
    <row r="24" spans="1:24" ht="9.75" customHeight="1" thickBot="1"/>
    <row r="25" spans="1:24" ht="30" customHeight="1">
      <c r="A25" s="232" t="s">
        <v>76</v>
      </c>
      <c r="B25" s="233"/>
      <c r="C25" s="233"/>
      <c r="D25" s="233"/>
      <c r="E25" s="233"/>
      <c r="F25" s="234">
        <f>F4</f>
        <v>90</v>
      </c>
      <c r="G25" s="235"/>
      <c r="H25" s="248">
        <f>H4</f>
        <v>180</v>
      </c>
      <c r="I25" s="249"/>
      <c r="J25" s="248">
        <f>J4</f>
        <v>270</v>
      </c>
      <c r="K25" s="249"/>
      <c r="L25" s="248">
        <f>L4</f>
        <v>360</v>
      </c>
      <c r="M25" s="249"/>
      <c r="N25" s="248">
        <f>N4</f>
        <v>450</v>
      </c>
      <c r="O25" s="249"/>
      <c r="P25" s="248">
        <f>P4</f>
        <v>540</v>
      </c>
      <c r="Q25" s="249"/>
      <c r="R25" s="257" t="s">
        <v>77</v>
      </c>
      <c r="S25" s="258"/>
      <c r="U25" s="97">
        <f>내역서!J176</f>
        <v>154668680</v>
      </c>
      <c r="V25" s="69">
        <v>150000</v>
      </c>
      <c r="W25" s="126">
        <f>U25/(V25+V26)/2</f>
        <v>234.34648484848483</v>
      </c>
      <c r="X25" s="126">
        <f>W25*40%</f>
        <v>93.738593939393937</v>
      </c>
    </row>
    <row r="26" spans="1:24" ht="30" customHeight="1">
      <c r="A26" s="238" t="s">
        <v>78</v>
      </c>
      <c r="B26" s="239"/>
      <c r="C26" s="239"/>
      <c r="D26" s="239"/>
      <c r="E26" s="239"/>
      <c r="F26" s="236"/>
      <c r="G26" s="237"/>
      <c r="H26" s="250"/>
      <c r="I26" s="250"/>
      <c r="J26" s="250"/>
      <c r="K26" s="250"/>
      <c r="L26" s="250"/>
      <c r="M26" s="250"/>
      <c r="N26" s="250"/>
      <c r="O26" s="250"/>
      <c r="P26" s="250"/>
      <c r="Q26" s="250"/>
      <c r="R26" s="259"/>
      <c r="S26" s="260"/>
      <c r="U26" s="97"/>
      <c r="V26" s="69">
        <v>180000</v>
      </c>
      <c r="X26" s="126">
        <f>W25-X25</f>
        <v>140.60789090909088</v>
      </c>
    </row>
    <row r="27" spans="1:24" ht="30" customHeight="1">
      <c r="A27" s="251" t="s">
        <v>79</v>
      </c>
      <c r="B27" s="252"/>
      <c r="C27" s="252"/>
      <c r="D27" s="227">
        <v>93</v>
      </c>
      <c r="E27" s="228"/>
      <c r="F27" s="231">
        <f>ROUND($D27*F16,0)</f>
        <v>3</v>
      </c>
      <c r="G27" s="231"/>
      <c r="H27" s="231">
        <f>ROUND($D27*H16,0)</f>
        <v>6</v>
      </c>
      <c r="I27" s="231"/>
      <c r="J27" s="231">
        <f>ROUND($D27*J16,0)</f>
        <v>14</v>
      </c>
      <c r="K27" s="231"/>
      <c r="L27" s="231">
        <f>ROUND($D27*L16,0)</f>
        <v>29</v>
      </c>
      <c r="M27" s="231"/>
      <c r="N27" s="231">
        <f>ROUND($D27*N16,0)</f>
        <v>25</v>
      </c>
      <c r="O27" s="231"/>
      <c r="P27" s="231">
        <f>ROUND($D27*P16,0)-1</f>
        <v>16</v>
      </c>
      <c r="Q27" s="231"/>
      <c r="R27" s="255">
        <f>SUM(F27:Q28)</f>
        <v>93</v>
      </c>
      <c r="S27" s="256"/>
      <c r="U27" s="97"/>
    </row>
    <row r="28" spans="1:24" ht="30" customHeight="1">
      <c r="A28" s="251"/>
      <c r="B28" s="252"/>
      <c r="C28" s="252"/>
      <c r="D28" s="229"/>
      <c r="E28" s="230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55"/>
      <c r="S28" s="256"/>
    </row>
    <row r="29" spans="1:24" ht="30" customHeight="1">
      <c r="A29" s="251" t="s">
        <v>80</v>
      </c>
      <c r="B29" s="252"/>
      <c r="C29" s="252"/>
      <c r="D29" s="274">
        <v>140</v>
      </c>
      <c r="E29" s="274"/>
      <c r="F29" s="231">
        <f>ROUND($D29*F16,0)</f>
        <v>5</v>
      </c>
      <c r="G29" s="231"/>
      <c r="H29" s="231">
        <f>ROUND($D29*H16,0)</f>
        <v>9</v>
      </c>
      <c r="I29" s="231"/>
      <c r="J29" s="231">
        <f>ROUND($D29*J16,0)</f>
        <v>21</v>
      </c>
      <c r="K29" s="231"/>
      <c r="L29" s="231">
        <f>ROUND($D29*L16,0)</f>
        <v>43</v>
      </c>
      <c r="M29" s="231"/>
      <c r="N29" s="231">
        <f>ROUND($D29*N16,0)+1</f>
        <v>38</v>
      </c>
      <c r="O29" s="231"/>
      <c r="P29" s="231">
        <f>ROUND($D29*P16,0)-2</f>
        <v>24</v>
      </c>
      <c r="Q29" s="231"/>
      <c r="R29" s="255">
        <f>SUM(F29:Q30)</f>
        <v>140</v>
      </c>
      <c r="S29" s="256"/>
    </row>
    <row r="30" spans="1:24" ht="30" customHeight="1">
      <c r="A30" s="251"/>
      <c r="B30" s="252"/>
      <c r="C30" s="252"/>
      <c r="D30" s="274"/>
      <c r="E30" s="274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55"/>
      <c r="S30" s="256"/>
    </row>
    <row r="31" spans="1:24" ht="30" customHeight="1">
      <c r="A31" s="251" t="s">
        <v>81</v>
      </c>
      <c r="B31" s="252"/>
      <c r="C31" s="252"/>
      <c r="D31" s="268">
        <f>SUM(D27:E30)</f>
        <v>233</v>
      </c>
      <c r="E31" s="268"/>
      <c r="F31" s="231">
        <f>SUM(F27:G30)</f>
        <v>8</v>
      </c>
      <c r="G31" s="231"/>
      <c r="H31" s="231">
        <f>SUM(H27:I30)</f>
        <v>15</v>
      </c>
      <c r="I31" s="231"/>
      <c r="J31" s="231">
        <f>SUM(J27:K30)</f>
        <v>35</v>
      </c>
      <c r="K31" s="231"/>
      <c r="L31" s="231">
        <f>SUM(L27:M30)</f>
        <v>72</v>
      </c>
      <c r="M31" s="231"/>
      <c r="N31" s="231">
        <f>SUM(N27:O30)</f>
        <v>63</v>
      </c>
      <c r="O31" s="231"/>
      <c r="P31" s="231">
        <f>SUM(P27:Q30)</f>
        <v>40</v>
      </c>
      <c r="Q31" s="231"/>
      <c r="R31" s="255">
        <f>R27+R29</f>
        <v>233</v>
      </c>
      <c r="S31" s="256"/>
    </row>
    <row r="32" spans="1:24" ht="30" customHeight="1">
      <c r="A32" s="251"/>
      <c r="B32" s="252"/>
      <c r="C32" s="252"/>
      <c r="D32" s="268"/>
      <c r="E32" s="268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55"/>
      <c r="S32" s="256"/>
    </row>
    <row r="33" spans="1:19" ht="30" customHeight="1">
      <c r="A33" s="251" t="s">
        <v>82</v>
      </c>
      <c r="B33" s="252"/>
      <c r="C33" s="252"/>
      <c r="D33" s="272"/>
      <c r="E33" s="272"/>
      <c r="F33" s="231">
        <f>F31</f>
        <v>8</v>
      </c>
      <c r="G33" s="231"/>
      <c r="H33" s="231">
        <f>F33+H31</f>
        <v>23</v>
      </c>
      <c r="I33" s="231"/>
      <c r="J33" s="231">
        <f>H33+J31</f>
        <v>58</v>
      </c>
      <c r="K33" s="231"/>
      <c r="L33" s="231">
        <f>J33+L31</f>
        <v>130</v>
      </c>
      <c r="M33" s="231"/>
      <c r="N33" s="231">
        <f>L33+N31</f>
        <v>193</v>
      </c>
      <c r="O33" s="231"/>
      <c r="P33" s="231">
        <f>N33+P31</f>
        <v>233</v>
      </c>
      <c r="Q33" s="231"/>
      <c r="R33" s="255"/>
      <c r="S33" s="256"/>
    </row>
    <row r="34" spans="1:19" ht="30" customHeight="1" thickBot="1">
      <c r="A34" s="270"/>
      <c r="B34" s="271"/>
      <c r="C34" s="271"/>
      <c r="D34" s="273"/>
      <c r="E34" s="273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2"/>
      <c r="S34" s="263"/>
    </row>
  </sheetData>
  <mergeCells count="162">
    <mergeCell ref="AE6:AF6"/>
    <mergeCell ref="AG6:AH6"/>
    <mergeCell ref="AI6:AJ6"/>
    <mergeCell ref="AK6:AL6"/>
    <mergeCell ref="A1:S2"/>
    <mergeCell ref="A4:C4"/>
    <mergeCell ref="D4:E5"/>
    <mergeCell ref="F4:G5"/>
    <mergeCell ref="H4:I5"/>
    <mergeCell ref="J4:K5"/>
    <mergeCell ref="L4:M5"/>
    <mergeCell ref="N4:O5"/>
    <mergeCell ref="P4:Q5"/>
    <mergeCell ref="R4:S5"/>
    <mergeCell ref="A5:C5"/>
    <mergeCell ref="A6:C7"/>
    <mergeCell ref="D6:E7"/>
    <mergeCell ref="F6:G6"/>
    <mergeCell ref="H6:I6"/>
    <mergeCell ref="J6:K6"/>
    <mergeCell ref="R7:S7"/>
    <mergeCell ref="N7:O7"/>
    <mergeCell ref="P7:Q7"/>
    <mergeCell ref="P6:Q6"/>
    <mergeCell ref="R15:S15"/>
    <mergeCell ref="A10:C11"/>
    <mergeCell ref="D10:E11"/>
    <mergeCell ref="F10:G10"/>
    <mergeCell ref="AC6:AD6"/>
    <mergeCell ref="H10:I10"/>
    <mergeCell ref="J10:K10"/>
    <mergeCell ref="L10:M10"/>
    <mergeCell ref="N10:O10"/>
    <mergeCell ref="P10:Q10"/>
    <mergeCell ref="R10:S10"/>
    <mergeCell ref="F11:G11"/>
    <mergeCell ref="H11:I11"/>
    <mergeCell ref="J11:K11"/>
    <mergeCell ref="L11:M11"/>
    <mergeCell ref="N11:O11"/>
    <mergeCell ref="P11:Q11"/>
    <mergeCell ref="R11:S11"/>
    <mergeCell ref="L6:M6"/>
    <mergeCell ref="N6:O6"/>
    <mergeCell ref="F7:G7"/>
    <mergeCell ref="R6:S6"/>
    <mergeCell ref="F12:G12"/>
    <mergeCell ref="F13:G13"/>
    <mergeCell ref="R16:S16"/>
    <mergeCell ref="J16:K17"/>
    <mergeCell ref="H7:I7"/>
    <mergeCell ref="J7:K7"/>
    <mergeCell ref="L7:M7"/>
    <mergeCell ref="P16:Q17"/>
    <mergeCell ref="N16:O17"/>
    <mergeCell ref="R17:S17"/>
    <mergeCell ref="H14:I14"/>
    <mergeCell ref="J14:K14"/>
    <mergeCell ref="L14:M14"/>
    <mergeCell ref="N14:O14"/>
    <mergeCell ref="P14:Q14"/>
    <mergeCell ref="R14:S14"/>
    <mergeCell ref="H15:I15"/>
    <mergeCell ref="J15:K15"/>
    <mergeCell ref="L15:M15"/>
    <mergeCell ref="N15:O15"/>
    <mergeCell ref="P15:Q15"/>
    <mergeCell ref="H12:I12"/>
    <mergeCell ref="J12:K12"/>
    <mergeCell ref="L12:M12"/>
    <mergeCell ref="H13:I13"/>
    <mergeCell ref="J13:K13"/>
    <mergeCell ref="R18:S18"/>
    <mergeCell ref="R19:S19"/>
    <mergeCell ref="P18:Q19"/>
    <mergeCell ref="A31:C32"/>
    <mergeCell ref="D31:E32"/>
    <mergeCell ref="F31:G32"/>
    <mergeCell ref="H31:I32"/>
    <mergeCell ref="L33:M34"/>
    <mergeCell ref="L31:M32"/>
    <mergeCell ref="L18:M19"/>
    <mergeCell ref="N18:O19"/>
    <mergeCell ref="A22:S23"/>
    <mergeCell ref="A33:C34"/>
    <mergeCell ref="D33:E34"/>
    <mergeCell ref="F33:G34"/>
    <mergeCell ref="H33:I34"/>
    <mergeCell ref="J33:K34"/>
    <mergeCell ref="J31:K32"/>
    <mergeCell ref="R27:S28"/>
    <mergeCell ref="A29:C30"/>
    <mergeCell ref="D29:E30"/>
    <mergeCell ref="A18:C19"/>
    <mergeCell ref="D18:E19"/>
    <mergeCell ref="F18:G19"/>
    <mergeCell ref="R29:S30"/>
    <mergeCell ref="P27:Q28"/>
    <mergeCell ref="R25:S26"/>
    <mergeCell ref="N33:O34"/>
    <mergeCell ref="P33:Q34"/>
    <mergeCell ref="H25:I26"/>
    <mergeCell ref="P31:Q32"/>
    <mergeCell ref="N29:O30"/>
    <mergeCell ref="N27:O28"/>
    <mergeCell ref="N25:O26"/>
    <mergeCell ref="L25:M26"/>
    <mergeCell ref="P25:Q26"/>
    <mergeCell ref="L27:M28"/>
    <mergeCell ref="N31:O32"/>
    <mergeCell ref="R33:S34"/>
    <mergeCell ref="R31:S32"/>
    <mergeCell ref="P29:Q30"/>
    <mergeCell ref="F29:G30"/>
    <mergeCell ref="H29:I30"/>
    <mergeCell ref="J29:K30"/>
    <mergeCell ref="J27:K28"/>
    <mergeCell ref="J25:K26"/>
    <mergeCell ref="A27:C28"/>
    <mergeCell ref="L29:M30"/>
    <mergeCell ref="H18:I19"/>
    <mergeCell ref="J18:K19"/>
    <mergeCell ref="L13:M13"/>
    <mergeCell ref="D27:E28"/>
    <mergeCell ref="F27:G28"/>
    <mergeCell ref="H27:I28"/>
    <mergeCell ref="A25:E25"/>
    <mergeCell ref="F25:G26"/>
    <mergeCell ref="A26:E26"/>
    <mergeCell ref="L16:M17"/>
    <mergeCell ref="A16:C17"/>
    <mergeCell ref="D16:E17"/>
    <mergeCell ref="F16:G17"/>
    <mergeCell ref="H16:I17"/>
    <mergeCell ref="A14:C15"/>
    <mergeCell ref="D14:E15"/>
    <mergeCell ref="F14:G14"/>
    <mergeCell ref="F15:G15"/>
    <mergeCell ref="N12:O12"/>
    <mergeCell ref="P12:Q12"/>
    <mergeCell ref="R12:S12"/>
    <mergeCell ref="N13:O13"/>
    <mergeCell ref="P13:Q13"/>
    <mergeCell ref="R13:S13"/>
    <mergeCell ref="A8:C9"/>
    <mergeCell ref="D8:E9"/>
    <mergeCell ref="F8:G8"/>
    <mergeCell ref="H8:I8"/>
    <mergeCell ref="J8:K8"/>
    <mergeCell ref="L8:M8"/>
    <mergeCell ref="N8:O8"/>
    <mergeCell ref="P8:Q8"/>
    <mergeCell ref="R8:S8"/>
    <mergeCell ref="F9:G9"/>
    <mergeCell ref="H9:I9"/>
    <mergeCell ref="J9:K9"/>
    <mergeCell ref="L9:M9"/>
    <mergeCell ref="N9:O9"/>
    <mergeCell ref="P9:Q9"/>
    <mergeCell ref="R9:S9"/>
    <mergeCell ref="A12:C13"/>
    <mergeCell ref="D12:E13"/>
  </mergeCells>
  <phoneticPr fontId="2" type="noConversion"/>
  <pageMargins left="0.98425196850393704" right="0.98425196850393704" top="0.55118110236220474" bottom="0.59055118110236227" header="0.51181102362204722" footer="0.51181102362204722"/>
  <pageSetup paperSize="9" scale="93" orientation="landscape" r:id="rId1"/>
  <headerFooter alignWithMargins="0"/>
  <rowBreaks count="1" manualBreakCount="1">
    <brk id="21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34"/>
  </sheetPr>
  <dimension ref="A1:AP48"/>
  <sheetViews>
    <sheetView view="pageBreakPreview" zoomScaleNormal="100" zoomScaleSheetLayoutView="100" workbookViewId="0">
      <selection activeCell="AA12" sqref="AA12:AE12"/>
    </sheetView>
  </sheetViews>
  <sheetFormatPr defaultColWidth="8.88671875" defaultRowHeight="21.95" customHeight="1"/>
  <cols>
    <col min="1" max="3" width="3.77734375" style="23" customWidth="1"/>
    <col min="4" max="4" width="4.109375" style="23" customWidth="1"/>
    <col min="5" max="11" width="3.77734375" style="23" customWidth="1"/>
    <col min="12" max="36" width="2.77734375" style="23" customWidth="1"/>
    <col min="37" max="37" width="8.88671875" style="23"/>
    <col min="38" max="38" width="15.21875" style="23" customWidth="1"/>
    <col min="39" max="16384" width="8.88671875" style="23"/>
  </cols>
  <sheetData>
    <row r="1" spans="1:42" ht="23.25" customHeight="1">
      <c r="A1" s="305" t="s">
        <v>88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7"/>
      <c r="M1" s="320" t="s">
        <v>53</v>
      </c>
      <c r="N1" s="321"/>
      <c r="O1" s="321"/>
      <c r="P1" s="321"/>
      <c r="Q1" s="321"/>
      <c r="R1" s="322"/>
      <c r="S1" s="320" t="s">
        <v>54</v>
      </c>
      <c r="T1" s="321"/>
      <c r="U1" s="321"/>
      <c r="V1" s="321"/>
      <c r="W1" s="321"/>
      <c r="X1" s="322"/>
      <c r="Y1" s="320" t="s">
        <v>55</v>
      </c>
      <c r="Z1" s="321"/>
      <c r="AA1" s="321"/>
      <c r="AB1" s="321"/>
      <c r="AC1" s="321"/>
      <c r="AD1" s="322"/>
      <c r="AE1" s="320" t="s">
        <v>56</v>
      </c>
      <c r="AF1" s="321"/>
      <c r="AG1" s="321"/>
      <c r="AH1" s="321"/>
      <c r="AI1" s="321"/>
      <c r="AJ1" s="323"/>
    </row>
    <row r="2" spans="1:42" ht="70.5" customHeight="1">
      <c r="A2" s="308"/>
      <c r="B2" s="309"/>
      <c r="C2" s="309"/>
      <c r="D2" s="309"/>
      <c r="E2" s="309"/>
      <c r="F2" s="309"/>
      <c r="G2" s="309"/>
      <c r="H2" s="309"/>
      <c r="I2" s="309"/>
      <c r="J2" s="309"/>
      <c r="K2" s="309"/>
      <c r="L2" s="310"/>
      <c r="M2" s="86"/>
      <c r="N2" s="86"/>
      <c r="O2" s="86"/>
      <c r="P2" s="86"/>
      <c r="Q2" s="87"/>
      <c r="R2" s="88"/>
      <c r="S2" s="89"/>
      <c r="T2" s="87"/>
      <c r="U2" s="87"/>
      <c r="V2" s="87"/>
      <c r="W2" s="87"/>
      <c r="X2" s="88"/>
      <c r="Y2" s="89"/>
      <c r="Z2" s="87"/>
      <c r="AA2" s="87"/>
      <c r="AB2" s="87"/>
      <c r="AC2" s="87"/>
      <c r="AD2" s="88"/>
      <c r="AE2" s="87"/>
      <c r="AF2" s="86"/>
      <c r="AG2" s="86"/>
      <c r="AH2" s="86"/>
      <c r="AI2" s="86"/>
      <c r="AJ2" s="90"/>
    </row>
    <row r="3" spans="1:42" ht="9" customHeight="1">
      <c r="A3" s="24"/>
      <c r="AJ3" s="25"/>
    </row>
    <row r="4" spans="1:42" ht="27" customHeight="1">
      <c r="A4" s="24"/>
      <c r="B4" s="319" t="s">
        <v>89</v>
      </c>
      <c r="C4" s="319"/>
      <c r="D4" s="319"/>
      <c r="E4" s="319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7"/>
    </row>
    <row r="5" spans="1:42" ht="9" customHeight="1">
      <c r="A5" s="24"/>
      <c r="C5" s="28"/>
      <c r="D5" s="28"/>
      <c r="E5" s="28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7"/>
    </row>
    <row r="6" spans="1:42" ht="33.75" customHeight="1">
      <c r="A6" s="325" t="str">
        <f>'표지,목차'!B3   &amp;   " 설계예산서"</f>
        <v>국도26호선 진안 부귀교차로 등 2개소 병목지점 개선공사 설계예산서</v>
      </c>
      <c r="B6" s="326"/>
      <c r="C6" s="326"/>
      <c r="D6" s="326"/>
      <c r="E6" s="326"/>
      <c r="F6" s="326"/>
      <c r="G6" s="326"/>
      <c r="H6" s="326"/>
      <c r="I6" s="326"/>
      <c r="J6" s="326"/>
      <c r="K6" s="326"/>
      <c r="L6" s="326"/>
      <c r="M6" s="326"/>
      <c r="N6" s="326"/>
      <c r="O6" s="326"/>
      <c r="P6" s="326"/>
      <c r="Q6" s="326"/>
      <c r="R6" s="326"/>
      <c r="S6" s="326"/>
      <c r="T6" s="326"/>
      <c r="U6" s="326"/>
      <c r="V6" s="326"/>
      <c r="W6" s="326"/>
      <c r="X6" s="326"/>
      <c r="Y6" s="326"/>
      <c r="Z6" s="326"/>
      <c r="AA6" s="326"/>
      <c r="AB6" s="326"/>
      <c r="AC6" s="326"/>
      <c r="AD6" s="326"/>
      <c r="AE6" s="326"/>
      <c r="AF6" s="326"/>
      <c r="AG6" s="326"/>
      <c r="AH6" s="326"/>
      <c r="AI6" s="326"/>
      <c r="AJ6" s="327"/>
    </row>
    <row r="7" spans="1:42" ht="12.75" customHeight="1">
      <c r="A7" s="24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5"/>
    </row>
    <row r="8" spans="1:42" ht="12.75" customHeight="1">
      <c r="A8" s="24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5"/>
    </row>
    <row r="9" spans="1:42" ht="21" customHeight="1">
      <c r="A9" s="24"/>
      <c r="K9" s="30"/>
      <c r="L9" s="30"/>
      <c r="M9" s="31"/>
      <c r="N9" s="31"/>
      <c r="O9" s="31"/>
      <c r="P9" s="31"/>
      <c r="R9" s="30"/>
      <c r="S9" s="30"/>
      <c r="T9" s="30"/>
      <c r="U9" s="30"/>
      <c r="V9" s="30"/>
      <c r="X9" s="32"/>
      <c r="Y9" s="32"/>
      <c r="Z9" s="32"/>
      <c r="AA9" s="32"/>
      <c r="AB9" s="32"/>
      <c r="AC9" s="33"/>
      <c r="AD9" s="31"/>
      <c r="AJ9" s="25"/>
    </row>
    <row r="10" spans="1:42" ht="20.100000000000001" customHeight="1">
      <c r="A10" s="24"/>
      <c r="B10" s="67" t="s">
        <v>36</v>
      </c>
      <c r="K10" s="30"/>
      <c r="L10" s="30"/>
      <c r="M10" s="31"/>
      <c r="N10" s="31"/>
      <c r="O10" s="31"/>
      <c r="P10" s="31"/>
      <c r="Q10" s="67" t="s">
        <v>37</v>
      </c>
      <c r="R10" s="34"/>
      <c r="S10" s="34"/>
      <c r="T10" s="34"/>
      <c r="U10" s="34"/>
      <c r="V10" s="34"/>
      <c r="W10" s="32"/>
      <c r="X10" s="32"/>
      <c r="Y10" s="32"/>
      <c r="Z10" s="32"/>
      <c r="AA10" s="32"/>
      <c r="AB10" s="32"/>
      <c r="AC10" s="35"/>
      <c r="AD10" s="35"/>
      <c r="AE10" s="35"/>
      <c r="AF10" s="35"/>
      <c r="AG10" s="35"/>
      <c r="AH10" s="35"/>
      <c r="AJ10" s="25"/>
    </row>
    <row r="11" spans="1:42" ht="18" customHeight="1">
      <c r="A11" s="24"/>
      <c r="Q11" s="36"/>
      <c r="R11" s="303"/>
      <c r="S11" s="303"/>
      <c r="T11" s="303"/>
      <c r="U11" s="303"/>
      <c r="V11" s="303"/>
      <c r="W11" s="303"/>
      <c r="X11" s="37"/>
      <c r="Y11" s="32"/>
      <c r="AA11" s="302"/>
      <c r="AB11" s="302"/>
      <c r="AC11" s="302"/>
      <c r="AD11" s="302"/>
      <c r="AE11" s="302"/>
      <c r="AF11" s="31"/>
      <c r="AG11" s="31"/>
      <c r="AJ11" s="25"/>
    </row>
    <row r="12" spans="1:42" ht="18.600000000000001" customHeight="1">
      <c r="A12" s="24"/>
      <c r="C12" s="324"/>
      <c r="D12" s="324"/>
      <c r="E12" s="324"/>
      <c r="G12" s="300"/>
      <c r="H12" s="300"/>
      <c r="J12" s="40"/>
      <c r="K12" s="39"/>
      <c r="L12" s="40"/>
      <c r="M12" s="36"/>
      <c r="R12" s="304" t="s">
        <v>38</v>
      </c>
      <c r="S12" s="304"/>
      <c r="T12" s="304"/>
      <c r="U12" s="304"/>
      <c r="V12" s="304"/>
      <c r="W12" s="304"/>
      <c r="X12" s="37" t="s">
        <v>13</v>
      </c>
      <c r="Y12" s="36" t="s">
        <v>14</v>
      </c>
      <c r="Z12" s="37"/>
      <c r="AA12" s="301">
        <f>AA14+AA20+AA22+AA24</f>
        <v>843900000</v>
      </c>
      <c r="AB12" s="301"/>
      <c r="AC12" s="301"/>
      <c r="AD12" s="301"/>
      <c r="AE12" s="301"/>
      <c r="AF12" s="41" t="s">
        <v>15</v>
      </c>
      <c r="AG12" s="41"/>
      <c r="AH12" s="31"/>
      <c r="AJ12" s="25"/>
      <c r="AL12" s="112">
        <f>AL14+AL20+AL22</f>
        <v>683511600</v>
      </c>
      <c r="AM12" s="112"/>
      <c r="AN12" s="112"/>
      <c r="AO12" s="112"/>
      <c r="AP12" s="112"/>
    </row>
    <row r="13" spans="1:42" ht="5.25" customHeight="1">
      <c r="A13" s="24"/>
      <c r="C13" s="78"/>
      <c r="D13" s="78"/>
      <c r="E13" s="78"/>
      <c r="G13" s="79"/>
      <c r="H13" s="79"/>
      <c r="J13" s="39"/>
      <c r="K13" s="40"/>
      <c r="L13" s="40"/>
      <c r="M13" s="32"/>
      <c r="Q13" s="32"/>
      <c r="R13" s="32"/>
      <c r="S13" s="32"/>
      <c r="AA13" s="32"/>
      <c r="AB13" s="43"/>
      <c r="AC13" s="43"/>
      <c r="AD13" s="43"/>
      <c r="AE13" s="44"/>
      <c r="AF13" s="31"/>
      <c r="AG13" s="31"/>
      <c r="AH13" s="31"/>
      <c r="AJ13" s="25"/>
    </row>
    <row r="14" spans="1:42" ht="18.600000000000001" customHeight="1">
      <c r="A14" s="24"/>
      <c r="C14" s="324"/>
      <c r="D14" s="324"/>
      <c r="E14" s="324"/>
      <c r="G14" s="300"/>
      <c r="H14" s="300"/>
      <c r="J14" s="40"/>
      <c r="K14" s="39"/>
      <c r="L14" s="40"/>
      <c r="M14" s="36"/>
      <c r="Q14" s="36"/>
      <c r="S14" s="37"/>
      <c r="T14" s="37"/>
      <c r="U14" s="37"/>
      <c r="V14" s="37"/>
      <c r="W14" s="45" t="s">
        <v>23</v>
      </c>
      <c r="X14" s="37" t="s">
        <v>13</v>
      </c>
      <c r="Y14" s="36" t="s">
        <v>14</v>
      </c>
      <c r="Z14" s="37"/>
      <c r="AA14" s="301">
        <f>AA16+AA18</f>
        <v>587400000</v>
      </c>
      <c r="AB14" s="301"/>
      <c r="AC14" s="301"/>
      <c r="AD14" s="301"/>
      <c r="AE14" s="301"/>
      <c r="AF14" s="41" t="s">
        <v>15</v>
      </c>
      <c r="AG14" s="41"/>
      <c r="AH14" s="31"/>
      <c r="AJ14" s="25"/>
      <c r="AL14" s="52">
        <f>AA14*0.876</f>
        <v>514562400</v>
      </c>
      <c r="AM14" s="52"/>
    </row>
    <row r="15" spans="1:42" ht="4.5" customHeight="1">
      <c r="A15" s="24"/>
      <c r="C15" s="78"/>
      <c r="D15" s="78"/>
      <c r="E15" s="78"/>
      <c r="G15" s="79"/>
      <c r="H15" s="79"/>
      <c r="J15" s="39"/>
      <c r="K15" s="39"/>
      <c r="L15" s="40"/>
      <c r="M15" s="36"/>
      <c r="Q15" s="36"/>
      <c r="W15" s="48"/>
      <c r="Y15" s="32"/>
      <c r="AA15" s="49"/>
      <c r="AB15" s="49"/>
      <c r="AC15" s="49"/>
      <c r="AD15" s="49"/>
      <c r="AE15" s="49"/>
      <c r="AF15" s="31"/>
      <c r="AG15" s="31"/>
      <c r="AH15" s="31"/>
      <c r="AJ15" s="25"/>
      <c r="AL15" s="52"/>
      <c r="AM15" s="52"/>
    </row>
    <row r="16" spans="1:42" ht="18.600000000000001" customHeight="1">
      <c r="A16" s="24"/>
      <c r="C16" s="324"/>
      <c r="D16" s="324"/>
      <c r="E16" s="324"/>
      <c r="G16" s="300"/>
      <c r="H16" s="300"/>
      <c r="J16" s="50"/>
      <c r="K16" s="39"/>
      <c r="L16" s="40"/>
      <c r="M16" s="32"/>
      <c r="Q16" s="32"/>
      <c r="T16" s="31" t="s">
        <v>1</v>
      </c>
      <c r="W16" s="48"/>
      <c r="X16" s="23" t="s">
        <v>13</v>
      </c>
      <c r="Y16" s="32" t="s">
        <v>14</v>
      </c>
      <c r="AA16" s="302">
        <f>내역서!F197</f>
        <v>534000000</v>
      </c>
      <c r="AB16" s="302"/>
      <c r="AC16" s="302"/>
      <c r="AD16" s="302"/>
      <c r="AE16" s="302"/>
      <c r="AF16" s="31" t="s">
        <v>15</v>
      </c>
      <c r="AG16" s="31"/>
      <c r="AH16" s="31"/>
      <c r="AJ16" s="25"/>
      <c r="AL16" s="52"/>
      <c r="AM16" s="52"/>
    </row>
    <row r="17" spans="1:39" ht="3.75" customHeight="1">
      <c r="A17" s="24"/>
      <c r="B17" s="39"/>
      <c r="C17" s="38"/>
      <c r="D17" s="38"/>
      <c r="E17" s="38"/>
      <c r="F17" s="39"/>
      <c r="G17" s="39"/>
      <c r="H17" s="39"/>
      <c r="I17" s="39"/>
      <c r="J17" s="39"/>
      <c r="K17" s="39"/>
      <c r="L17" s="40"/>
      <c r="M17" s="32"/>
      <c r="Q17" s="32"/>
      <c r="T17" s="31"/>
      <c r="W17" s="48"/>
      <c r="AA17" s="49"/>
      <c r="AB17" s="49"/>
      <c r="AC17" s="49"/>
      <c r="AD17" s="49"/>
      <c r="AE17" s="49"/>
      <c r="AF17" s="31"/>
      <c r="AG17" s="31"/>
      <c r="AH17" s="31"/>
      <c r="AJ17" s="25"/>
      <c r="AL17" s="52"/>
      <c r="AM17" s="52"/>
    </row>
    <row r="18" spans="1:39" ht="18.600000000000001" customHeight="1">
      <c r="A18" s="24"/>
      <c r="C18" s="324"/>
      <c r="D18" s="324"/>
      <c r="E18" s="324"/>
      <c r="G18" s="300"/>
      <c r="H18" s="300"/>
      <c r="J18" s="51"/>
      <c r="K18" s="39"/>
      <c r="L18" s="40"/>
      <c r="M18" s="32"/>
      <c r="Q18" s="32"/>
      <c r="T18" s="31" t="s">
        <v>0</v>
      </c>
      <c r="W18" s="48"/>
      <c r="X18" s="23" t="s">
        <v>13</v>
      </c>
      <c r="Y18" s="32" t="s">
        <v>14</v>
      </c>
      <c r="AA18" s="302">
        <f>내역서!F198</f>
        <v>53400000</v>
      </c>
      <c r="AB18" s="302"/>
      <c r="AC18" s="302"/>
      <c r="AD18" s="302"/>
      <c r="AE18" s="302"/>
      <c r="AF18" s="31" t="s">
        <v>15</v>
      </c>
      <c r="AG18" s="31"/>
      <c r="AH18" s="31"/>
      <c r="AJ18" s="25"/>
      <c r="AL18" s="52"/>
      <c r="AM18" s="52"/>
    </row>
    <row r="19" spans="1:39" ht="3.75" customHeight="1">
      <c r="A19" s="24"/>
      <c r="B19" s="42"/>
      <c r="C19" s="39"/>
      <c r="D19" s="39"/>
      <c r="E19" s="39"/>
      <c r="F19" s="40"/>
      <c r="G19" s="39"/>
      <c r="H19" s="39"/>
      <c r="I19" s="39"/>
      <c r="J19" s="39"/>
      <c r="K19" s="39"/>
      <c r="L19" s="40"/>
      <c r="M19" s="32"/>
      <c r="Q19" s="32"/>
      <c r="W19" s="48"/>
      <c r="AA19" s="49"/>
      <c r="AB19" s="49"/>
      <c r="AC19" s="49"/>
      <c r="AD19" s="49"/>
      <c r="AE19" s="49"/>
      <c r="AF19" s="31"/>
      <c r="AG19" s="31"/>
      <c r="AH19" s="31"/>
      <c r="AJ19" s="25"/>
      <c r="AL19" s="52"/>
      <c r="AM19" s="52"/>
    </row>
    <row r="20" spans="1:39" ht="18.600000000000001" customHeight="1">
      <c r="A20" s="24"/>
      <c r="B20" s="40"/>
      <c r="C20" s="40"/>
      <c r="D20" s="40"/>
      <c r="E20" s="40"/>
      <c r="F20" s="38"/>
      <c r="G20" s="38"/>
      <c r="H20" s="39"/>
      <c r="I20" s="39"/>
      <c r="J20" s="39"/>
      <c r="K20" s="39"/>
      <c r="L20" s="40"/>
      <c r="M20" s="36"/>
      <c r="Q20" s="36"/>
      <c r="S20" s="37"/>
      <c r="T20" s="37"/>
      <c r="U20" s="37"/>
      <c r="V20" s="37"/>
      <c r="W20" s="45" t="s">
        <v>168</v>
      </c>
      <c r="X20" s="37" t="s">
        <v>13</v>
      </c>
      <c r="Y20" s="36"/>
      <c r="Z20" s="37"/>
      <c r="AA20" s="301">
        <f>내역서!F204</f>
        <v>136800000</v>
      </c>
      <c r="AB20" s="301"/>
      <c r="AC20" s="301"/>
      <c r="AD20" s="301"/>
      <c r="AE20" s="301"/>
      <c r="AF20" s="41"/>
      <c r="AG20" s="41"/>
      <c r="AH20" s="41"/>
      <c r="AJ20" s="25"/>
      <c r="AL20" s="52">
        <f>AA20</f>
        <v>136800000</v>
      </c>
      <c r="AM20" s="52"/>
    </row>
    <row r="21" spans="1:39" ht="5.25" customHeight="1">
      <c r="A21" s="24"/>
      <c r="B21" s="39"/>
      <c r="C21" s="39"/>
      <c r="D21" s="39"/>
      <c r="E21" s="39"/>
      <c r="F21" s="39"/>
      <c r="G21" s="38"/>
      <c r="H21" s="39"/>
      <c r="I21" s="39"/>
      <c r="J21" s="39"/>
      <c r="K21" s="39"/>
      <c r="L21" s="40"/>
      <c r="M21" s="32"/>
      <c r="Q21" s="32"/>
      <c r="W21" s="48"/>
      <c r="Y21" s="32"/>
      <c r="AA21" s="302"/>
      <c r="AB21" s="302"/>
      <c r="AC21" s="302"/>
      <c r="AD21" s="302"/>
      <c r="AE21" s="302"/>
      <c r="AF21" s="31"/>
      <c r="AG21" s="31"/>
      <c r="AH21" s="31"/>
      <c r="AJ21" s="25"/>
      <c r="AL21" s="52"/>
      <c r="AM21" s="52"/>
    </row>
    <row r="22" spans="1:39" ht="18.600000000000001" customHeight="1">
      <c r="A22" s="24"/>
      <c r="B22" s="40"/>
      <c r="C22" s="40"/>
      <c r="D22" s="40"/>
      <c r="E22" s="40"/>
      <c r="F22" s="39"/>
      <c r="G22" s="38"/>
      <c r="H22" s="39"/>
      <c r="I22" s="39"/>
      <c r="J22" s="39"/>
      <c r="K22" s="39"/>
      <c r="L22" s="40"/>
      <c r="M22" s="32"/>
      <c r="Q22" s="32"/>
      <c r="S22" s="37"/>
      <c r="T22" s="37"/>
      <c r="U22" s="37"/>
      <c r="V22" s="37"/>
      <c r="W22" s="45" t="s">
        <v>253</v>
      </c>
      <c r="X22" s="37" t="s">
        <v>13</v>
      </c>
      <c r="Y22" s="36"/>
      <c r="Z22" s="37"/>
      <c r="AA22" s="301">
        <f>내역서!F201</f>
        <v>36700000</v>
      </c>
      <c r="AB22" s="301"/>
      <c r="AC22" s="301"/>
      <c r="AD22" s="301"/>
      <c r="AE22" s="301"/>
      <c r="AF22" s="41"/>
      <c r="AG22" s="41"/>
      <c r="AH22" s="31"/>
      <c r="AJ22" s="25"/>
      <c r="AL22" s="52">
        <f>AA22*0.876</f>
        <v>32149200</v>
      </c>
      <c r="AM22" s="113"/>
    </row>
    <row r="23" spans="1:39" ht="5.25" customHeight="1">
      <c r="A23" s="24"/>
      <c r="K23" s="39"/>
      <c r="L23" s="32"/>
      <c r="M23" s="32"/>
      <c r="Q23" s="32"/>
      <c r="W23" s="48"/>
      <c r="Y23" s="32"/>
      <c r="AA23" s="49"/>
      <c r="AB23" s="49"/>
      <c r="AC23" s="49"/>
      <c r="AD23" s="49"/>
      <c r="AE23" s="49"/>
      <c r="AF23" s="31"/>
      <c r="AG23" s="31"/>
      <c r="AH23" s="31"/>
      <c r="AJ23" s="25"/>
      <c r="AL23" s="52"/>
      <c r="AM23" s="52"/>
    </row>
    <row r="24" spans="1:39" ht="18.600000000000001" customHeight="1">
      <c r="A24" s="24"/>
      <c r="J24" s="53"/>
      <c r="K24" s="39"/>
      <c r="L24" s="32"/>
      <c r="M24" s="36"/>
      <c r="Q24" s="36"/>
      <c r="W24" s="45" t="s">
        <v>429</v>
      </c>
      <c r="X24" s="37" t="s">
        <v>13</v>
      </c>
      <c r="Y24" s="36" t="s">
        <v>14</v>
      </c>
      <c r="AA24" s="301">
        <f>내역서!F243</f>
        <v>83000000</v>
      </c>
      <c r="AB24" s="301"/>
      <c r="AC24" s="301"/>
      <c r="AD24" s="301"/>
      <c r="AE24" s="301"/>
      <c r="AH24" s="54"/>
      <c r="AJ24" s="25"/>
      <c r="AL24" s="52"/>
      <c r="AM24" s="52"/>
    </row>
    <row r="25" spans="1:39" ht="5.25" customHeight="1">
      <c r="A25" s="24"/>
      <c r="L25" s="36"/>
      <c r="M25" s="36"/>
      <c r="Q25" s="36"/>
      <c r="R25" s="303"/>
      <c r="S25" s="303"/>
      <c r="T25" s="303"/>
      <c r="U25" s="303"/>
      <c r="V25" s="303"/>
      <c r="W25" s="303"/>
      <c r="Y25" s="32"/>
      <c r="AA25" s="302"/>
      <c r="AB25" s="302"/>
      <c r="AC25" s="302"/>
      <c r="AD25" s="302"/>
      <c r="AE25" s="302"/>
      <c r="AF25" s="31"/>
      <c r="AG25" s="31"/>
      <c r="AH25" s="31"/>
      <c r="AJ25" s="25"/>
    </row>
    <row r="26" spans="1:39" ht="24.75" customHeight="1">
      <c r="A26" s="297" t="s">
        <v>44</v>
      </c>
      <c r="B26" s="298"/>
      <c r="C26" s="298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8"/>
      <c r="P26" s="298"/>
      <c r="Q26" s="298"/>
      <c r="R26" s="298"/>
      <c r="S26" s="298"/>
      <c r="T26" s="298"/>
      <c r="U26" s="298"/>
      <c r="V26" s="298"/>
      <c r="W26" s="298"/>
      <c r="X26" s="298"/>
      <c r="Y26" s="298"/>
      <c r="Z26" s="298"/>
      <c r="AA26" s="298"/>
      <c r="AB26" s="298"/>
      <c r="AC26" s="298"/>
      <c r="AD26" s="298"/>
      <c r="AE26" s="298"/>
      <c r="AF26" s="298"/>
      <c r="AG26" s="298"/>
      <c r="AH26" s="298"/>
      <c r="AI26" s="298"/>
      <c r="AJ26" s="299"/>
    </row>
    <row r="27" spans="1:39" ht="24.75" customHeight="1">
      <c r="A27" s="297" t="s">
        <v>90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8"/>
      <c r="T27" s="298"/>
      <c r="U27" s="298"/>
      <c r="V27" s="298"/>
      <c r="W27" s="298"/>
      <c r="X27" s="298"/>
      <c r="Y27" s="298"/>
      <c r="Z27" s="298"/>
      <c r="AA27" s="298"/>
      <c r="AB27" s="298"/>
      <c r="AC27" s="298"/>
      <c r="AD27" s="298"/>
      <c r="AE27" s="298"/>
      <c r="AF27" s="298"/>
      <c r="AG27" s="298"/>
      <c r="AH27" s="298"/>
      <c r="AI27" s="298"/>
      <c r="AJ27" s="299"/>
    </row>
    <row r="28" spans="1:39" ht="16.5" customHeight="1" thickBot="1">
      <c r="A28" s="58"/>
      <c r="B28" s="59"/>
      <c r="C28" s="59"/>
      <c r="D28" s="59"/>
      <c r="E28" s="59"/>
      <c r="F28" s="59"/>
      <c r="G28" s="59"/>
      <c r="H28" s="59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61"/>
    </row>
    <row r="29" spans="1:39" ht="23.25" customHeight="1">
      <c r="A29" s="305" t="s">
        <v>35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7"/>
      <c r="L29" s="311" t="s">
        <v>39</v>
      </c>
      <c r="M29" s="311"/>
      <c r="N29" s="311"/>
      <c r="O29" s="311"/>
      <c r="P29" s="311"/>
      <c r="Q29" s="311" t="s">
        <v>40</v>
      </c>
      <c r="R29" s="311"/>
      <c r="S29" s="311"/>
      <c r="T29" s="311"/>
      <c r="U29" s="311"/>
      <c r="V29" s="311" t="s">
        <v>41</v>
      </c>
      <c r="W29" s="311"/>
      <c r="X29" s="311"/>
      <c r="Y29" s="311"/>
      <c r="Z29" s="311"/>
      <c r="AA29" s="311" t="s">
        <v>42</v>
      </c>
      <c r="AB29" s="311"/>
      <c r="AC29" s="311"/>
      <c r="AD29" s="311"/>
      <c r="AE29" s="311"/>
      <c r="AF29" s="311" t="s">
        <v>43</v>
      </c>
      <c r="AG29" s="311"/>
      <c r="AH29" s="311"/>
      <c r="AI29" s="311"/>
      <c r="AJ29" s="312"/>
    </row>
    <row r="30" spans="1:39" ht="70.5" customHeight="1">
      <c r="A30" s="308"/>
      <c r="B30" s="309"/>
      <c r="C30" s="309"/>
      <c r="D30" s="309"/>
      <c r="E30" s="309"/>
      <c r="F30" s="309"/>
      <c r="G30" s="309"/>
      <c r="H30" s="309"/>
      <c r="I30" s="309"/>
      <c r="J30" s="309"/>
      <c r="K30" s="310"/>
      <c r="L30" s="314"/>
      <c r="M30" s="314"/>
      <c r="N30" s="314"/>
      <c r="O30" s="314"/>
      <c r="P30" s="314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4"/>
      <c r="AG30" s="314"/>
      <c r="AH30" s="314"/>
      <c r="AI30" s="314"/>
      <c r="AJ30" s="315"/>
    </row>
    <row r="31" spans="1:39" ht="9" customHeight="1">
      <c r="A31" s="24"/>
      <c r="AJ31" s="25"/>
    </row>
    <row r="32" spans="1:39" ht="27" customHeight="1">
      <c r="A32" s="24"/>
      <c r="B32" s="319" t="str">
        <f>B4</f>
        <v>2020 년도</v>
      </c>
      <c r="C32" s="319"/>
      <c r="D32" s="319"/>
      <c r="E32" s="319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7"/>
    </row>
    <row r="33" spans="1:36" ht="21.75" customHeight="1">
      <c r="A33" s="24"/>
      <c r="C33" s="28"/>
      <c r="D33" s="28"/>
      <c r="E33" s="28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7"/>
    </row>
    <row r="34" spans="1:36" ht="33.75" customHeight="1">
      <c r="A34" s="316" t="str">
        <f>'표지,목차'!B3   &amp;   " 설계서"</f>
        <v>국도26호선 진안 부귀교차로 등 2개소 병목지점 개선공사 설계서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  <c r="AG34" s="317"/>
      <c r="AH34" s="317"/>
      <c r="AI34" s="317"/>
      <c r="AJ34" s="318"/>
    </row>
    <row r="35" spans="1:36" ht="12.95" customHeight="1">
      <c r="A35" s="24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5"/>
    </row>
    <row r="36" spans="1:36" ht="12.95" customHeight="1">
      <c r="A36" s="24"/>
      <c r="K36" s="30"/>
      <c r="L36" s="30"/>
      <c r="M36" s="31"/>
      <c r="N36" s="31"/>
      <c r="O36" s="31"/>
      <c r="P36" s="31"/>
      <c r="R36" s="30"/>
      <c r="S36" s="30"/>
      <c r="T36" s="30"/>
      <c r="U36" s="30"/>
      <c r="V36" s="30"/>
      <c r="X36" s="32"/>
      <c r="Y36" s="32"/>
      <c r="Z36" s="32"/>
      <c r="AA36" s="32"/>
      <c r="AB36" s="32"/>
      <c r="AC36" s="33"/>
      <c r="AD36" s="31"/>
      <c r="AJ36" s="25"/>
    </row>
    <row r="37" spans="1:36" ht="20.100000000000001" customHeight="1">
      <c r="A37" s="24"/>
      <c r="C37" s="28"/>
      <c r="K37" s="30"/>
      <c r="L37" s="30"/>
      <c r="M37" s="31"/>
      <c r="N37" s="31"/>
      <c r="O37" s="31"/>
      <c r="P37" s="31"/>
      <c r="Q37" s="28"/>
      <c r="R37" s="34"/>
      <c r="S37" s="34"/>
      <c r="T37" s="34"/>
      <c r="U37" s="34"/>
      <c r="V37" s="34"/>
      <c r="W37" s="32"/>
      <c r="X37" s="32"/>
      <c r="Y37" s="32"/>
      <c r="Z37" s="32"/>
      <c r="AA37" s="32"/>
      <c r="AB37" s="32"/>
      <c r="AC37" s="35"/>
      <c r="AD37" s="35"/>
      <c r="AE37" s="35"/>
      <c r="AF37" s="35"/>
      <c r="AG37" s="35"/>
      <c r="AH37" s="35"/>
      <c r="AJ37" s="25"/>
    </row>
    <row r="38" spans="1:36" ht="12.95" customHeight="1">
      <c r="A38" s="24"/>
      <c r="AJ38" s="25"/>
    </row>
    <row r="39" spans="1:36" ht="18.75" customHeight="1">
      <c r="A39" s="24"/>
      <c r="B39" s="41"/>
      <c r="E39" s="46"/>
      <c r="G39" s="62"/>
      <c r="H39" s="62"/>
      <c r="I39" s="62"/>
      <c r="J39" s="36"/>
      <c r="K39" s="63"/>
      <c r="L39" s="63"/>
      <c r="M39" s="63"/>
      <c r="N39" s="63"/>
      <c r="O39" s="63"/>
      <c r="P39" s="36"/>
      <c r="Q39" s="36"/>
      <c r="R39" s="36"/>
      <c r="S39" s="36"/>
      <c r="T39" s="36"/>
      <c r="U39" s="36"/>
      <c r="V39" s="36"/>
      <c r="W39" s="32"/>
      <c r="X39" s="49"/>
      <c r="Y39" s="49"/>
      <c r="Z39" s="49"/>
      <c r="AA39" s="49"/>
      <c r="AB39" s="49"/>
      <c r="AC39" s="49"/>
      <c r="AE39" s="64"/>
      <c r="AJ39" s="25"/>
    </row>
    <row r="40" spans="1:36" ht="18.75" customHeight="1">
      <c r="A40" s="24"/>
      <c r="E40" s="65"/>
      <c r="P40" s="48"/>
      <c r="Q40" s="48"/>
      <c r="R40" s="48"/>
      <c r="S40" s="48"/>
      <c r="T40" s="48"/>
      <c r="U40" s="48"/>
      <c r="V40" s="48"/>
      <c r="X40" s="32"/>
      <c r="Y40" s="43"/>
      <c r="Z40" s="43"/>
      <c r="AA40" s="43"/>
      <c r="AB40" s="43"/>
      <c r="AC40" s="44"/>
      <c r="AJ40" s="25"/>
    </row>
    <row r="41" spans="1:36" ht="18.75" customHeight="1">
      <c r="A41" s="24"/>
      <c r="B41" s="41"/>
      <c r="D41" s="32"/>
      <c r="E41" s="46"/>
      <c r="F41" s="32"/>
      <c r="G41" s="32"/>
      <c r="H41" s="32"/>
      <c r="I41" s="32"/>
      <c r="J41" s="32"/>
      <c r="K41" s="66"/>
      <c r="L41" s="66"/>
      <c r="M41" s="66"/>
      <c r="N41" s="66"/>
      <c r="O41" s="66"/>
      <c r="P41" s="36"/>
      <c r="Q41" s="36"/>
      <c r="R41" s="36"/>
      <c r="S41" s="36"/>
      <c r="T41" s="36"/>
      <c r="U41" s="36"/>
      <c r="V41" s="36"/>
      <c r="W41" s="32"/>
      <c r="X41" s="49"/>
      <c r="Y41" s="49"/>
      <c r="Z41" s="49"/>
      <c r="AA41" s="49"/>
      <c r="AB41" s="49"/>
      <c r="AC41" s="49"/>
      <c r="AE41" s="64"/>
      <c r="AJ41" s="25"/>
    </row>
    <row r="42" spans="1:36" ht="18.75" customHeight="1">
      <c r="A42" s="24"/>
      <c r="E42" s="46"/>
      <c r="P42" s="32"/>
      <c r="Q42" s="32"/>
      <c r="R42" s="32"/>
      <c r="S42" s="32"/>
      <c r="T42" s="32"/>
      <c r="U42" s="32"/>
      <c r="V42" s="48"/>
      <c r="X42" s="32"/>
      <c r="Y42" s="32"/>
      <c r="Z42" s="32"/>
      <c r="AA42" s="32"/>
      <c r="AB42" s="32"/>
      <c r="AC42" s="44"/>
      <c r="AD42" s="32"/>
      <c r="AE42" s="32"/>
      <c r="AJ42" s="25"/>
    </row>
    <row r="43" spans="1:36" ht="18.75" customHeight="1">
      <c r="A43" s="24"/>
      <c r="E43" s="46"/>
      <c r="F43" s="32"/>
      <c r="G43" s="32"/>
      <c r="H43" s="32"/>
      <c r="I43" s="32"/>
      <c r="J43" s="32"/>
      <c r="K43" s="66"/>
      <c r="L43" s="66"/>
      <c r="M43" s="66"/>
      <c r="N43" s="66"/>
      <c r="O43" s="66"/>
      <c r="P43" s="66"/>
      <c r="Q43" s="37"/>
      <c r="R43" s="37"/>
      <c r="S43" s="37"/>
      <c r="T43" s="37"/>
      <c r="U43" s="37"/>
      <c r="V43" s="37"/>
      <c r="W43" s="32"/>
      <c r="X43" s="49"/>
      <c r="Y43" s="49"/>
      <c r="Z43" s="49"/>
      <c r="AA43" s="49"/>
      <c r="AB43" s="49"/>
      <c r="AC43" s="49"/>
      <c r="AD43" s="49"/>
      <c r="AE43" s="49"/>
      <c r="AJ43" s="25"/>
    </row>
    <row r="44" spans="1:36" ht="18.75" customHeight="1">
      <c r="A44" s="24"/>
      <c r="B44" s="41"/>
      <c r="D44" s="32"/>
      <c r="E44" s="47"/>
      <c r="Q44" s="36"/>
      <c r="R44" s="36"/>
      <c r="S44" s="36"/>
      <c r="T44" s="36"/>
      <c r="U44" s="36"/>
      <c r="V44" s="36"/>
      <c r="W44" s="32"/>
      <c r="X44" s="49"/>
      <c r="Y44" s="49"/>
      <c r="Z44" s="49"/>
      <c r="AA44" s="49"/>
      <c r="AB44" s="49"/>
      <c r="AC44" s="49"/>
      <c r="AJ44" s="25"/>
    </row>
    <row r="45" spans="1:36" ht="26.25" customHeight="1">
      <c r="A45" s="55"/>
      <c r="B45" s="56"/>
      <c r="C45" s="56"/>
      <c r="D45" s="56"/>
      <c r="E45" s="56"/>
      <c r="F45" s="56"/>
      <c r="G45" s="56"/>
      <c r="H45" s="56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7"/>
    </row>
    <row r="46" spans="1:36" ht="24.75" customHeight="1">
      <c r="A46" s="297" t="s">
        <v>44</v>
      </c>
      <c r="B46" s="298"/>
      <c r="C46" s="298"/>
      <c r="D46" s="298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8"/>
      <c r="W46" s="298"/>
      <c r="X46" s="298"/>
      <c r="Y46" s="298"/>
      <c r="Z46" s="298"/>
      <c r="AA46" s="298"/>
      <c r="AB46" s="298"/>
      <c r="AC46" s="298"/>
      <c r="AD46" s="298"/>
      <c r="AE46" s="298"/>
      <c r="AF46" s="298"/>
      <c r="AG46" s="298"/>
      <c r="AH46" s="298"/>
      <c r="AI46" s="298"/>
      <c r="AJ46" s="299"/>
    </row>
    <row r="47" spans="1:36" ht="24.75" customHeight="1">
      <c r="A47" s="297" t="s">
        <v>45</v>
      </c>
      <c r="B47" s="298"/>
      <c r="C47" s="298"/>
      <c r="D47" s="298"/>
      <c r="E47" s="298"/>
      <c r="F47" s="298"/>
      <c r="G47" s="298"/>
      <c r="H47" s="298"/>
      <c r="I47" s="298"/>
      <c r="J47" s="298"/>
      <c r="K47" s="298"/>
      <c r="L47" s="298"/>
      <c r="M47" s="298"/>
      <c r="N47" s="298"/>
      <c r="O47" s="298"/>
      <c r="P47" s="298"/>
      <c r="Q47" s="298"/>
      <c r="R47" s="298"/>
      <c r="S47" s="298"/>
      <c r="T47" s="298"/>
      <c r="U47" s="298"/>
      <c r="V47" s="298"/>
      <c r="W47" s="298"/>
      <c r="X47" s="298"/>
      <c r="Y47" s="298"/>
      <c r="Z47" s="298"/>
      <c r="AA47" s="298"/>
      <c r="AB47" s="298"/>
      <c r="AC47" s="298"/>
      <c r="AD47" s="298"/>
      <c r="AE47" s="298"/>
      <c r="AF47" s="298"/>
      <c r="AG47" s="298"/>
      <c r="AH47" s="298"/>
      <c r="AI47" s="298"/>
      <c r="AJ47" s="299"/>
    </row>
    <row r="48" spans="1:36" ht="33.75" customHeight="1" thickBot="1">
      <c r="A48" s="58"/>
      <c r="B48" s="59"/>
      <c r="C48" s="59"/>
      <c r="D48" s="59"/>
      <c r="E48" s="59"/>
      <c r="F48" s="59"/>
      <c r="G48" s="59"/>
      <c r="H48" s="59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61"/>
    </row>
  </sheetData>
  <mergeCells count="45">
    <mergeCell ref="A1:L2"/>
    <mergeCell ref="Y1:AD1"/>
    <mergeCell ref="AE1:AJ1"/>
    <mergeCell ref="C18:E18"/>
    <mergeCell ref="G18:H18"/>
    <mergeCell ref="M1:R1"/>
    <mergeCell ref="B4:E4"/>
    <mergeCell ref="C16:E16"/>
    <mergeCell ref="G12:H12"/>
    <mergeCell ref="A6:AJ6"/>
    <mergeCell ref="C12:E12"/>
    <mergeCell ref="C14:E14"/>
    <mergeCell ref="G16:H16"/>
    <mergeCell ref="S1:X1"/>
    <mergeCell ref="AA18:AE18"/>
    <mergeCell ref="AA16:AE16"/>
    <mergeCell ref="A47:AJ47"/>
    <mergeCell ref="A29:K30"/>
    <mergeCell ref="L29:P29"/>
    <mergeCell ref="Q29:U29"/>
    <mergeCell ref="V29:Z29"/>
    <mergeCell ref="AF29:AJ29"/>
    <mergeCell ref="Q30:U30"/>
    <mergeCell ref="AA29:AE29"/>
    <mergeCell ref="A46:AJ46"/>
    <mergeCell ref="AA30:AE30"/>
    <mergeCell ref="AF30:AJ30"/>
    <mergeCell ref="A34:AJ34"/>
    <mergeCell ref="L30:P30"/>
    <mergeCell ref="B32:E32"/>
    <mergeCell ref="V30:Z30"/>
    <mergeCell ref="A26:AJ26"/>
    <mergeCell ref="A27:AJ27"/>
    <mergeCell ref="G14:H14"/>
    <mergeCell ref="AA20:AE20"/>
    <mergeCell ref="AA11:AE11"/>
    <mergeCell ref="R11:W11"/>
    <mergeCell ref="AA12:AE12"/>
    <mergeCell ref="AA21:AE21"/>
    <mergeCell ref="AA14:AE14"/>
    <mergeCell ref="R25:W25"/>
    <mergeCell ref="AA22:AE22"/>
    <mergeCell ref="AA25:AE25"/>
    <mergeCell ref="AA24:AE24"/>
    <mergeCell ref="R12:W12"/>
  </mergeCells>
  <phoneticPr fontId="2" type="noConversion"/>
  <printOptions horizontalCentered="1"/>
  <pageMargins left="0.98425196850393704" right="0.59055118110236227" top="0.94488188976377963" bottom="0.47244094488188981" header="0.39370078740157483" footer="0.27559055118110237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V245"/>
  <sheetViews>
    <sheetView showGridLines="0" showZeros="0" tabSelected="1" view="pageBreakPreview" zoomScale="85" zoomScaleNormal="100" zoomScaleSheetLayoutView="85" workbookViewId="0">
      <selection activeCell="A193" sqref="A193"/>
    </sheetView>
  </sheetViews>
  <sheetFormatPr defaultColWidth="7.109375" defaultRowHeight="27.95" customHeight="1"/>
  <cols>
    <col min="1" max="1" width="20.77734375" style="91" customWidth="1"/>
    <col min="2" max="2" width="14.5546875" style="94" customWidth="1"/>
    <col min="3" max="3" width="7.33203125" style="91" customWidth="1"/>
    <col min="4" max="4" width="4.77734375" style="91" customWidth="1"/>
    <col min="5" max="5" width="9.77734375" style="91" customWidth="1"/>
    <col min="6" max="6" width="13.33203125" style="91" customWidth="1"/>
    <col min="7" max="7" width="9.77734375" style="91" customWidth="1"/>
    <col min="8" max="8" width="13.33203125" style="91" customWidth="1"/>
    <col min="9" max="9" width="9.77734375" style="91" customWidth="1"/>
    <col min="10" max="10" width="13.33203125" style="91" customWidth="1"/>
    <col min="11" max="11" width="9.77734375" style="91" customWidth="1"/>
    <col min="12" max="12" width="13.33203125" style="91" customWidth="1"/>
    <col min="13" max="13" width="12.109375" style="94" customWidth="1"/>
    <col min="14" max="15" width="7.109375" style="91" customWidth="1"/>
    <col min="16" max="16" width="23.88671875" style="91" customWidth="1"/>
    <col min="17" max="17" width="30.5546875" style="91" customWidth="1"/>
    <col min="18" max="25" width="7.109375" style="91" customWidth="1"/>
    <col min="26" max="26" width="18.6640625" style="91" customWidth="1"/>
    <col min="27" max="30" width="12" style="91" customWidth="1"/>
    <col min="31" max="114" width="7.109375" style="91" customWidth="1"/>
    <col min="115" max="116" width="0" style="91" hidden="1" customWidth="1"/>
    <col min="117" max="254" width="7.109375" style="91" customWidth="1"/>
    <col min="255" max="16384" width="7.109375" style="91"/>
  </cols>
  <sheetData>
    <row r="1" spans="1:126" s="92" customFormat="1" ht="32.450000000000003" customHeight="1">
      <c r="A1" s="333" t="s">
        <v>18</v>
      </c>
      <c r="B1" s="328" t="s">
        <v>19</v>
      </c>
      <c r="C1" s="328" t="s">
        <v>20</v>
      </c>
      <c r="D1" s="328" t="s">
        <v>5</v>
      </c>
      <c r="E1" s="328" t="s">
        <v>6</v>
      </c>
      <c r="F1" s="328"/>
      <c r="G1" s="328" t="s">
        <v>7</v>
      </c>
      <c r="H1" s="328"/>
      <c r="I1" s="328" t="s">
        <v>8</v>
      </c>
      <c r="J1" s="328"/>
      <c r="K1" s="328" t="s">
        <v>9</v>
      </c>
      <c r="L1" s="328"/>
      <c r="M1" s="331" t="s">
        <v>52</v>
      </c>
    </row>
    <row r="2" spans="1:126" s="92" customFormat="1" ht="32.450000000000003" customHeight="1">
      <c r="A2" s="334"/>
      <c r="B2" s="335"/>
      <c r="C2" s="335"/>
      <c r="D2" s="335"/>
      <c r="E2" s="179" t="s">
        <v>21</v>
      </c>
      <c r="F2" s="179" t="s">
        <v>22</v>
      </c>
      <c r="G2" s="179" t="s">
        <v>21</v>
      </c>
      <c r="H2" s="179" t="s">
        <v>22</v>
      </c>
      <c r="I2" s="179" t="s">
        <v>21</v>
      </c>
      <c r="J2" s="179" t="s">
        <v>22</v>
      </c>
      <c r="K2" s="179" t="s">
        <v>21</v>
      </c>
      <c r="L2" s="179" t="s">
        <v>22</v>
      </c>
      <c r="M2" s="332"/>
    </row>
    <row r="3" spans="1:126" s="93" customFormat="1" ht="27.75" customHeight="1">
      <c r="A3" s="329" t="s">
        <v>290</v>
      </c>
      <c r="B3" s="330"/>
      <c r="C3" s="330"/>
      <c r="D3" s="330"/>
      <c r="E3" s="330"/>
      <c r="F3" s="104" cm="1">
        <f t="array" ref="F3:J3">'갑지-출력X'!AA12:AE12</f>
        <v>843900000</v>
      </c>
      <c r="G3" s="100">
        <v>0</v>
      </c>
      <c r="H3" s="100">
        <v>0</v>
      </c>
      <c r="I3" s="100">
        <v>0</v>
      </c>
      <c r="J3" s="100">
        <v>0</v>
      </c>
      <c r="K3" s="100"/>
      <c r="L3" s="100"/>
      <c r="M3" s="10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1"/>
      <c r="BC3" s="81"/>
      <c r="BD3" s="81"/>
      <c r="BE3" s="81"/>
      <c r="BF3" s="81"/>
      <c r="BG3" s="81"/>
      <c r="BH3" s="81"/>
      <c r="BI3" s="81"/>
      <c r="BJ3" s="81"/>
      <c r="BK3" s="81"/>
      <c r="BL3" s="81"/>
      <c r="BM3" s="81"/>
      <c r="BN3" s="81"/>
      <c r="BO3" s="81"/>
      <c r="BP3" s="81"/>
      <c r="BQ3" s="81"/>
      <c r="BR3" s="81"/>
      <c r="BS3" s="81"/>
      <c r="BT3" s="81"/>
      <c r="BU3" s="81"/>
      <c r="BV3" s="81"/>
      <c r="BW3" s="81"/>
      <c r="BX3" s="81"/>
      <c r="BY3" s="81"/>
      <c r="BZ3" s="81"/>
      <c r="CA3" s="81"/>
      <c r="CB3" s="81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  <c r="CR3" s="81"/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1"/>
      <c r="DK3" s="81" t="s">
        <v>10</v>
      </c>
      <c r="DL3" s="81" t="s">
        <v>10</v>
      </c>
      <c r="DM3" s="81"/>
      <c r="DN3" s="81"/>
      <c r="DO3" s="81"/>
      <c r="DP3" s="81"/>
      <c r="DQ3" s="81"/>
      <c r="DR3" s="81"/>
      <c r="DS3" s="81"/>
      <c r="DT3" s="81"/>
      <c r="DU3" s="81"/>
      <c r="DV3" s="81"/>
    </row>
    <row r="4" spans="1:126" s="107" customFormat="1" ht="27.75" customHeight="1">
      <c r="A4" s="98" t="s">
        <v>291</v>
      </c>
      <c r="B4" s="105" t="s">
        <v>10</v>
      </c>
      <c r="C4" s="104"/>
      <c r="D4" s="105"/>
      <c r="E4" s="104"/>
      <c r="F4" s="104">
        <f t="shared" ref="E4:F67" si="0">H4+J4+L4</f>
        <v>280833170</v>
      </c>
      <c r="G4" s="104">
        <v>0</v>
      </c>
      <c r="H4" s="104">
        <f>H5+H32+H72+H82+H94+H118</f>
        <v>121058593</v>
      </c>
      <c r="I4" s="104">
        <v>0</v>
      </c>
      <c r="J4" s="104">
        <f>J5+J32+J72+J82+J94+J118</f>
        <v>130245048</v>
      </c>
      <c r="K4" s="104">
        <v>0</v>
      </c>
      <c r="L4" s="104">
        <f>L5+L32+L72+L82+L94+L118</f>
        <v>29529529</v>
      </c>
      <c r="M4" s="106" t="s">
        <v>10</v>
      </c>
    </row>
    <row r="5" spans="1:126" s="107" customFormat="1" ht="27.75" customHeight="1">
      <c r="A5" s="152" t="s">
        <v>199</v>
      </c>
      <c r="B5" s="99" t="s">
        <v>10</v>
      </c>
      <c r="C5" s="100"/>
      <c r="D5" s="99"/>
      <c r="E5" s="100"/>
      <c r="F5" s="100">
        <f t="shared" si="0"/>
        <v>59678730</v>
      </c>
      <c r="G5" s="100">
        <v>0</v>
      </c>
      <c r="H5" s="100">
        <f>H6+H16</f>
        <v>16073581</v>
      </c>
      <c r="I5" s="100">
        <v>0</v>
      </c>
      <c r="J5" s="100">
        <f>J6+J16</f>
        <v>32322320</v>
      </c>
      <c r="K5" s="100">
        <v>0</v>
      </c>
      <c r="L5" s="100">
        <f>L6+L16</f>
        <v>11282829</v>
      </c>
      <c r="M5" s="101" t="s">
        <v>10</v>
      </c>
    </row>
    <row r="6" spans="1:126" s="107" customFormat="1" ht="27.75" customHeight="1">
      <c r="A6" s="152" t="s">
        <v>292</v>
      </c>
      <c r="B6" s="99" t="s">
        <v>10</v>
      </c>
      <c r="C6" s="100"/>
      <c r="D6" s="99"/>
      <c r="E6" s="100"/>
      <c r="F6" s="100">
        <f t="shared" si="0"/>
        <v>10988155</v>
      </c>
      <c r="G6" s="100">
        <v>0</v>
      </c>
      <c r="H6" s="100">
        <f>SUM(H7:H15)</f>
        <v>2085116</v>
      </c>
      <c r="I6" s="100">
        <v>0</v>
      </c>
      <c r="J6" s="100">
        <f>SUM(J7:J15)</f>
        <v>6421285</v>
      </c>
      <c r="K6" s="100">
        <v>0</v>
      </c>
      <c r="L6" s="100">
        <f>SUM(L7:L15)</f>
        <v>2481754</v>
      </c>
      <c r="M6" s="101" t="s">
        <v>10</v>
      </c>
      <c r="P6" s="127" t="e">
        <f>F6+F8+#REF!+#REF!+#REF!+#REF!</f>
        <v>#REF!</v>
      </c>
    </row>
    <row r="7" spans="1:126" s="107" customFormat="1" ht="27.75" customHeight="1">
      <c r="A7" s="152" t="s">
        <v>169</v>
      </c>
      <c r="B7" s="99" t="s">
        <v>244</v>
      </c>
      <c r="C7" s="100">
        <v>82</v>
      </c>
      <c r="D7" s="99" t="s">
        <v>152</v>
      </c>
      <c r="E7" s="100">
        <f t="shared" si="0"/>
        <v>36028</v>
      </c>
      <c r="F7" s="100">
        <f t="shared" si="0"/>
        <v>2954296</v>
      </c>
      <c r="G7" s="100">
        <v>6704</v>
      </c>
      <c r="H7" s="100">
        <f t="shared" ref="H7:H15" si="1">TRUNC(C7*G7,0)</f>
        <v>549728</v>
      </c>
      <c r="I7" s="100">
        <v>20331</v>
      </c>
      <c r="J7" s="100">
        <f t="shared" ref="J7:J15" si="2">TRUNC(C7*I7,0)</f>
        <v>1667142</v>
      </c>
      <c r="K7" s="100">
        <v>8993</v>
      </c>
      <c r="L7" s="100">
        <f t="shared" ref="L7:L15" si="3">TRUNC(C7*K7,0)</f>
        <v>737426</v>
      </c>
      <c r="M7" s="101" t="s">
        <v>10</v>
      </c>
    </row>
    <row r="8" spans="1:126" s="107" customFormat="1" ht="27.75" customHeight="1">
      <c r="A8" s="152" t="s">
        <v>169</v>
      </c>
      <c r="B8" s="99" t="s">
        <v>243</v>
      </c>
      <c r="C8" s="100">
        <v>18</v>
      </c>
      <c r="D8" s="99" t="s">
        <v>152</v>
      </c>
      <c r="E8" s="100">
        <f t="shared" si="0"/>
        <v>44614</v>
      </c>
      <c r="F8" s="100">
        <f t="shared" si="0"/>
        <v>803052</v>
      </c>
      <c r="G8" s="100">
        <v>8255</v>
      </c>
      <c r="H8" s="100">
        <f t="shared" si="1"/>
        <v>148590</v>
      </c>
      <c r="I8" s="100">
        <v>25194</v>
      </c>
      <c r="J8" s="100">
        <f t="shared" si="2"/>
        <v>453492</v>
      </c>
      <c r="K8" s="100">
        <v>11165</v>
      </c>
      <c r="L8" s="100">
        <f t="shared" si="3"/>
        <v>200970</v>
      </c>
      <c r="M8" s="101" t="s">
        <v>10</v>
      </c>
    </row>
    <row r="9" spans="1:126" s="107" customFormat="1" ht="27.75" customHeight="1">
      <c r="A9" s="152" t="s">
        <v>178</v>
      </c>
      <c r="B9" s="99" t="s">
        <v>244</v>
      </c>
      <c r="C9" s="100">
        <v>14</v>
      </c>
      <c r="D9" s="99" t="s">
        <v>152</v>
      </c>
      <c r="E9" s="100">
        <f t="shared" si="0"/>
        <v>87216</v>
      </c>
      <c r="F9" s="100">
        <f t="shared" si="0"/>
        <v>1221024</v>
      </c>
      <c r="G9" s="100">
        <v>13549</v>
      </c>
      <c r="H9" s="100">
        <f t="shared" si="1"/>
        <v>189686</v>
      </c>
      <c r="I9" s="100">
        <v>57812</v>
      </c>
      <c r="J9" s="100">
        <f t="shared" si="2"/>
        <v>809368</v>
      </c>
      <c r="K9" s="100">
        <v>15855</v>
      </c>
      <c r="L9" s="100">
        <f t="shared" si="3"/>
        <v>221970</v>
      </c>
      <c r="M9" s="101" t="s">
        <v>10</v>
      </c>
    </row>
    <row r="10" spans="1:126" s="107" customFormat="1" ht="27.75" customHeight="1">
      <c r="A10" s="152" t="s">
        <v>178</v>
      </c>
      <c r="B10" s="99" t="s">
        <v>243</v>
      </c>
      <c r="C10" s="100">
        <v>10</v>
      </c>
      <c r="D10" s="99" t="s">
        <v>152</v>
      </c>
      <c r="E10" s="100">
        <f t="shared" si="0"/>
        <v>98539</v>
      </c>
      <c r="F10" s="100">
        <f t="shared" si="0"/>
        <v>985390</v>
      </c>
      <c r="G10" s="100">
        <v>15594</v>
      </c>
      <c r="H10" s="100">
        <f t="shared" si="1"/>
        <v>155940</v>
      </c>
      <c r="I10" s="100">
        <v>64226</v>
      </c>
      <c r="J10" s="100">
        <f t="shared" si="2"/>
        <v>642260</v>
      </c>
      <c r="K10" s="100">
        <v>18719</v>
      </c>
      <c r="L10" s="100">
        <f t="shared" si="3"/>
        <v>187190</v>
      </c>
      <c r="M10" s="101" t="s">
        <v>10</v>
      </c>
    </row>
    <row r="11" spans="1:126" s="107" customFormat="1" ht="27.75" customHeight="1">
      <c r="A11" s="152" t="s">
        <v>202</v>
      </c>
      <c r="B11" s="99" t="s">
        <v>179</v>
      </c>
      <c r="C11" s="100">
        <v>91</v>
      </c>
      <c r="D11" s="99" t="s">
        <v>152</v>
      </c>
      <c r="E11" s="100">
        <f t="shared" si="0"/>
        <v>14008</v>
      </c>
      <c r="F11" s="100">
        <f t="shared" si="0"/>
        <v>1274728</v>
      </c>
      <c r="G11" s="100">
        <v>2727</v>
      </c>
      <c r="H11" s="100">
        <f t="shared" si="1"/>
        <v>248157</v>
      </c>
      <c r="I11" s="100">
        <v>7858</v>
      </c>
      <c r="J11" s="100">
        <f t="shared" si="2"/>
        <v>715078</v>
      </c>
      <c r="K11" s="100">
        <v>3423</v>
      </c>
      <c r="L11" s="100">
        <f t="shared" si="3"/>
        <v>311493</v>
      </c>
      <c r="M11" s="101" t="s">
        <v>10</v>
      </c>
    </row>
    <row r="12" spans="1:126" s="107" customFormat="1" ht="27.75" customHeight="1">
      <c r="A12" s="152" t="s">
        <v>293</v>
      </c>
      <c r="B12" s="99" t="s">
        <v>179</v>
      </c>
      <c r="C12" s="100">
        <v>55</v>
      </c>
      <c r="D12" s="99" t="s">
        <v>152</v>
      </c>
      <c r="E12" s="100">
        <f t="shared" si="0"/>
        <v>36028</v>
      </c>
      <c r="F12" s="100">
        <f t="shared" si="0"/>
        <v>1981540</v>
      </c>
      <c r="G12" s="100">
        <v>6704</v>
      </c>
      <c r="H12" s="100">
        <f t="shared" si="1"/>
        <v>368720</v>
      </c>
      <c r="I12" s="100">
        <v>20331</v>
      </c>
      <c r="J12" s="100">
        <f t="shared" si="2"/>
        <v>1118205</v>
      </c>
      <c r="K12" s="100">
        <v>8993</v>
      </c>
      <c r="L12" s="100">
        <f t="shared" si="3"/>
        <v>494615</v>
      </c>
      <c r="M12" s="101" t="s">
        <v>10</v>
      </c>
    </row>
    <row r="13" spans="1:126" s="107" customFormat="1" ht="27.75" customHeight="1">
      <c r="A13" s="152" t="s">
        <v>294</v>
      </c>
      <c r="B13" s="99" t="s">
        <v>295</v>
      </c>
      <c r="C13" s="100">
        <v>9</v>
      </c>
      <c r="D13" s="99" t="s">
        <v>159</v>
      </c>
      <c r="E13" s="100">
        <f t="shared" si="0"/>
        <v>2705</v>
      </c>
      <c r="F13" s="100">
        <f t="shared" si="0"/>
        <v>24345</v>
      </c>
      <c r="G13" s="100">
        <v>860</v>
      </c>
      <c r="H13" s="100">
        <f t="shared" si="1"/>
        <v>7740</v>
      </c>
      <c r="I13" s="100">
        <v>1760</v>
      </c>
      <c r="J13" s="100">
        <f t="shared" si="2"/>
        <v>15840</v>
      </c>
      <c r="K13" s="100">
        <v>85</v>
      </c>
      <c r="L13" s="100">
        <f t="shared" si="3"/>
        <v>765</v>
      </c>
      <c r="M13" s="101"/>
    </row>
    <row r="14" spans="1:126" s="107" customFormat="1" ht="27.75" customHeight="1">
      <c r="A14" s="152" t="s">
        <v>203</v>
      </c>
      <c r="B14" s="99" t="s">
        <v>10</v>
      </c>
      <c r="C14" s="100">
        <v>155</v>
      </c>
      <c r="D14" s="99" t="s">
        <v>159</v>
      </c>
      <c r="E14" s="100">
        <f t="shared" si="0"/>
        <v>2328</v>
      </c>
      <c r="F14" s="100">
        <f t="shared" si="0"/>
        <v>360840</v>
      </c>
      <c r="G14" s="100">
        <v>733</v>
      </c>
      <c r="H14" s="100">
        <f t="shared" si="1"/>
        <v>113615</v>
      </c>
      <c r="I14" s="100">
        <v>1530</v>
      </c>
      <c r="J14" s="100">
        <f t="shared" si="2"/>
        <v>237150</v>
      </c>
      <c r="K14" s="100">
        <v>65</v>
      </c>
      <c r="L14" s="100">
        <f t="shared" si="3"/>
        <v>10075</v>
      </c>
      <c r="M14" s="101"/>
    </row>
    <row r="15" spans="1:126" s="107" customFormat="1" ht="27.75" customHeight="1">
      <c r="A15" s="152" t="s">
        <v>170</v>
      </c>
      <c r="B15" s="99" t="s">
        <v>171</v>
      </c>
      <c r="C15" s="100">
        <v>270</v>
      </c>
      <c r="D15" s="99" t="s">
        <v>152</v>
      </c>
      <c r="E15" s="100">
        <f t="shared" si="0"/>
        <v>5122</v>
      </c>
      <c r="F15" s="100">
        <f t="shared" si="0"/>
        <v>1382940</v>
      </c>
      <c r="G15" s="100">
        <v>1122</v>
      </c>
      <c r="H15" s="100">
        <f t="shared" si="1"/>
        <v>302940</v>
      </c>
      <c r="I15" s="100">
        <v>2825</v>
      </c>
      <c r="J15" s="100">
        <f t="shared" si="2"/>
        <v>762750</v>
      </c>
      <c r="K15" s="100">
        <v>1175</v>
      </c>
      <c r="L15" s="100">
        <f t="shared" si="3"/>
        <v>317250</v>
      </c>
      <c r="M15" s="101"/>
    </row>
    <row r="16" spans="1:126" s="107" customFormat="1" ht="27.75" customHeight="1">
      <c r="A16" s="152" t="s">
        <v>296</v>
      </c>
      <c r="B16" s="99" t="s">
        <v>10</v>
      </c>
      <c r="C16" s="100"/>
      <c r="D16" s="99"/>
      <c r="E16" s="100"/>
      <c r="F16" s="100">
        <f t="shared" si="0"/>
        <v>48690575</v>
      </c>
      <c r="G16" s="100">
        <v>0</v>
      </c>
      <c r="H16" s="100">
        <f>SUM(H17:H31)</f>
        <v>13988465</v>
      </c>
      <c r="I16" s="100">
        <v>0</v>
      </c>
      <c r="J16" s="100">
        <f>SUM(J17:J31)</f>
        <v>25901035</v>
      </c>
      <c r="K16" s="100">
        <v>0</v>
      </c>
      <c r="L16" s="100">
        <f>SUM(L17:L31)</f>
        <v>8801075</v>
      </c>
      <c r="M16" s="101"/>
    </row>
    <row r="17" spans="1:13" s="107" customFormat="1" ht="27.75" customHeight="1">
      <c r="A17" s="152" t="s">
        <v>204</v>
      </c>
      <c r="B17" s="99" t="s">
        <v>297</v>
      </c>
      <c r="C17" s="100">
        <v>716</v>
      </c>
      <c r="D17" s="99" t="s">
        <v>150</v>
      </c>
      <c r="E17" s="100">
        <f t="shared" si="0"/>
        <v>400</v>
      </c>
      <c r="F17" s="100">
        <f t="shared" si="0"/>
        <v>286400</v>
      </c>
      <c r="G17" s="100">
        <v>87</v>
      </c>
      <c r="H17" s="100">
        <f t="shared" ref="H17:H31" si="4">TRUNC(C17*G17,0)</f>
        <v>62292</v>
      </c>
      <c r="I17" s="100">
        <v>221</v>
      </c>
      <c r="J17" s="100">
        <f t="shared" ref="J17:J31" si="5">TRUNC(C17*I17,0)</f>
        <v>158236</v>
      </c>
      <c r="K17" s="100">
        <v>92</v>
      </c>
      <c r="L17" s="100">
        <f t="shared" ref="L17:L31" si="6">TRUNC(C17*K17,0)</f>
        <v>65872</v>
      </c>
      <c r="M17" s="101"/>
    </row>
    <row r="18" spans="1:13" s="107" customFormat="1" ht="27.75" customHeight="1">
      <c r="A18" s="152" t="s">
        <v>204</v>
      </c>
      <c r="B18" s="99" t="s">
        <v>205</v>
      </c>
      <c r="C18" s="100">
        <v>1784</v>
      </c>
      <c r="D18" s="99" t="s">
        <v>150</v>
      </c>
      <c r="E18" s="100">
        <f t="shared" si="0"/>
        <v>314</v>
      </c>
      <c r="F18" s="100">
        <f t="shared" si="0"/>
        <v>560176</v>
      </c>
      <c r="G18" s="100">
        <v>69</v>
      </c>
      <c r="H18" s="100">
        <f t="shared" si="4"/>
        <v>123096</v>
      </c>
      <c r="I18" s="100">
        <v>173</v>
      </c>
      <c r="J18" s="100">
        <f t="shared" si="5"/>
        <v>308632</v>
      </c>
      <c r="K18" s="100">
        <v>72</v>
      </c>
      <c r="L18" s="100">
        <f t="shared" si="6"/>
        <v>128448</v>
      </c>
      <c r="M18" s="101"/>
    </row>
    <row r="19" spans="1:13" s="107" customFormat="1" ht="27.75" customHeight="1">
      <c r="A19" s="152" t="s">
        <v>259</v>
      </c>
      <c r="B19" s="99" t="s">
        <v>260</v>
      </c>
      <c r="C19" s="100">
        <v>321</v>
      </c>
      <c r="D19" s="99" t="s">
        <v>150</v>
      </c>
      <c r="E19" s="100">
        <f t="shared" si="0"/>
        <v>506</v>
      </c>
      <c r="F19" s="100">
        <f t="shared" si="0"/>
        <v>162426</v>
      </c>
      <c r="G19" s="100">
        <v>37</v>
      </c>
      <c r="H19" s="100">
        <f t="shared" si="4"/>
        <v>11877</v>
      </c>
      <c r="I19" s="100">
        <v>404</v>
      </c>
      <c r="J19" s="100">
        <f t="shared" si="5"/>
        <v>129684</v>
      </c>
      <c r="K19" s="100">
        <v>65</v>
      </c>
      <c r="L19" s="100">
        <f t="shared" si="6"/>
        <v>20865</v>
      </c>
      <c r="M19" s="101"/>
    </row>
    <row r="20" spans="1:13" s="107" customFormat="1" ht="27.75" customHeight="1">
      <c r="A20" s="152" t="s">
        <v>257</v>
      </c>
      <c r="B20" s="99" t="s">
        <v>258</v>
      </c>
      <c r="C20" s="100">
        <v>321</v>
      </c>
      <c r="D20" s="99" t="s">
        <v>150</v>
      </c>
      <c r="E20" s="100">
        <f t="shared" si="0"/>
        <v>1210</v>
      </c>
      <c r="F20" s="100">
        <f t="shared" si="0"/>
        <v>388410</v>
      </c>
      <c r="G20" s="100">
        <v>35</v>
      </c>
      <c r="H20" s="100">
        <f t="shared" si="4"/>
        <v>11235</v>
      </c>
      <c r="I20" s="100">
        <v>1031</v>
      </c>
      <c r="J20" s="100">
        <f t="shared" si="5"/>
        <v>330951</v>
      </c>
      <c r="K20" s="100">
        <v>144</v>
      </c>
      <c r="L20" s="100">
        <f t="shared" si="6"/>
        <v>46224</v>
      </c>
      <c r="M20" s="101"/>
    </row>
    <row r="21" spans="1:13" s="107" customFormat="1" ht="27.75" customHeight="1">
      <c r="A21" s="152" t="s">
        <v>254</v>
      </c>
      <c r="B21" s="99" t="s">
        <v>171</v>
      </c>
      <c r="C21" s="100">
        <v>53</v>
      </c>
      <c r="D21" s="99" t="s">
        <v>152</v>
      </c>
      <c r="E21" s="100">
        <f t="shared" si="0"/>
        <v>1662</v>
      </c>
      <c r="F21" s="100">
        <f t="shared" si="0"/>
        <v>88086</v>
      </c>
      <c r="G21" s="100">
        <v>364</v>
      </c>
      <c r="H21" s="100">
        <f t="shared" si="4"/>
        <v>19292</v>
      </c>
      <c r="I21" s="100">
        <v>917</v>
      </c>
      <c r="J21" s="100">
        <f t="shared" si="5"/>
        <v>48601</v>
      </c>
      <c r="K21" s="100">
        <v>381</v>
      </c>
      <c r="L21" s="100">
        <f t="shared" si="6"/>
        <v>20193</v>
      </c>
      <c r="M21" s="101"/>
    </row>
    <row r="22" spans="1:13" s="107" customFormat="1" ht="27.75" customHeight="1">
      <c r="A22" s="172" t="s">
        <v>298</v>
      </c>
      <c r="B22" s="173" t="s">
        <v>10</v>
      </c>
      <c r="C22" s="174">
        <v>1481</v>
      </c>
      <c r="D22" s="173" t="s">
        <v>152</v>
      </c>
      <c r="E22" s="174">
        <f t="shared" si="0"/>
        <v>0</v>
      </c>
      <c r="F22" s="174">
        <f t="shared" si="0"/>
        <v>0</v>
      </c>
      <c r="G22" s="174">
        <v>0</v>
      </c>
      <c r="H22" s="174">
        <f t="shared" si="4"/>
        <v>0</v>
      </c>
      <c r="I22" s="174">
        <v>0</v>
      </c>
      <c r="J22" s="174">
        <f t="shared" si="5"/>
        <v>0</v>
      </c>
      <c r="K22" s="174">
        <v>0</v>
      </c>
      <c r="L22" s="174">
        <f t="shared" si="6"/>
        <v>0</v>
      </c>
      <c r="M22" s="175"/>
    </row>
    <row r="23" spans="1:13" s="107" customFormat="1" ht="27.75" customHeight="1">
      <c r="A23" s="177" t="s">
        <v>299</v>
      </c>
      <c r="B23" s="176" t="s">
        <v>300</v>
      </c>
      <c r="C23" s="102">
        <v>56</v>
      </c>
      <c r="D23" s="176" t="s">
        <v>152</v>
      </c>
      <c r="E23" s="102">
        <f t="shared" si="0"/>
        <v>1298</v>
      </c>
      <c r="F23" s="102">
        <f t="shared" si="0"/>
        <v>72688</v>
      </c>
      <c r="G23" s="102">
        <v>556</v>
      </c>
      <c r="H23" s="102">
        <f t="shared" si="4"/>
        <v>31136</v>
      </c>
      <c r="I23" s="102">
        <v>410</v>
      </c>
      <c r="J23" s="102">
        <f t="shared" si="5"/>
        <v>22960</v>
      </c>
      <c r="K23" s="102">
        <v>332</v>
      </c>
      <c r="L23" s="102">
        <f t="shared" si="6"/>
        <v>18592</v>
      </c>
      <c r="M23" s="188"/>
    </row>
    <row r="24" spans="1:13" s="107" customFormat="1" ht="27.75" customHeight="1">
      <c r="A24" s="152" t="s">
        <v>261</v>
      </c>
      <c r="B24" s="99" t="s">
        <v>301</v>
      </c>
      <c r="C24" s="100">
        <v>2104</v>
      </c>
      <c r="D24" s="99" t="s">
        <v>152</v>
      </c>
      <c r="E24" s="100">
        <f t="shared" si="0"/>
        <v>14347</v>
      </c>
      <c r="F24" s="100">
        <f t="shared" si="0"/>
        <v>30186088</v>
      </c>
      <c r="G24" s="100">
        <v>3651</v>
      </c>
      <c r="H24" s="100">
        <f t="shared" si="4"/>
        <v>7681704</v>
      </c>
      <c r="I24" s="100">
        <v>7824</v>
      </c>
      <c r="J24" s="100">
        <f t="shared" si="5"/>
        <v>16461696</v>
      </c>
      <c r="K24" s="100">
        <v>2872</v>
      </c>
      <c r="L24" s="100">
        <f t="shared" si="6"/>
        <v>6042688</v>
      </c>
      <c r="M24" s="101"/>
    </row>
    <row r="25" spans="1:13" s="107" customFormat="1" ht="27.75" customHeight="1">
      <c r="A25" s="152" t="s">
        <v>255</v>
      </c>
      <c r="B25" s="99" t="s">
        <v>171</v>
      </c>
      <c r="C25" s="100">
        <v>1592</v>
      </c>
      <c r="D25" s="99" t="s">
        <v>152</v>
      </c>
      <c r="E25" s="100">
        <f t="shared" si="0"/>
        <v>2626</v>
      </c>
      <c r="F25" s="100">
        <f t="shared" si="0"/>
        <v>4180592</v>
      </c>
      <c r="G25" s="100">
        <v>635</v>
      </c>
      <c r="H25" s="100">
        <f t="shared" si="4"/>
        <v>1010920</v>
      </c>
      <c r="I25" s="100">
        <v>1469</v>
      </c>
      <c r="J25" s="100">
        <f t="shared" si="5"/>
        <v>2338648</v>
      </c>
      <c r="K25" s="100">
        <v>522</v>
      </c>
      <c r="L25" s="100">
        <f t="shared" si="6"/>
        <v>831024</v>
      </c>
      <c r="M25" s="101"/>
    </row>
    <row r="26" spans="1:13" s="107" customFormat="1" ht="27.75" customHeight="1">
      <c r="A26" s="152" t="s">
        <v>302</v>
      </c>
      <c r="B26" s="99" t="s">
        <v>171</v>
      </c>
      <c r="C26" s="100">
        <v>1110</v>
      </c>
      <c r="D26" s="99" t="s">
        <v>152</v>
      </c>
      <c r="E26" s="100">
        <f t="shared" si="0"/>
        <v>2370</v>
      </c>
      <c r="F26" s="100">
        <f t="shared" si="0"/>
        <v>2630700</v>
      </c>
      <c r="G26" s="100">
        <v>567</v>
      </c>
      <c r="H26" s="100">
        <f t="shared" si="4"/>
        <v>629370</v>
      </c>
      <c r="I26" s="100">
        <v>1339</v>
      </c>
      <c r="J26" s="100">
        <f t="shared" si="5"/>
        <v>1486290</v>
      </c>
      <c r="K26" s="100">
        <v>464</v>
      </c>
      <c r="L26" s="100">
        <f t="shared" si="6"/>
        <v>515040</v>
      </c>
      <c r="M26" s="101"/>
    </row>
    <row r="27" spans="1:13" s="107" customFormat="1" ht="27.75" customHeight="1">
      <c r="A27" s="152" t="s">
        <v>216</v>
      </c>
      <c r="B27" s="99" t="s">
        <v>217</v>
      </c>
      <c r="C27" s="100">
        <v>883</v>
      </c>
      <c r="D27" s="99" t="s">
        <v>150</v>
      </c>
      <c r="E27" s="100">
        <f t="shared" si="0"/>
        <v>227</v>
      </c>
      <c r="F27" s="100">
        <f t="shared" si="0"/>
        <v>200441</v>
      </c>
      <c r="G27" s="100">
        <v>39</v>
      </c>
      <c r="H27" s="100">
        <f t="shared" si="4"/>
        <v>34437</v>
      </c>
      <c r="I27" s="100">
        <v>134</v>
      </c>
      <c r="J27" s="100">
        <f t="shared" si="5"/>
        <v>118322</v>
      </c>
      <c r="K27" s="100">
        <v>54</v>
      </c>
      <c r="L27" s="100">
        <f t="shared" si="6"/>
        <v>47682</v>
      </c>
      <c r="M27" s="101"/>
    </row>
    <row r="28" spans="1:13" s="107" customFormat="1" ht="27.75" customHeight="1">
      <c r="A28" s="152" t="s">
        <v>173</v>
      </c>
      <c r="B28" s="99" t="s">
        <v>174</v>
      </c>
      <c r="C28" s="100">
        <v>869</v>
      </c>
      <c r="D28" s="99" t="s">
        <v>150</v>
      </c>
      <c r="E28" s="100">
        <f t="shared" si="0"/>
        <v>4830</v>
      </c>
      <c r="F28" s="100">
        <f t="shared" si="0"/>
        <v>4197270</v>
      </c>
      <c r="G28" s="100">
        <v>3846</v>
      </c>
      <c r="H28" s="100">
        <f t="shared" si="4"/>
        <v>3342174</v>
      </c>
      <c r="I28" s="100">
        <v>883</v>
      </c>
      <c r="J28" s="100">
        <f t="shared" si="5"/>
        <v>767327</v>
      </c>
      <c r="K28" s="100">
        <v>101</v>
      </c>
      <c r="L28" s="100">
        <f t="shared" si="6"/>
        <v>87769</v>
      </c>
      <c r="M28" s="101"/>
    </row>
    <row r="29" spans="1:13" s="107" customFormat="1" ht="27.75" customHeight="1">
      <c r="A29" s="152" t="s">
        <v>256</v>
      </c>
      <c r="B29" s="99" t="s">
        <v>171</v>
      </c>
      <c r="C29" s="100">
        <v>283</v>
      </c>
      <c r="D29" s="99" t="s">
        <v>152</v>
      </c>
      <c r="E29" s="100">
        <f t="shared" si="0"/>
        <v>2096</v>
      </c>
      <c r="F29" s="100">
        <f t="shared" si="0"/>
        <v>593168</v>
      </c>
      <c r="G29" s="100">
        <v>459</v>
      </c>
      <c r="H29" s="100">
        <f t="shared" si="4"/>
        <v>129897</v>
      </c>
      <c r="I29" s="100">
        <v>1156</v>
      </c>
      <c r="J29" s="100">
        <f t="shared" si="5"/>
        <v>327148</v>
      </c>
      <c r="K29" s="100">
        <v>481</v>
      </c>
      <c r="L29" s="100">
        <f t="shared" si="6"/>
        <v>136123</v>
      </c>
      <c r="M29" s="101"/>
    </row>
    <row r="30" spans="1:13" s="107" customFormat="1" ht="27.75" customHeight="1">
      <c r="A30" s="152" t="s">
        <v>303</v>
      </c>
      <c r="B30" s="99" t="s">
        <v>172</v>
      </c>
      <c r="C30" s="100">
        <v>1080</v>
      </c>
      <c r="D30" s="99" t="s">
        <v>152</v>
      </c>
      <c r="E30" s="100">
        <f t="shared" si="0"/>
        <v>1940</v>
      </c>
      <c r="F30" s="100">
        <f t="shared" si="0"/>
        <v>2095200</v>
      </c>
      <c r="G30" s="100">
        <v>425</v>
      </c>
      <c r="H30" s="100">
        <f t="shared" si="4"/>
        <v>459000</v>
      </c>
      <c r="I30" s="100">
        <v>1070</v>
      </c>
      <c r="J30" s="100">
        <f t="shared" si="5"/>
        <v>1155600</v>
      </c>
      <c r="K30" s="100">
        <v>445</v>
      </c>
      <c r="L30" s="100">
        <f t="shared" si="6"/>
        <v>480600</v>
      </c>
      <c r="M30" s="101"/>
    </row>
    <row r="31" spans="1:13" s="107" customFormat="1" ht="27.75" customHeight="1">
      <c r="A31" s="152" t="s">
        <v>304</v>
      </c>
      <c r="B31" s="99" t="s">
        <v>172</v>
      </c>
      <c r="C31" s="100">
        <v>855</v>
      </c>
      <c r="D31" s="99" t="s">
        <v>152</v>
      </c>
      <c r="E31" s="100">
        <f t="shared" si="0"/>
        <v>3566</v>
      </c>
      <c r="F31" s="100">
        <f t="shared" si="0"/>
        <v>3048930</v>
      </c>
      <c r="G31" s="100">
        <v>517</v>
      </c>
      <c r="H31" s="100">
        <f t="shared" si="4"/>
        <v>442035</v>
      </c>
      <c r="I31" s="100">
        <v>2628</v>
      </c>
      <c r="J31" s="100">
        <f t="shared" si="5"/>
        <v>2246940</v>
      </c>
      <c r="K31" s="100">
        <v>421</v>
      </c>
      <c r="L31" s="100">
        <f t="shared" si="6"/>
        <v>359955</v>
      </c>
      <c r="M31" s="101"/>
    </row>
    <row r="32" spans="1:13" s="107" customFormat="1" ht="27.75" customHeight="1">
      <c r="A32" s="152" t="s">
        <v>180</v>
      </c>
      <c r="B32" s="99" t="s">
        <v>10</v>
      </c>
      <c r="C32" s="100"/>
      <c r="D32" s="99"/>
      <c r="E32" s="100"/>
      <c r="F32" s="100">
        <f t="shared" si="0"/>
        <v>75360350</v>
      </c>
      <c r="G32" s="100">
        <v>0</v>
      </c>
      <c r="H32" s="100">
        <f>H33+H40+H47+H52+H55+H64+H69</f>
        <v>16611502</v>
      </c>
      <c r="I32" s="100">
        <v>0</v>
      </c>
      <c r="J32" s="100">
        <f>J33+J40+J47+J52+J55+J64+J69</f>
        <v>55585157</v>
      </c>
      <c r="K32" s="100">
        <v>0</v>
      </c>
      <c r="L32" s="100">
        <f>L33+L40+L47+L52+L55+L64+L69</f>
        <v>3163691</v>
      </c>
      <c r="M32" s="101"/>
    </row>
    <row r="33" spans="1:13" s="107" customFormat="1" ht="27.75" customHeight="1">
      <c r="A33" s="152" t="s">
        <v>305</v>
      </c>
      <c r="B33" s="99" t="s">
        <v>10</v>
      </c>
      <c r="C33" s="100"/>
      <c r="D33" s="99"/>
      <c r="E33" s="100"/>
      <c r="F33" s="100">
        <f t="shared" si="0"/>
        <v>14430865</v>
      </c>
      <c r="G33" s="100">
        <v>0</v>
      </c>
      <c r="H33" s="100">
        <f>SUM(H34:H39)</f>
        <v>1787049</v>
      </c>
      <c r="I33" s="100">
        <v>0</v>
      </c>
      <c r="J33" s="100">
        <f>SUM(J34:J39)</f>
        <v>12089421</v>
      </c>
      <c r="K33" s="100">
        <v>0</v>
      </c>
      <c r="L33" s="100">
        <f>SUM(L34:L39)</f>
        <v>554395</v>
      </c>
      <c r="M33" s="101"/>
    </row>
    <row r="34" spans="1:13" s="107" customFormat="1" ht="27.75" customHeight="1">
      <c r="A34" s="152" t="s">
        <v>181</v>
      </c>
      <c r="B34" s="99" t="s">
        <v>175</v>
      </c>
      <c r="C34" s="100">
        <v>64</v>
      </c>
      <c r="D34" s="99" t="s">
        <v>152</v>
      </c>
      <c r="E34" s="100">
        <f t="shared" si="0"/>
        <v>30026</v>
      </c>
      <c r="F34" s="100">
        <f t="shared" si="0"/>
        <v>1921664</v>
      </c>
      <c r="G34" s="100">
        <v>3024</v>
      </c>
      <c r="H34" s="100">
        <f t="shared" ref="H34:H39" si="7">TRUNC(C34*G34,0)</f>
        <v>193536</v>
      </c>
      <c r="I34" s="100">
        <v>23246</v>
      </c>
      <c r="J34" s="100">
        <f t="shared" ref="J34:J39" si="8">TRUNC(C34*I34,0)</f>
        <v>1487744</v>
      </c>
      <c r="K34" s="100">
        <v>3756</v>
      </c>
      <c r="L34" s="100">
        <f t="shared" ref="L34:L39" si="9">TRUNC(C34*K34,0)</f>
        <v>240384</v>
      </c>
      <c r="M34" s="101"/>
    </row>
    <row r="35" spans="1:13" s="107" customFormat="1" ht="27.75" customHeight="1">
      <c r="A35" s="152" t="s">
        <v>183</v>
      </c>
      <c r="B35" s="99" t="s">
        <v>184</v>
      </c>
      <c r="C35" s="100">
        <v>317</v>
      </c>
      <c r="D35" s="99" t="s">
        <v>150</v>
      </c>
      <c r="E35" s="100">
        <f t="shared" si="0"/>
        <v>36180</v>
      </c>
      <c r="F35" s="100">
        <f t="shared" si="0"/>
        <v>11469060</v>
      </c>
      <c r="G35" s="100">
        <v>3344</v>
      </c>
      <c r="H35" s="100">
        <f t="shared" si="7"/>
        <v>1060048</v>
      </c>
      <c r="I35" s="100">
        <v>31880</v>
      </c>
      <c r="J35" s="100">
        <f t="shared" si="8"/>
        <v>10105960</v>
      </c>
      <c r="K35" s="100">
        <v>956</v>
      </c>
      <c r="L35" s="100">
        <f t="shared" si="9"/>
        <v>303052</v>
      </c>
      <c r="M35" s="101"/>
    </row>
    <row r="36" spans="1:13" s="107" customFormat="1" ht="27.75" customHeight="1">
      <c r="A36" s="152" t="s">
        <v>306</v>
      </c>
      <c r="B36" s="99" t="s">
        <v>188</v>
      </c>
      <c r="C36" s="178">
        <v>0.42</v>
      </c>
      <c r="D36" s="99" t="s">
        <v>158</v>
      </c>
      <c r="E36" s="100">
        <f t="shared" si="0"/>
        <v>677478</v>
      </c>
      <c r="F36" s="100">
        <f t="shared" si="0"/>
        <v>284539</v>
      </c>
      <c r="G36" s="100">
        <v>20560</v>
      </c>
      <c r="H36" s="100">
        <f t="shared" si="7"/>
        <v>8635</v>
      </c>
      <c r="I36" s="100">
        <v>644038</v>
      </c>
      <c r="J36" s="100">
        <f t="shared" si="8"/>
        <v>270495</v>
      </c>
      <c r="K36" s="100">
        <v>12880</v>
      </c>
      <c r="L36" s="100">
        <f t="shared" si="9"/>
        <v>5409</v>
      </c>
      <c r="M36" s="101"/>
    </row>
    <row r="37" spans="1:13" s="107" customFormat="1" ht="27.75" customHeight="1">
      <c r="A37" s="152" t="s">
        <v>191</v>
      </c>
      <c r="B37" s="99" t="s">
        <v>192</v>
      </c>
      <c r="C37" s="100">
        <v>3</v>
      </c>
      <c r="D37" s="99" t="s">
        <v>150</v>
      </c>
      <c r="E37" s="100">
        <f t="shared" si="0"/>
        <v>10346</v>
      </c>
      <c r="F37" s="100">
        <f t="shared" si="0"/>
        <v>31038</v>
      </c>
      <c r="G37" s="100">
        <v>1316</v>
      </c>
      <c r="H37" s="100">
        <f t="shared" si="7"/>
        <v>3948</v>
      </c>
      <c r="I37" s="100">
        <v>9030</v>
      </c>
      <c r="J37" s="100">
        <f t="shared" si="8"/>
        <v>27090</v>
      </c>
      <c r="K37" s="100">
        <v>0</v>
      </c>
      <c r="L37" s="100">
        <f t="shared" si="9"/>
        <v>0</v>
      </c>
      <c r="M37" s="101"/>
    </row>
    <row r="38" spans="1:13" s="107" customFormat="1" ht="27.75" customHeight="1">
      <c r="A38" s="152" t="s">
        <v>189</v>
      </c>
      <c r="B38" s="99" t="s">
        <v>190</v>
      </c>
      <c r="C38" s="100">
        <v>74</v>
      </c>
      <c r="D38" s="99" t="s">
        <v>159</v>
      </c>
      <c r="E38" s="100">
        <f t="shared" si="0"/>
        <v>6323</v>
      </c>
      <c r="F38" s="100">
        <f t="shared" si="0"/>
        <v>467902</v>
      </c>
      <c r="G38" s="100">
        <v>3734</v>
      </c>
      <c r="H38" s="100">
        <f t="shared" si="7"/>
        <v>276316</v>
      </c>
      <c r="I38" s="100">
        <v>2514</v>
      </c>
      <c r="J38" s="100">
        <f t="shared" si="8"/>
        <v>186036</v>
      </c>
      <c r="K38" s="100">
        <v>75</v>
      </c>
      <c r="L38" s="100">
        <f t="shared" si="9"/>
        <v>5550</v>
      </c>
      <c r="M38" s="101"/>
    </row>
    <row r="39" spans="1:13" s="107" customFormat="1" ht="27.75" customHeight="1">
      <c r="A39" s="152" t="s">
        <v>200</v>
      </c>
      <c r="B39" s="99" t="s">
        <v>10</v>
      </c>
      <c r="C39" s="100">
        <v>378</v>
      </c>
      <c r="D39" s="99" t="s">
        <v>150</v>
      </c>
      <c r="E39" s="100">
        <f t="shared" si="0"/>
        <v>679</v>
      </c>
      <c r="F39" s="100">
        <f t="shared" si="0"/>
        <v>256662</v>
      </c>
      <c r="G39" s="100">
        <v>647</v>
      </c>
      <c r="H39" s="100">
        <f t="shared" si="7"/>
        <v>244566</v>
      </c>
      <c r="I39" s="100">
        <v>32</v>
      </c>
      <c r="J39" s="100">
        <f t="shared" si="8"/>
        <v>12096</v>
      </c>
      <c r="K39" s="100">
        <v>0</v>
      </c>
      <c r="L39" s="100">
        <f t="shared" si="9"/>
        <v>0</v>
      </c>
      <c r="M39" s="101"/>
    </row>
    <row r="40" spans="1:13" s="107" customFormat="1" ht="27.75" customHeight="1">
      <c r="A40" s="152" t="s">
        <v>307</v>
      </c>
      <c r="B40" s="99" t="s">
        <v>10</v>
      </c>
      <c r="C40" s="100"/>
      <c r="D40" s="99"/>
      <c r="E40" s="100"/>
      <c r="F40" s="100">
        <f t="shared" si="0"/>
        <v>5649459</v>
      </c>
      <c r="G40" s="100">
        <v>0</v>
      </c>
      <c r="H40" s="100">
        <f>SUM(H41:H46)</f>
        <v>3745538</v>
      </c>
      <c r="I40" s="100">
        <v>0</v>
      </c>
      <c r="J40" s="100">
        <f>SUM(J41:J46)</f>
        <v>1859412</v>
      </c>
      <c r="K40" s="100">
        <v>0</v>
      </c>
      <c r="L40" s="100">
        <f>SUM(L41:L46)</f>
        <v>44509</v>
      </c>
      <c r="M40" s="101"/>
    </row>
    <row r="41" spans="1:13" s="107" customFormat="1" ht="27.75" customHeight="1">
      <c r="A41" s="152" t="s">
        <v>181</v>
      </c>
      <c r="B41" s="99" t="s">
        <v>182</v>
      </c>
      <c r="C41" s="100">
        <v>4</v>
      </c>
      <c r="D41" s="99" t="s">
        <v>152</v>
      </c>
      <c r="E41" s="100">
        <f t="shared" si="0"/>
        <v>34393</v>
      </c>
      <c r="F41" s="100">
        <f t="shared" si="0"/>
        <v>137572</v>
      </c>
      <c r="G41" s="100">
        <v>3464</v>
      </c>
      <c r="H41" s="100">
        <f t="shared" ref="H41:H46" si="10">TRUNC(C41*G41,0)</f>
        <v>13856</v>
      </c>
      <c r="I41" s="100">
        <v>26627</v>
      </c>
      <c r="J41" s="100">
        <f t="shared" ref="J41:J46" si="11">TRUNC(C41*I41,0)</f>
        <v>106508</v>
      </c>
      <c r="K41" s="100">
        <v>4302</v>
      </c>
      <c r="L41" s="100">
        <f t="shared" ref="L41:L46" si="12">TRUNC(C41*K41,0)</f>
        <v>17208</v>
      </c>
      <c r="M41" s="101"/>
    </row>
    <row r="42" spans="1:13" s="107" customFormat="1" ht="27.75" customHeight="1">
      <c r="A42" s="172" t="s">
        <v>181</v>
      </c>
      <c r="B42" s="173" t="s">
        <v>175</v>
      </c>
      <c r="C42" s="174">
        <v>1</v>
      </c>
      <c r="D42" s="173" t="s">
        <v>152</v>
      </c>
      <c r="E42" s="174">
        <f t="shared" si="0"/>
        <v>30026</v>
      </c>
      <c r="F42" s="174">
        <f t="shared" si="0"/>
        <v>30026</v>
      </c>
      <c r="G42" s="174">
        <v>3024</v>
      </c>
      <c r="H42" s="174">
        <f t="shared" si="10"/>
        <v>3024</v>
      </c>
      <c r="I42" s="174">
        <v>23246</v>
      </c>
      <c r="J42" s="174">
        <f t="shared" si="11"/>
        <v>23246</v>
      </c>
      <c r="K42" s="174">
        <v>3756</v>
      </c>
      <c r="L42" s="174">
        <f t="shared" si="12"/>
        <v>3756</v>
      </c>
      <c r="M42" s="175"/>
    </row>
    <row r="43" spans="1:13" s="107" customFormat="1" ht="27.75" customHeight="1">
      <c r="A43" s="177" t="s">
        <v>185</v>
      </c>
      <c r="B43" s="176" t="s">
        <v>193</v>
      </c>
      <c r="C43" s="102">
        <v>33</v>
      </c>
      <c r="D43" s="176" t="s">
        <v>150</v>
      </c>
      <c r="E43" s="102">
        <f t="shared" si="0"/>
        <v>53139</v>
      </c>
      <c r="F43" s="102">
        <f t="shared" si="0"/>
        <v>1753587</v>
      </c>
      <c r="G43" s="102">
        <v>14467</v>
      </c>
      <c r="H43" s="102">
        <f t="shared" si="10"/>
        <v>477411</v>
      </c>
      <c r="I43" s="102">
        <v>38290</v>
      </c>
      <c r="J43" s="102">
        <f t="shared" si="11"/>
        <v>1263570</v>
      </c>
      <c r="K43" s="102">
        <v>382</v>
      </c>
      <c r="L43" s="102">
        <f t="shared" si="12"/>
        <v>12606</v>
      </c>
      <c r="M43" s="188"/>
    </row>
    <row r="44" spans="1:13" s="107" customFormat="1" ht="27.75" customHeight="1">
      <c r="A44" s="152" t="s">
        <v>185</v>
      </c>
      <c r="B44" s="99" t="s">
        <v>186</v>
      </c>
      <c r="C44" s="100">
        <v>1</v>
      </c>
      <c r="D44" s="99" t="s">
        <v>150</v>
      </c>
      <c r="E44" s="100">
        <f t="shared" si="0"/>
        <v>47482</v>
      </c>
      <c r="F44" s="100">
        <f t="shared" si="0"/>
        <v>47482</v>
      </c>
      <c r="G44" s="100">
        <v>12677</v>
      </c>
      <c r="H44" s="100">
        <f t="shared" si="10"/>
        <v>12677</v>
      </c>
      <c r="I44" s="100">
        <v>34461</v>
      </c>
      <c r="J44" s="100">
        <f t="shared" si="11"/>
        <v>34461</v>
      </c>
      <c r="K44" s="100">
        <v>344</v>
      </c>
      <c r="L44" s="100">
        <f t="shared" si="12"/>
        <v>344</v>
      </c>
      <c r="M44" s="101"/>
    </row>
    <row r="45" spans="1:13" s="107" customFormat="1" ht="27.75" customHeight="1">
      <c r="A45" s="152" t="s">
        <v>187</v>
      </c>
      <c r="B45" s="99" t="s">
        <v>188</v>
      </c>
      <c r="C45" s="178">
        <v>0.30399999999999999</v>
      </c>
      <c r="D45" s="99" t="s">
        <v>158</v>
      </c>
      <c r="E45" s="100">
        <f t="shared" si="0"/>
        <v>943609</v>
      </c>
      <c r="F45" s="100">
        <f t="shared" si="0"/>
        <v>286856</v>
      </c>
      <c r="G45" s="100">
        <v>20560</v>
      </c>
      <c r="H45" s="100">
        <f t="shared" si="10"/>
        <v>6250</v>
      </c>
      <c r="I45" s="100">
        <v>888195</v>
      </c>
      <c r="J45" s="100">
        <f t="shared" si="11"/>
        <v>270011</v>
      </c>
      <c r="K45" s="100">
        <v>34854</v>
      </c>
      <c r="L45" s="100">
        <f t="shared" si="12"/>
        <v>10595</v>
      </c>
      <c r="M45" s="101"/>
    </row>
    <row r="46" spans="1:13" s="107" customFormat="1" ht="27.75" customHeight="1">
      <c r="A46" s="152" t="s">
        <v>308</v>
      </c>
      <c r="B46" s="99" t="s">
        <v>309</v>
      </c>
      <c r="C46" s="100">
        <v>2</v>
      </c>
      <c r="D46" s="99" t="s">
        <v>161</v>
      </c>
      <c r="E46" s="100">
        <f t="shared" si="0"/>
        <v>1696968</v>
      </c>
      <c r="F46" s="100">
        <f t="shared" si="0"/>
        <v>3393936</v>
      </c>
      <c r="G46" s="100">
        <v>1616160</v>
      </c>
      <c r="H46" s="100">
        <f t="shared" si="10"/>
        <v>3232320</v>
      </c>
      <c r="I46" s="100">
        <v>80808</v>
      </c>
      <c r="J46" s="100">
        <f t="shared" si="11"/>
        <v>161616</v>
      </c>
      <c r="K46" s="100">
        <v>0</v>
      </c>
      <c r="L46" s="100">
        <f t="shared" si="12"/>
        <v>0</v>
      </c>
      <c r="M46" s="101"/>
    </row>
    <row r="47" spans="1:13" s="107" customFormat="1" ht="27.75" customHeight="1">
      <c r="A47" s="152" t="s">
        <v>310</v>
      </c>
      <c r="B47" s="99" t="s">
        <v>10</v>
      </c>
      <c r="C47" s="100"/>
      <c r="D47" s="99"/>
      <c r="E47" s="100"/>
      <c r="F47" s="100">
        <f t="shared" si="0"/>
        <v>12068239</v>
      </c>
      <c r="G47" s="100">
        <v>0</v>
      </c>
      <c r="H47" s="100">
        <f>SUM(H48:H51)</f>
        <v>1293908</v>
      </c>
      <c r="I47" s="100">
        <v>0</v>
      </c>
      <c r="J47" s="100">
        <f>SUM(J48:J51)</f>
        <v>9507868</v>
      </c>
      <c r="K47" s="100">
        <v>0</v>
      </c>
      <c r="L47" s="100">
        <f>SUM(L48:L51)</f>
        <v>1266463</v>
      </c>
      <c r="M47" s="101"/>
    </row>
    <row r="48" spans="1:13" s="107" customFormat="1" ht="27.75" customHeight="1">
      <c r="A48" s="152" t="s">
        <v>181</v>
      </c>
      <c r="B48" s="99" t="s">
        <v>175</v>
      </c>
      <c r="C48" s="100">
        <v>32</v>
      </c>
      <c r="D48" s="99" t="s">
        <v>152</v>
      </c>
      <c r="E48" s="100">
        <f t="shared" si="0"/>
        <v>30026</v>
      </c>
      <c r="F48" s="100">
        <f t="shared" si="0"/>
        <v>960832</v>
      </c>
      <c r="G48" s="100">
        <v>3024</v>
      </c>
      <c r="H48" s="100">
        <f>TRUNC(C48*G48,0)</f>
        <v>96768</v>
      </c>
      <c r="I48" s="100">
        <v>23246</v>
      </c>
      <c r="J48" s="100">
        <f>TRUNC(C48*I48,0)</f>
        <v>743872</v>
      </c>
      <c r="K48" s="100">
        <v>3756</v>
      </c>
      <c r="L48" s="100">
        <f>TRUNC(C48*K48,0)</f>
        <v>120192</v>
      </c>
      <c r="M48" s="101"/>
    </row>
    <row r="49" spans="1:13" s="107" customFormat="1" ht="27.75" customHeight="1">
      <c r="A49" s="152" t="s">
        <v>183</v>
      </c>
      <c r="B49" s="99" t="s">
        <v>184</v>
      </c>
      <c r="C49" s="100">
        <v>96</v>
      </c>
      <c r="D49" s="99" t="s">
        <v>150</v>
      </c>
      <c r="E49" s="100">
        <f t="shared" si="0"/>
        <v>36180</v>
      </c>
      <c r="F49" s="100">
        <f t="shared" si="0"/>
        <v>3473280</v>
      </c>
      <c r="G49" s="100">
        <v>3344</v>
      </c>
      <c r="H49" s="100">
        <f>TRUNC(C49*G49,0)</f>
        <v>321024</v>
      </c>
      <c r="I49" s="100">
        <v>31880</v>
      </c>
      <c r="J49" s="100">
        <f>TRUNC(C49*I49,0)</f>
        <v>3060480</v>
      </c>
      <c r="K49" s="100">
        <v>956</v>
      </c>
      <c r="L49" s="100">
        <f>TRUNC(C49*K49,0)</f>
        <v>91776</v>
      </c>
      <c r="M49" s="101"/>
    </row>
    <row r="50" spans="1:13" s="107" customFormat="1" ht="27.75" customHeight="1">
      <c r="A50" s="152" t="s">
        <v>311</v>
      </c>
      <c r="B50" s="99" t="s">
        <v>312</v>
      </c>
      <c r="C50" s="178">
        <v>0.20799999999999999</v>
      </c>
      <c r="D50" s="99" t="s">
        <v>152</v>
      </c>
      <c r="E50" s="100">
        <f t="shared" si="0"/>
        <v>262223</v>
      </c>
      <c r="F50" s="100">
        <f t="shared" si="0"/>
        <v>54542</v>
      </c>
      <c r="G50" s="100">
        <v>148659</v>
      </c>
      <c r="H50" s="100">
        <f>TRUNC(C50*G50,0)</f>
        <v>30921</v>
      </c>
      <c r="I50" s="100">
        <v>113564</v>
      </c>
      <c r="J50" s="100">
        <f>TRUNC(C50*I50,0)</f>
        <v>23621</v>
      </c>
      <c r="K50" s="100">
        <v>0</v>
      </c>
      <c r="L50" s="100">
        <f>TRUNC(C50*K50,0)</f>
        <v>0</v>
      </c>
      <c r="M50" s="101"/>
    </row>
    <row r="51" spans="1:13" s="107" customFormat="1" ht="27.75" customHeight="1">
      <c r="A51" s="152" t="s">
        <v>313</v>
      </c>
      <c r="B51" s="99" t="s">
        <v>314</v>
      </c>
      <c r="C51" s="100">
        <v>65</v>
      </c>
      <c r="D51" s="99" t="s">
        <v>159</v>
      </c>
      <c r="E51" s="100">
        <f t="shared" si="0"/>
        <v>116609</v>
      </c>
      <c r="F51" s="100">
        <f t="shared" si="0"/>
        <v>7579585</v>
      </c>
      <c r="G51" s="100">
        <v>13003</v>
      </c>
      <c r="H51" s="100">
        <f>TRUNC(C51*G51,0)</f>
        <v>845195</v>
      </c>
      <c r="I51" s="100">
        <v>87383</v>
      </c>
      <c r="J51" s="100">
        <f>TRUNC(C51*I51,0)</f>
        <v>5679895</v>
      </c>
      <c r="K51" s="100">
        <v>16223</v>
      </c>
      <c r="L51" s="100">
        <f>TRUNC(C51*K51,0)</f>
        <v>1054495</v>
      </c>
      <c r="M51" s="101"/>
    </row>
    <row r="52" spans="1:13" s="107" customFormat="1" ht="27.75" customHeight="1">
      <c r="A52" s="152" t="s">
        <v>315</v>
      </c>
      <c r="B52" s="99" t="s">
        <v>10</v>
      </c>
      <c r="C52" s="100"/>
      <c r="D52" s="99"/>
      <c r="E52" s="100"/>
      <c r="F52" s="100">
        <f t="shared" si="0"/>
        <v>3149027</v>
      </c>
      <c r="G52" s="100">
        <v>0</v>
      </c>
      <c r="H52" s="100">
        <f>SUM(H53:H54)</f>
        <v>836715</v>
      </c>
      <c r="I52" s="100">
        <v>0</v>
      </c>
      <c r="J52" s="100">
        <f>SUM(J53:J54)</f>
        <v>2275514</v>
      </c>
      <c r="K52" s="100">
        <v>0</v>
      </c>
      <c r="L52" s="100">
        <f>SUM(L53:L54)</f>
        <v>36798</v>
      </c>
      <c r="M52" s="101"/>
    </row>
    <row r="53" spans="1:13" s="107" customFormat="1" ht="27.75" customHeight="1">
      <c r="A53" s="152" t="s">
        <v>181</v>
      </c>
      <c r="B53" s="99" t="s">
        <v>175</v>
      </c>
      <c r="C53" s="100">
        <v>4</v>
      </c>
      <c r="D53" s="99" t="s">
        <v>152</v>
      </c>
      <c r="E53" s="100">
        <f t="shared" si="0"/>
        <v>30026</v>
      </c>
      <c r="F53" s="100">
        <f t="shared" si="0"/>
        <v>120104</v>
      </c>
      <c r="G53" s="100">
        <v>3024</v>
      </c>
      <c r="H53" s="100">
        <f>TRUNC(C53*G53,0)</f>
        <v>12096</v>
      </c>
      <c r="I53" s="100">
        <v>23246</v>
      </c>
      <c r="J53" s="100">
        <f>TRUNC(C53*I53,0)</f>
        <v>92984</v>
      </c>
      <c r="K53" s="100">
        <v>3756</v>
      </c>
      <c r="L53" s="100">
        <f>TRUNC(C53*K53,0)</f>
        <v>15024</v>
      </c>
      <c r="M53" s="101"/>
    </row>
    <row r="54" spans="1:13" s="107" customFormat="1" ht="27.75" customHeight="1">
      <c r="A54" s="152" t="s">
        <v>185</v>
      </c>
      <c r="B54" s="99" t="s">
        <v>193</v>
      </c>
      <c r="C54" s="100">
        <v>57</v>
      </c>
      <c r="D54" s="99" t="s">
        <v>150</v>
      </c>
      <c r="E54" s="100">
        <f t="shared" si="0"/>
        <v>53139</v>
      </c>
      <c r="F54" s="100">
        <f t="shared" si="0"/>
        <v>3028923</v>
      </c>
      <c r="G54" s="100">
        <v>14467</v>
      </c>
      <c r="H54" s="100">
        <f>TRUNC(C54*G54,0)</f>
        <v>824619</v>
      </c>
      <c r="I54" s="100">
        <v>38290</v>
      </c>
      <c r="J54" s="100">
        <f>TRUNC(C54*I54,0)</f>
        <v>2182530</v>
      </c>
      <c r="K54" s="100">
        <v>382</v>
      </c>
      <c r="L54" s="100">
        <f>TRUNC(C54*K54,0)</f>
        <v>21774</v>
      </c>
      <c r="M54" s="101"/>
    </row>
    <row r="55" spans="1:13" s="107" customFormat="1" ht="27.75" customHeight="1">
      <c r="A55" s="152" t="s">
        <v>316</v>
      </c>
      <c r="B55" s="99" t="s">
        <v>10</v>
      </c>
      <c r="C55" s="100"/>
      <c r="D55" s="99"/>
      <c r="E55" s="100"/>
      <c r="F55" s="100">
        <f t="shared" si="0"/>
        <v>32587111</v>
      </c>
      <c r="G55" s="100">
        <v>0</v>
      </c>
      <c r="H55" s="100">
        <f>SUM(H56:H63)</f>
        <v>3235135</v>
      </c>
      <c r="I55" s="100">
        <v>0</v>
      </c>
      <c r="J55" s="100">
        <f>SUM(J56:J63)</f>
        <v>28122668</v>
      </c>
      <c r="K55" s="100">
        <v>0</v>
      </c>
      <c r="L55" s="100">
        <f>SUM(L56:L63)</f>
        <v>1229308</v>
      </c>
      <c r="M55" s="101"/>
    </row>
    <row r="56" spans="1:13" s="107" customFormat="1" ht="27.75" customHeight="1">
      <c r="A56" s="152" t="s">
        <v>181</v>
      </c>
      <c r="B56" s="99" t="s">
        <v>182</v>
      </c>
      <c r="C56" s="100">
        <v>92</v>
      </c>
      <c r="D56" s="99" t="s">
        <v>152</v>
      </c>
      <c r="E56" s="100">
        <f t="shared" si="0"/>
        <v>34393</v>
      </c>
      <c r="F56" s="100">
        <f t="shared" si="0"/>
        <v>3164156</v>
      </c>
      <c r="G56" s="100">
        <v>3464</v>
      </c>
      <c r="H56" s="100">
        <f t="shared" ref="H56:H63" si="13">TRUNC(C56*G56,0)</f>
        <v>318688</v>
      </c>
      <c r="I56" s="100">
        <v>26627</v>
      </c>
      <c r="J56" s="100">
        <f t="shared" ref="J56:J63" si="14">TRUNC(C56*I56,0)</f>
        <v>2449684</v>
      </c>
      <c r="K56" s="100">
        <v>4302</v>
      </c>
      <c r="L56" s="100">
        <f t="shared" ref="L56:L63" si="15">TRUNC(C56*K56,0)</f>
        <v>395784</v>
      </c>
      <c r="M56" s="101"/>
    </row>
    <row r="57" spans="1:13" s="107" customFormat="1" ht="27.75" customHeight="1">
      <c r="A57" s="152" t="s">
        <v>181</v>
      </c>
      <c r="B57" s="99" t="s">
        <v>175</v>
      </c>
      <c r="C57" s="100">
        <v>21</v>
      </c>
      <c r="D57" s="99" t="s">
        <v>152</v>
      </c>
      <c r="E57" s="100">
        <f t="shared" si="0"/>
        <v>30026</v>
      </c>
      <c r="F57" s="100">
        <f t="shared" si="0"/>
        <v>630546</v>
      </c>
      <c r="G57" s="100">
        <v>3024</v>
      </c>
      <c r="H57" s="100">
        <f t="shared" si="13"/>
        <v>63504</v>
      </c>
      <c r="I57" s="100">
        <v>23246</v>
      </c>
      <c r="J57" s="100">
        <f t="shared" si="14"/>
        <v>488166</v>
      </c>
      <c r="K57" s="100">
        <v>3756</v>
      </c>
      <c r="L57" s="100">
        <f t="shared" si="15"/>
        <v>78876</v>
      </c>
      <c r="M57" s="101"/>
    </row>
    <row r="58" spans="1:13" s="107" customFormat="1" ht="27.75" customHeight="1">
      <c r="A58" s="152" t="s">
        <v>183</v>
      </c>
      <c r="B58" s="99" t="s">
        <v>184</v>
      </c>
      <c r="C58" s="100">
        <v>601</v>
      </c>
      <c r="D58" s="99" t="s">
        <v>150</v>
      </c>
      <c r="E58" s="100">
        <f t="shared" si="0"/>
        <v>36180</v>
      </c>
      <c r="F58" s="100">
        <f t="shared" si="0"/>
        <v>21744180</v>
      </c>
      <c r="G58" s="100">
        <v>3344</v>
      </c>
      <c r="H58" s="100">
        <f t="shared" si="13"/>
        <v>2009744</v>
      </c>
      <c r="I58" s="100">
        <v>31880</v>
      </c>
      <c r="J58" s="100">
        <f t="shared" si="14"/>
        <v>19159880</v>
      </c>
      <c r="K58" s="100">
        <v>956</v>
      </c>
      <c r="L58" s="100">
        <f t="shared" si="15"/>
        <v>574556</v>
      </c>
      <c r="M58" s="101"/>
    </row>
    <row r="59" spans="1:13" s="107" customFormat="1" ht="27.75" customHeight="1">
      <c r="A59" s="152" t="s">
        <v>185</v>
      </c>
      <c r="B59" s="99" t="s">
        <v>186</v>
      </c>
      <c r="C59" s="100">
        <v>32</v>
      </c>
      <c r="D59" s="99" t="s">
        <v>150</v>
      </c>
      <c r="E59" s="100">
        <f t="shared" si="0"/>
        <v>47482</v>
      </c>
      <c r="F59" s="100">
        <f t="shared" si="0"/>
        <v>1519424</v>
      </c>
      <c r="G59" s="100">
        <v>12677</v>
      </c>
      <c r="H59" s="100">
        <f t="shared" si="13"/>
        <v>405664</v>
      </c>
      <c r="I59" s="100">
        <v>34461</v>
      </c>
      <c r="J59" s="100">
        <f t="shared" si="14"/>
        <v>1102752</v>
      </c>
      <c r="K59" s="100">
        <v>344</v>
      </c>
      <c r="L59" s="100">
        <f t="shared" si="15"/>
        <v>11008</v>
      </c>
      <c r="M59" s="101"/>
    </row>
    <row r="60" spans="1:13" s="107" customFormat="1" ht="27.75" customHeight="1">
      <c r="A60" s="152" t="s">
        <v>187</v>
      </c>
      <c r="B60" s="99" t="s">
        <v>188</v>
      </c>
      <c r="C60" s="178">
        <v>4.6920000000000002</v>
      </c>
      <c r="D60" s="99" t="s">
        <v>158</v>
      </c>
      <c r="E60" s="100">
        <f t="shared" si="0"/>
        <v>943609</v>
      </c>
      <c r="F60" s="100">
        <f t="shared" si="0"/>
        <v>4427411</v>
      </c>
      <c r="G60" s="100">
        <v>20560</v>
      </c>
      <c r="H60" s="100">
        <f t="shared" si="13"/>
        <v>96467</v>
      </c>
      <c r="I60" s="100">
        <v>888195</v>
      </c>
      <c r="J60" s="100">
        <f t="shared" si="14"/>
        <v>4167410</v>
      </c>
      <c r="K60" s="100">
        <v>34854</v>
      </c>
      <c r="L60" s="100">
        <f t="shared" si="15"/>
        <v>163534</v>
      </c>
      <c r="M60" s="101"/>
    </row>
    <row r="61" spans="1:13" s="107" customFormat="1" ht="27.75" customHeight="1">
      <c r="A61" s="152" t="s">
        <v>317</v>
      </c>
      <c r="B61" s="99" t="s">
        <v>318</v>
      </c>
      <c r="C61" s="100">
        <v>22</v>
      </c>
      <c r="D61" s="99" t="s">
        <v>159</v>
      </c>
      <c r="E61" s="100">
        <f t="shared" si="0"/>
        <v>26914</v>
      </c>
      <c r="F61" s="100">
        <f t="shared" si="0"/>
        <v>592108</v>
      </c>
      <c r="G61" s="100">
        <v>2704</v>
      </c>
      <c r="H61" s="100">
        <f t="shared" si="13"/>
        <v>59488</v>
      </c>
      <c r="I61" s="100">
        <v>24210</v>
      </c>
      <c r="J61" s="100">
        <f t="shared" si="14"/>
        <v>532620</v>
      </c>
      <c r="K61" s="100">
        <v>0</v>
      </c>
      <c r="L61" s="100">
        <f t="shared" si="15"/>
        <v>0</v>
      </c>
      <c r="M61" s="101"/>
    </row>
    <row r="62" spans="1:13" s="107" customFormat="1" ht="27.75" customHeight="1">
      <c r="A62" s="172" t="s">
        <v>191</v>
      </c>
      <c r="B62" s="173" t="s">
        <v>192</v>
      </c>
      <c r="C62" s="174">
        <v>4</v>
      </c>
      <c r="D62" s="173" t="s">
        <v>150</v>
      </c>
      <c r="E62" s="174">
        <f t="shared" si="0"/>
        <v>10346</v>
      </c>
      <c r="F62" s="174">
        <f t="shared" si="0"/>
        <v>41384</v>
      </c>
      <c r="G62" s="174">
        <v>1316</v>
      </c>
      <c r="H62" s="174">
        <f t="shared" si="13"/>
        <v>5264</v>
      </c>
      <c r="I62" s="174">
        <v>9030</v>
      </c>
      <c r="J62" s="174">
        <f t="shared" si="14"/>
        <v>36120</v>
      </c>
      <c r="K62" s="174">
        <v>0</v>
      </c>
      <c r="L62" s="174">
        <f t="shared" si="15"/>
        <v>0</v>
      </c>
      <c r="M62" s="175"/>
    </row>
    <row r="63" spans="1:13" s="107" customFormat="1" ht="27.75" customHeight="1">
      <c r="A63" s="177" t="s">
        <v>189</v>
      </c>
      <c r="B63" s="176" t="s">
        <v>190</v>
      </c>
      <c r="C63" s="102">
        <v>74</v>
      </c>
      <c r="D63" s="176" t="s">
        <v>159</v>
      </c>
      <c r="E63" s="102">
        <f t="shared" si="0"/>
        <v>6323</v>
      </c>
      <c r="F63" s="102">
        <f t="shared" si="0"/>
        <v>467902</v>
      </c>
      <c r="G63" s="102">
        <v>3734</v>
      </c>
      <c r="H63" s="102">
        <f t="shared" si="13"/>
        <v>276316</v>
      </c>
      <c r="I63" s="102">
        <v>2514</v>
      </c>
      <c r="J63" s="102">
        <f t="shared" si="14"/>
        <v>186036</v>
      </c>
      <c r="K63" s="102">
        <v>75</v>
      </c>
      <c r="L63" s="102">
        <f t="shared" si="15"/>
        <v>5550</v>
      </c>
      <c r="M63" s="188"/>
    </row>
    <row r="64" spans="1:13" s="107" customFormat="1" ht="27.75" customHeight="1">
      <c r="A64" s="152" t="s">
        <v>319</v>
      </c>
      <c r="B64" s="99" t="s">
        <v>10</v>
      </c>
      <c r="C64" s="100"/>
      <c r="D64" s="99"/>
      <c r="E64" s="100"/>
      <c r="F64" s="100">
        <f t="shared" si="0"/>
        <v>1963149</v>
      </c>
      <c r="G64" s="100">
        <v>0</v>
      </c>
      <c r="H64" s="100">
        <f>SUM(H65:H68)</f>
        <v>463157</v>
      </c>
      <c r="I64" s="100">
        <v>0</v>
      </c>
      <c r="J64" s="100">
        <f>SUM(J65:J68)</f>
        <v>1467774</v>
      </c>
      <c r="K64" s="100">
        <v>0</v>
      </c>
      <c r="L64" s="100">
        <f>SUM(L65:L68)</f>
        <v>32218</v>
      </c>
      <c r="M64" s="101"/>
    </row>
    <row r="65" spans="1:13" s="107" customFormat="1" ht="27.75" customHeight="1">
      <c r="A65" s="152" t="s">
        <v>181</v>
      </c>
      <c r="B65" s="99" t="s">
        <v>182</v>
      </c>
      <c r="C65" s="100">
        <v>2</v>
      </c>
      <c r="D65" s="99" t="s">
        <v>152</v>
      </c>
      <c r="E65" s="100">
        <f t="shared" si="0"/>
        <v>34393</v>
      </c>
      <c r="F65" s="100">
        <f t="shared" si="0"/>
        <v>68786</v>
      </c>
      <c r="G65" s="100">
        <v>3464</v>
      </c>
      <c r="H65" s="100">
        <f>TRUNC(C65*G65,0)</f>
        <v>6928</v>
      </c>
      <c r="I65" s="100">
        <v>26627</v>
      </c>
      <c r="J65" s="100">
        <f>TRUNC(C65*I65,0)</f>
        <v>53254</v>
      </c>
      <c r="K65" s="100">
        <v>4302</v>
      </c>
      <c r="L65" s="100">
        <f>TRUNC(C65*K65,0)</f>
        <v>8604</v>
      </c>
      <c r="M65" s="101"/>
    </row>
    <row r="66" spans="1:13" s="107" customFormat="1" ht="27.75" customHeight="1">
      <c r="A66" s="152" t="s">
        <v>181</v>
      </c>
      <c r="B66" s="99" t="s">
        <v>175</v>
      </c>
      <c r="C66" s="100">
        <v>1</v>
      </c>
      <c r="D66" s="99" t="s">
        <v>152</v>
      </c>
      <c r="E66" s="100">
        <f t="shared" si="0"/>
        <v>30026</v>
      </c>
      <c r="F66" s="100">
        <f t="shared" si="0"/>
        <v>30026</v>
      </c>
      <c r="G66" s="100">
        <v>3024</v>
      </c>
      <c r="H66" s="100">
        <f>TRUNC(C66*G66,0)</f>
        <v>3024</v>
      </c>
      <c r="I66" s="100">
        <v>23246</v>
      </c>
      <c r="J66" s="100">
        <f>TRUNC(C66*I66,0)</f>
        <v>23246</v>
      </c>
      <c r="K66" s="100">
        <v>3756</v>
      </c>
      <c r="L66" s="100">
        <f>TRUNC(C66*K66,0)</f>
        <v>3756</v>
      </c>
      <c r="M66" s="101"/>
    </row>
    <row r="67" spans="1:13" s="107" customFormat="1" ht="27.75" customHeight="1">
      <c r="A67" s="152" t="s">
        <v>185</v>
      </c>
      <c r="B67" s="99" t="s">
        <v>193</v>
      </c>
      <c r="C67" s="100">
        <v>31</v>
      </c>
      <c r="D67" s="99" t="s">
        <v>150</v>
      </c>
      <c r="E67" s="100">
        <f t="shared" si="0"/>
        <v>53139</v>
      </c>
      <c r="F67" s="100">
        <f t="shared" si="0"/>
        <v>1647309</v>
      </c>
      <c r="G67" s="100">
        <v>14467</v>
      </c>
      <c r="H67" s="100">
        <f>TRUNC(C67*G67,0)</f>
        <v>448477</v>
      </c>
      <c r="I67" s="100">
        <v>38290</v>
      </c>
      <c r="J67" s="100">
        <f>TRUNC(C67*I67,0)</f>
        <v>1186990</v>
      </c>
      <c r="K67" s="100">
        <v>382</v>
      </c>
      <c r="L67" s="100">
        <f>TRUNC(C67*K67,0)</f>
        <v>11842</v>
      </c>
      <c r="M67" s="101"/>
    </row>
    <row r="68" spans="1:13" s="107" customFormat="1" ht="27.75" customHeight="1">
      <c r="A68" s="152" t="s">
        <v>187</v>
      </c>
      <c r="B68" s="99" t="s">
        <v>188</v>
      </c>
      <c r="C68" s="178">
        <v>0.23</v>
      </c>
      <c r="D68" s="99" t="s">
        <v>158</v>
      </c>
      <c r="E68" s="100">
        <f t="shared" ref="E68:F131" si="16">G68+I68+K68</f>
        <v>943609</v>
      </c>
      <c r="F68" s="100">
        <f t="shared" si="16"/>
        <v>217028</v>
      </c>
      <c r="G68" s="100">
        <v>20560</v>
      </c>
      <c r="H68" s="100">
        <f>TRUNC(C68*G68,0)</f>
        <v>4728</v>
      </c>
      <c r="I68" s="100">
        <v>888195</v>
      </c>
      <c r="J68" s="100">
        <f>TRUNC(C68*I68,0)</f>
        <v>204284</v>
      </c>
      <c r="K68" s="100">
        <v>34854</v>
      </c>
      <c r="L68" s="100">
        <f>TRUNC(C68*K68,0)</f>
        <v>8016</v>
      </c>
      <c r="M68" s="101"/>
    </row>
    <row r="69" spans="1:13" s="107" customFormat="1" ht="27.75" customHeight="1">
      <c r="A69" s="152" t="s">
        <v>320</v>
      </c>
      <c r="B69" s="99" t="s">
        <v>10</v>
      </c>
      <c r="C69" s="100"/>
      <c r="D69" s="99"/>
      <c r="E69" s="100"/>
      <c r="F69" s="100">
        <f t="shared" si="16"/>
        <v>5512500</v>
      </c>
      <c r="G69" s="100">
        <v>0</v>
      </c>
      <c r="H69" s="100">
        <f>SUM(H70:H71)</f>
        <v>5250000</v>
      </c>
      <c r="I69" s="100">
        <v>0</v>
      </c>
      <c r="J69" s="100">
        <f>SUM(J70:J71)</f>
        <v>262500</v>
      </c>
      <c r="K69" s="100">
        <v>0</v>
      </c>
      <c r="L69" s="100">
        <f>SUM(L70:L71)</f>
        <v>0</v>
      </c>
      <c r="M69" s="101"/>
    </row>
    <row r="70" spans="1:13" s="107" customFormat="1" ht="27.75" customHeight="1">
      <c r="A70" s="152" t="s">
        <v>321</v>
      </c>
      <c r="B70" s="99" t="s">
        <v>322</v>
      </c>
      <c r="C70" s="100">
        <v>1</v>
      </c>
      <c r="D70" s="99" t="s">
        <v>161</v>
      </c>
      <c r="E70" s="100">
        <f t="shared" si="16"/>
        <v>3192000</v>
      </c>
      <c r="F70" s="100">
        <f t="shared" si="16"/>
        <v>3192000</v>
      </c>
      <c r="G70" s="100">
        <v>3040000</v>
      </c>
      <c r="H70" s="100">
        <f>TRUNC(C70*G70,0)</f>
        <v>3040000</v>
      </c>
      <c r="I70" s="100">
        <v>152000</v>
      </c>
      <c r="J70" s="100">
        <f>TRUNC(C70*I70,0)</f>
        <v>152000</v>
      </c>
      <c r="K70" s="100">
        <v>0</v>
      </c>
      <c r="L70" s="100">
        <f>TRUNC(C70*K70,0)</f>
        <v>0</v>
      </c>
      <c r="M70" s="101"/>
    </row>
    <row r="71" spans="1:13" s="107" customFormat="1" ht="27.75" customHeight="1">
      <c r="A71" s="152" t="s">
        <v>321</v>
      </c>
      <c r="B71" s="99" t="s">
        <v>323</v>
      </c>
      <c r="C71" s="100">
        <v>1</v>
      </c>
      <c r="D71" s="99" t="s">
        <v>161</v>
      </c>
      <c r="E71" s="100">
        <f t="shared" si="16"/>
        <v>2320500</v>
      </c>
      <c r="F71" s="100">
        <f t="shared" si="16"/>
        <v>2320500</v>
      </c>
      <c r="G71" s="100">
        <v>2210000</v>
      </c>
      <c r="H71" s="100">
        <f>TRUNC(C71*G71,0)</f>
        <v>2210000</v>
      </c>
      <c r="I71" s="100">
        <v>110500</v>
      </c>
      <c r="J71" s="100">
        <f>TRUNC(C71*I71,0)</f>
        <v>110500</v>
      </c>
      <c r="K71" s="100">
        <v>0</v>
      </c>
      <c r="L71" s="100">
        <f>TRUNC(C71*K71,0)</f>
        <v>0</v>
      </c>
      <c r="M71" s="101"/>
    </row>
    <row r="72" spans="1:13" s="107" customFormat="1" ht="27.75" customHeight="1">
      <c r="A72" s="152" t="s">
        <v>324</v>
      </c>
      <c r="B72" s="99" t="s">
        <v>10</v>
      </c>
      <c r="C72" s="100"/>
      <c r="D72" s="99"/>
      <c r="E72" s="100"/>
      <c r="F72" s="100">
        <f t="shared" si="16"/>
        <v>10863206</v>
      </c>
      <c r="G72" s="100">
        <v>0</v>
      </c>
      <c r="H72" s="100">
        <f>H73+H79</f>
        <v>1803049</v>
      </c>
      <c r="I72" s="100">
        <v>0</v>
      </c>
      <c r="J72" s="100">
        <f>J73+J79</f>
        <v>7194854</v>
      </c>
      <c r="K72" s="100">
        <v>0</v>
      </c>
      <c r="L72" s="100">
        <f>L73+L79</f>
        <v>1865303</v>
      </c>
      <c r="M72" s="101"/>
    </row>
    <row r="73" spans="1:13" s="107" customFormat="1" ht="27.75" customHeight="1">
      <c r="A73" s="152" t="s">
        <v>325</v>
      </c>
      <c r="B73" s="99" t="s">
        <v>10</v>
      </c>
      <c r="C73" s="100"/>
      <c r="D73" s="99"/>
      <c r="E73" s="100"/>
      <c r="F73" s="100">
        <f t="shared" si="16"/>
        <v>8684850</v>
      </c>
      <c r="G73" s="100">
        <v>0</v>
      </c>
      <c r="H73" s="100">
        <f>SUM(H74:H78)</f>
        <v>1639959</v>
      </c>
      <c r="I73" s="100">
        <v>0</v>
      </c>
      <c r="J73" s="100">
        <f>SUM(J74:J78)</f>
        <v>5296242</v>
      </c>
      <c r="K73" s="100">
        <v>0</v>
      </c>
      <c r="L73" s="100">
        <f>SUM(L74:L78)</f>
        <v>1748649</v>
      </c>
      <c r="M73" s="101"/>
    </row>
    <row r="74" spans="1:13" s="107" customFormat="1" ht="27.75" customHeight="1">
      <c r="A74" s="152" t="s">
        <v>262</v>
      </c>
      <c r="B74" s="99" t="s">
        <v>326</v>
      </c>
      <c r="C74" s="100">
        <v>1500</v>
      </c>
      <c r="D74" s="99" t="s">
        <v>150</v>
      </c>
      <c r="E74" s="100">
        <f t="shared" si="16"/>
        <v>1008</v>
      </c>
      <c r="F74" s="100">
        <f t="shared" si="16"/>
        <v>1512000</v>
      </c>
      <c r="G74" s="100">
        <v>135</v>
      </c>
      <c r="H74" s="100">
        <f>TRUNC(C74*G74,0)</f>
        <v>202500</v>
      </c>
      <c r="I74" s="100">
        <v>698</v>
      </c>
      <c r="J74" s="100">
        <f>TRUNC(C74*I74,0)</f>
        <v>1047000</v>
      </c>
      <c r="K74" s="100">
        <v>175</v>
      </c>
      <c r="L74" s="100">
        <f>TRUNC(C74*K74,0)</f>
        <v>262500</v>
      </c>
      <c r="M74" s="101"/>
    </row>
    <row r="75" spans="1:13" s="107" customFormat="1" ht="27.75" customHeight="1">
      <c r="A75" s="152" t="s">
        <v>263</v>
      </c>
      <c r="B75" s="99" t="s">
        <v>207</v>
      </c>
      <c r="C75" s="100">
        <v>1500</v>
      </c>
      <c r="D75" s="99" t="s">
        <v>150</v>
      </c>
      <c r="E75" s="100">
        <f t="shared" si="16"/>
        <v>104</v>
      </c>
      <c r="F75" s="100">
        <f t="shared" si="16"/>
        <v>156000</v>
      </c>
      <c r="G75" s="100">
        <v>2</v>
      </c>
      <c r="H75" s="100">
        <f>TRUNC(C75*G75,0)</f>
        <v>3000</v>
      </c>
      <c r="I75" s="100">
        <v>102</v>
      </c>
      <c r="J75" s="100">
        <f>TRUNC(C75*I75,0)</f>
        <v>153000</v>
      </c>
      <c r="K75" s="100">
        <v>0</v>
      </c>
      <c r="L75" s="100">
        <f>TRUNC(C75*K75,0)</f>
        <v>0</v>
      </c>
      <c r="M75" s="101"/>
    </row>
    <row r="76" spans="1:13" s="107" customFormat="1" ht="27.75" customHeight="1">
      <c r="A76" s="152" t="s">
        <v>264</v>
      </c>
      <c r="B76" s="99" t="s">
        <v>327</v>
      </c>
      <c r="C76" s="100">
        <v>1500</v>
      </c>
      <c r="D76" s="99" t="s">
        <v>150</v>
      </c>
      <c r="E76" s="100">
        <f t="shared" si="16"/>
        <v>1075</v>
      </c>
      <c r="F76" s="100">
        <f t="shared" si="16"/>
        <v>1612500</v>
      </c>
      <c r="G76" s="100">
        <v>144</v>
      </c>
      <c r="H76" s="100">
        <f>TRUNC(C76*G76,0)</f>
        <v>216000</v>
      </c>
      <c r="I76" s="100">
        <v>744</v>
      </c>
      <c r="J76" s="100">
        <f>TRUNC(C76*I76,0)</f>
        <v>1116000</v>
      </c>
      <c r="K76" s="100">
        <v>187</v>
      </c>
      <c r="L76" s="100">
        <f>TRUNC(C76*K76,0)</f>
        <v>280500</v>
      </c>
      <c r="M76" s="101"/>
    </row>
    <row r="77" spans="1:13" s="107" customFormat="1" ht="27.75" customHeight="1">
      <c r="A77" s="152" t="s">
        <v>265</v>
      </c>
      <c r="B77" s="99" t="s">
        <v>207</v>
      </c>
      <c r="C77" s="100">
        <v>1500</v>
      </c>
      <c r="D77" s="99" t="s">
        <v>150</v>
      </c>
      <c r="E77" s="100">
        <f t="shared" si="16"/>
        <v>104</v>
      </c>
      <c r="F77" s="100">
        <f t="shared" si="16"/>
        <v>156000</v>
      </c>
      <c r="G77" s="100">
        <v>2</v>
      </c>
      <c r="H77" s="100">
        <f>TRUNC(C77*G77,0)</f>
        <v>3000</v>
      </c>
      <c r="I77" s="100">
        <v>102</v>
      </c>
      <c r="J77" s="100">
        <f>TRUNC(C77*I77,0)</f>
        <v>153000</v>
      </c>
      <c r="K77" s="100">
        <v>0</v>
      </c>
      <c r="L77" s="100">
        <f>TRUNC(C77*K77,0)</f>
        <v>0</v>
      </c>
      <c r="M77" s="101"/>
    </row>
    <row r="78" spans="1:13" s="107" customFormat="1" ht="27.75" customHeight="1">
      <c r="A78" s="152" t="s">
        <v>266</v>
      </c>
      <c r="B78" s="99" t="s">
        <v>328</v>
      </c>
      <c r="C78" s="100">
        <v>981</v>
      </c>
      <c r="D78" s="99" t="s">
        <v>152</v>
      </c>
      <c r="E78" s="100">
        <f t="shared" si="16"/>
        <v>5350</v>
      </c>
      <c r="F78" s="100">
        <f t="shared" si="16"/>
        <v>5248350</v>
      </c>
      <c r="G78" s="100">
        <v>1239</v>
      </c>
      <c r="H78" s="100">
        <f>TRUNC(C78*G78,0)</f>
        <v>1215459</v>
      </c>
      <c r="I78" s="100">
        <v>2882</v>
      </c>
      <c r="J78" s="100">
        <f>TRUNC(C78*I78,0)</f>
        <v>2827242</v>
      </c>
      <c r="K78" s="100">
        <v>1229</v>
      </c>
      <c r="L78" s="100">
        <f>TRUNC(C78*K78,0)</f>
        <v>1205649</v>
      </c>
      <c r="M78" s="101"/>
    </row>
    <row r="79" spans="1:13" s="107" customFormat="1" ht="27.75" customHeight="1">
      <c r="A79" s="152" t="s">
        <v>329</v>
      </c>
      <c r="B79" s="99" t="s">
        <v>10</v>
      </c>
      <c r="C79" s="100"/>
      <c r="D79" s="99"/>
      <c r="E79" s="100"/>
      <c r="F79" s="100">
        <f t="shared" si="16"/>
        <v>2178356</v>
      </c>
      <c r="G79" s="100">
        <v>0</v>
      </c>
      <c r="H79" s="100">
        <f>SUM(H80:H81)</f>
        <v>163090</v>
      </c>
      <c r="I79" s="100">
        <v>0</v>
      </c>
      <c r="J79" s="100">
        <f>SUM(J80:J81)</f>
        <v>1898612</v>
      </c>
      <c r="K79" s="100">
        <v>0</v>
      </c>
      <c r="L79" s="100">
        <f>SUM(L80:L81)</f>
        <v>116654</v>
      </c>
      <c r="M79" s="101"/>
    </row>
    <row r="80" spans="1:13" s="107" customFormat="1" ht="27.75" customHeight="1">
      <c r="A80" s="152" t="s">
        <v>330</v>
      </c>
      <c r="B80" s="99" t="s">
        <v>331</v>
      </c>
      <c r="C80" s="100">
        <v>47</v>
      </c>
      <c r="D80" s="99" t="s">
        <v>152</v>
      </c>
      <c r="E80" s="100">
        <f t="shared" si="16"/>
        <v>31226</v>
      </c>
      <c r="F80" s="100">
        <f t="shared" si="16"/>
        <v>1467622</v>
      </c>
      <c r="G80" s="100">
        <v>1617</v>
      </c>
      <c r="H80" s="100">
        <f>TRUNC(C80*G80,0)</f>
        <v>75999</v>
      </c>
      <c r="I80" s="100">
        <v>28747</v>
      </c>
      <c r="J80" s="100">
        <f>TRUNC(C80*I80,0)</f>
        <v>1351109</v>
      </c>
      <c r="K80" s="100">
        <v>862</v>
      </c>
      <c r="L80" s="100">
        <f>TRUNC(C80*K80,0)</f>
        <v>40514</v>
      </c>
      <c r="M80" s="101"/>
    </row>
    <row r="81" spans="1:19" s="107" customFormat="1" ht="27.75" customHeight="1">
      <c r="A81" s="152" t="s">
        <v>266</v>
      </c>
      <c r="B81" s="99" t="s">
        <v>194</v>
      </c>
      <c r="C81" s="100">
        <v>47</v>
      </c>
      <c r="D81" s="99" t="s">
        <v>152</v>
      </c>
      <c r="E81" s="100">
        <f t="shared" si="16"/>
        <v>15122</v>
      </c>
      <c r="F81" s="100">
        <f t="shared" si="16"/>
        <v>710734</v>
      </c>
      <c r="G81" s="100">
        <v>1853</v>
      </c>
      <c r="H81" s="100">
        <f>TRUNC(C81*G81,0)</f>
        <v>87091</v>
      </c>
      <c r="I81" s="100">
        <v>11649</v>
      </c>
      <c r="J81" s="100">
        <f>TRUNC(C81*I81,0)</f>
        <v>547503</v>
      </c>
      <c r="K81" s="100">
        <v>1620</v>
      </c>
      <c r="L81" s="100">
        <f>TRUNC(C81*K81,0)</f>
        <v>76140</v>
      </c>
      <c r="M81" s="101"/>
    </row>
    <row r="82" spans="1:19" s="107" customFormat="1" ht="27.75" customHeight="1">
      <c r="A82" s="172" t="s">
        <v>332</v>
      </c>
      <c r="B82" s="173" t="s">
        <v>10</v>
      </c>
      <c r="C82" s="174"/>
      <c r="D82" s="173"/>
      <c r="E82" s="174"/>
      <c r="F82" s="174">
        <f t="shared" si="16"/>
        <v>9232671</v>
      </c>
      <c r="G82" s="174">
        <v>0</v>
      </c>
      <c r="H82" s="174">
        <f>H83+H87+H90+H92</f>
        <v>2543944</v>
      </c>
      <c r="I82" s="174">
        <v>0</v>
      </c>
      <c r="J82" s="174">
        <f>J83+J87+J90+J92</f>
        <v>6180423</v>
      </c>
      <c r="K82" s="174">
        <v>0</v>
      </c>
      <c r="L82" s="174">
        <f>L83+L87+L90+L92</f>
        <v>508304</v>
      </c>
      <c r="M82" s="175"/>
    </row>
    <row r="83" spans="1:19" s="107" customFormat="1" ht="27.75" customHeight="1">
      <c r="A83" s="177" t="s">
        <v>333</v>
      </c>
      <c r="B83" s="176" t="s">
        <v>10</v>
      </c>
      <c r="C83" s="102"/>
      <c r="D83" s="176"/>
      <c r="E83" s="102"/>
      <c r="F83" s="102">
        <f t="shared" si="16"/>
        <v>5591418</v>
      </c>
      <c r="G83" s="102">
        <v>0</v>
      </c>
      <c r="H83" s="102">
        <f>SUM(H84:H86)</f>
        <v>479198</v>
      </c>
      <c r="I83" s="102">
        <v>0</v>
      </c>
      <c r="J83" s="102">
        <f>SUM(J84:J86)</f>
        <v>4848057</v>
      </c>
      <c r="K83" s="102">
        <v>0</v>
      </c>
      <c r="L83" s="102">
        <f>SUM(L84:L86)</f>
        <v>264163</v>
      </c>
      <c r="M83" s="188"/>
    </row>
    <row r="84" spans="1:19" s="107" customFormat="1" ht="27.75" customHeight="1">
      <c r="A84" s="152" t="s">
        <v>181</v>
      </c>
      <c r="B84" s="99" t="s">
        <v>175</v>
      </c>
      <c r="C84" s="100">
        <v>37</v>
      </c>
      <c r="D84" s="99" t="s">
        <v>152</v>
      </c>
      <c r="E84" s="100">
        <f t="shared" si="16"/>
        <v>30026</v>
      </c>
      <c r="F84" s="100">
        <f t="shared" si="16"/>
        <v>1110962</v>
      </c>
      <c r="G84" s="100">
        <v>3024</v>
      </c>
      <c r="H84" s="100">
        <f>TRUNC(C84*G84,0)</f>
        <v>111888</v>
      </c>
      <c r="I84" s="100">
        <v>23246</v>
      </c>
      <c r="J84" s="100">
        <f>TRUNC(C84*I84,0)</f>
        <v>860102</v>
      </c>
      <c r="K84" s="100">
        <v>3756</v>
      </c>
      <c r="L84" s="100">
        <f>TRUNC(C84*K84,0)</f>
        <v>138972</v>
      </c>
      <c r="M84" s="101"/>
    </row>
    <row r="85" spans="1:19" s="107" customFormat="1" ht="27.75" customHeight="1">
      <c r="A85" s="152" t="s">
        <v>183</v>
      </c>
      <c r="B85" s="99" t="s">
        <v>184</v>
      </c>
      <c r="C85" s="100">
        <v>106</v>
      </c>
      <c r="D85" s="99" t="s">
        <v>150</v>
      </c>
      <c r="E85" s="100">
        <f t="shared" si="16"/>
        <v>36180</v>
      </c>
      <c r="F85" s="100">
        <f t="shared" si="16"/>
        <v>3835080</v>
      </c>
      <c r="G85" s="100">
        <v>3344</v>
      </c>
      <c r="H85" s="100">
        <f>TRUNC(C85*G85,0)</f>
        <v>354464</v>
      </c>
      <c r="I85" s="100">
        <v>31880</v>
      </c>
      <c r="J85" s="100">
        <f>TRUNC(C85*I85,0)</f>
        <v>3379280</v>
      </c>
      <c r="K85" s="100">
        <v>956</v>
      </c>
      <c r="L85" s="100">
        <f>TRUNC(C85*K85,0)</f>
        <v>101336</v>
      </c>
      <c r="M85" s="101"/>
    </row>
    <row r="86" spans="1:19" s="107" customFormat="1" ht="27.75" customHeight="1">
      <c r="A86" s="152" t="s">
        <v>187</v>
      </c>
      <c r="B86" s="99" t="s">
        <v>267</v>
      </c>
      <c r="C86" s="178">
        <v>0.76900000000000002</v>
      </c>
      <c r="D86" s="99" t="s">
        <v>158</v>
      </c>
      <c r="E86" s="100">
        <f t="shared" si="16"/>
        <v>839243</v>
      </c>
      <c r="F86" s="100">
        <f t="shared" si="16"/>
        <v>645376</v>
      </c>
      <c r="G86" s="100">
        <v>16705</v>
      </c>
      <c r="H86" s="100">
        <f>TRUNC(C86*G86,0)</f>
        <v>12846</v>
      </c>
      <c r="I86" s="100">
        <v>791516</v>
      </c>
      <c r="J86" s="100">
        <f>TRUNC(C86*I86,0)</f>
        <v>608675</v>
      </c>
      <c r="K86" s="100">
        <v>31022</v>
      </c>
      <c r="L86" s="100">
        <f>TRUNC(C86*K86,0)</f>
        <v>23855</v>
      </c>
      <c r="M86" s="101"/>
    </row>
    <row r="87" spans="1:19" s="107" customFormat="1" ht="27.75" customHeight="1">
      <c r="A87" s="152" t="s">
        <v>334</v>
      </c>
      <c r="B87" s="99" t="s">
        <v>10</v>
      </c>
      <c r="C87" s="100"/>
      <c r="D87" s="99"/>
      <c r="E87" s="100"/>
      <c r="F87" s="100">
        <f t="shared" si="16"/>
        <v>1345640</v>
      </c>
      <c r="G87" s="100">
        <v>0</v>
      </c>
      <c r="H87" s="100">
        <f>SUM(H88:H89)</f>
        <v>732600</v>
      </c>
      <c r="I87" s="100">
        <v>0</v>
      </c>
      <c r="J87" s="100">
        <f>SUM(J88:J89)</f>
        <v>567945</v>
      </c>
      <c r="K87" s="100">
        <v>0</v>
      </c>
      <c r="L87" s="100">
        <f>SUM(L88:L89)</f>
        <v>45095</v>
      </c>
      <c r="M87" s="101"/>
      <c r="P87" s="152" t="s">
        <v>237</v>
      </c>
      <c r="Q87" s="99" t="s">
        <v>162</v>
      </c>
      <c r="R87" s="100">
        <v>10</v>
      </c>
    </row>
    <row r="88" spans="1:19" s="107" customFormat="1" ht="27.75" customHeight="1">
      <c r="A88" s="152" t="s">
        <v>335</v>
      </c>
      <c r="B88" s="99" t="s">
        <v>336</v>
      </c>
      <c r="C88" s="100">
        <v>4</v>
      </c>
      <c r="D88" s="99" t="s">
        <v>161</v>
      </c>
      <c r="E88" s="100">
        <f t="shared" si="16"/>
        <v>270568</v>
      </c>
      <c r="F88" s="100">
        <f t="shared" si="16"/>
        <v>1082272</v>
      </c>
      <c r="G88" s="100">
        <v>147960</v>
      </c>
      <c r="H88" s="100">
        <f>TRUNC(C88*G88,0)</f>
        <v>591840</v>
      </c>
      <c r="I88" s="100">
        <v>113589</v>
      </c>
      <c r="J88" s="100">
        <f>TRUNC(C88*I88,0)</f>
        <v>454356</v>
      </c>
      <c r="K88" s="100">
        <v>9019</v>
      </c>
      <c r="L88" s="100">
        <f>TRUNC(C88*K88,0)</f>
        <v>36076</v>
      </c>
      <c r="M88" s="101"/>
      <c r="P88" s="172" t="s">
        <v>234</v>
      </c>
      <c r="Q88" s="173" t="s">
        <v>162</v>
      </c>
      <c r="R88" s="174">
        <v>64</v>
      </c>
      <c r="S88" s="173" t="s">
        <v>152</v>
      </c>
    </row>
    <row r="89" spans="1:19" s="107" customFormat="1" ht="27.75" customHeight="1">
      <c r="A89" s="152" t="s">
        <v>337</v>
      </c>
      <c r="B89" s="99" t="s">
        <v>338</v>
      </c>
      <c r="C89" s="100">
        <v>1</v>
      </c>
      <c r="D89" s="99" t="s">
        <v>161</v>
      </c>
      <c r="E89" s="100">
        <f t="shared" si="16"/>
        <v>263368</v>
      </c>
      <c r="F89" s="100">
        <f t="shared" si="16"/>
        <v>263368</v>
      </c>
      <c r="G89" s="100">
        <v>140760</v>
      </c>
      <c r="H89" s="100">
        <f>TRUNC(C89*G89,0)</f>
        <v>140760</v>
      </c>
      <c r="I89" s="100">
        <v>113589</v>
      </c>
      <c r="J89" s="100">
        <f>TRUNC(C89*I89,0)</f>
        <v>113589</v>
      </c>
      <c r="K89" s="100">
        <v>9019</v>
      </c>
      <c r="L89" s="100">
        <f>TRUNC(C89*K89,0)</f>
        <v>9019</v>
      </c>
      <c r="M89" s="101"/>
      <c r="P89" s="177" t="s">
        <v>234</v>
      </c>
      <c r="Q89" s="176" t="s">
        <v>196</v>
      </c>
      <c r="R89" s="102">
        <v>8</v>
      </c>
      <c r="S89" s="176" t="s">
        <v>152</v>
      </c>
    </row>
    <row r="90" spans="1:19" s="107" customFormat="1" ht="27.75" customHeight="1">
      <c r="A90" s="152" t="s">
        <v>339</v>
      </c>
      <c r="B90" s="99" t="s">
        <v>10</v>
      </c>
      <c r="C90" s="100"/>
      <c r="D90" s="99"/>
      <c r="E90" s="100"/>
      <c r="F90" s="100">
        <f t="shared" si="16"/>
        <v>723748</v>
      </c>
      <c r="G90" s="100">
        <v>0</v>
      </c>
      <c r="H90" s="100">
        <f>H91</f>
        <v>42146</v>
      </c>
      <c r="I90" s="100">
        <v>0</v>
      </c>
      <c r="J90" s="100">
        <f>J91</f>
        <v>495972</v>
      </c>
      <c r="K90" s="100">
        <v>0</v>
      </c>
      <c r="L90" s="100">
        <f>L91</f>
        <v>185630</v>
      </c>
      <c r="M90" s="101"/>
      <c r="P90" s="152" t="s">
        <v>229</v>
      </c>
      <c r="Q90" s="99" t="s">
        <v>164</v>
      </c>
      <c r="R90" s="178">
        <v>3.0840000000000001</v>
      </c>
      <c r="S90" s="99" t="s">
        <v>158</v>
      </c>
    </row>
    <row r="91" spans="1:19" s="107" customFormat="1" ht="27.75" customHeight="1">
      <c r="A91" s="152" t="s">
        <v>340</v>
      </c>
      <c r="B91" s="99" t="s">
        <v>341</v>
      </c>
      <c r="C91" s="100">
        <v>2</v>
      </c>
      <c r="D91" s="99" t="s">
        <v>160</v>
      </c>
      <c r="E91" s="100">
        <f t="shared" si="16"/>
        <v>361874</v>
      </c>
      <c r="F91" s="100">
        <f t="shared" si="16"/>
        <v>723748</v>
      </c>
      <c r="G91" s="100">
        <v>21073</v>
      </c>
      <c r="H91" s="100">
        <f>TRUNC(C91*G91,0)</f>
        <v>42146</v>
      </c>
      <c r="I91" s="100">
        <v>247986</v>
      </c>
      <c r="J91" s="100">
        <f>TRUNC(C91*I91,0)</f>
        <v>495972</v>
      </c>
      <c r="K91" s="100">
        <v>92815</v>
      </c>
      <c r="L91" s="100">
        <f>TRUNC(C91*K91,0)</f>
        <v>185630</v>
      </c>
      <c r="M91" s="101"/>
      <c r="P91" s="152" t="s">
        <v>233</v>
      </c>
      <c r="Q91" s="99" t="s">
        <v>197</v>
      </c>
      <c r="R91" s="100">
        <v>13</v>
      </c>
      <c r="S91" s="99" t="s">
        <v>152</v>
      </c>
    </row>
    <row r="92" spans="1:19" s="107" customFormat="1" ht="27.75" customHeight="1">
      <c r="A92" s="152" t="s">
        <v>342</v>
      </c>
      <c r="B92" s="99" t="s">
        <v>10</v>
      </c>
      <c r="C92" s="100"/>
      <c r="D92" s="99"/>
      <c r="E92" s="100"/>
      <c r="F92" s="100">
        <f t="shared" si="16"/>
        <v>1571865</v>
      </c>
      <c r="G92" s="100">
        <v>0</v>
      </c>
      <c r="H92" s="100">
        <f>H93</f>
        <v>1290000</v>
      </c>
      <c r="I92" s="100">
        <v>0</v>
      </c>
      <c r="J92" s="100">
        <f>J93</f>
        <v>268449</v>
      </c>
      <c r="K92" s="100">
        <v>0</v>
      </c>
      <c r="L92" s="100">
        <f>L93</f>
        <v>13416</v>
      </c>
      <c r="M92" s="101"/>
      <c r="P92" s="152" t="s">
        <v>232</v>
      </c>
      <c r="Q92" s="99" t="s">
        <v>198</v>
      </c>
      <c r="R92" s="100">
        <v>46</v>
      </c>
      <c r="S92" s="99" t="s">
        <v>150</v>
      </c>
    </row>
    <row r="93" spans="1:19" s="107" customFormat="1" ht="27.75" customHeight="1">
      <c r="A93" s="152" t="s">
        <v>343</v>
      </c>
      <c r="B93" s="99" t="s">
        <v>344</v>
      </c>
      <c r="C93" s="100">
        <v>43</v>
      </c>
      <c r="D93" s="99" t="s">
        <v>345</v>
      </c>
      <c r="E93" s="100">
        <f t="shared" si="16"/>
        <v>36555</v>
      </c>
      <c r="F93" s="100">
        <f t="shared" si="16"/>
        <v>1571865</v>
      </c>
      <c r="G93" s="100">
        <v>30000</v>
      </c>
      <c r="H93" s="100">
        <f>TRUNC(C93*G93,0)</f>
        <v>1290000</v>
      </c>
      <c r="I93" s="100">
        <v>6243</v>
      </c>
      <c r="J93" s="100">
        <f>TRUNC(C93*I93,0)</f>
        <v>268449</v>
      </c>
      <c r="K93" s="100">
        <v>312</v>
      </c>
      <c r="L93" s="100">
        <f>TRUNC(C93*K93,0)</f>
        <v>13416</v>
      </c>
      <c r="M93" s="101"/>
    </row>
    <row r="94" spans="1:19" s="107" customFormat="1" ht="27.75" customHeight="1">
      <c r="A94" s="152" t="s">
        <v>346</v>
      </c>
      <c r="B94" s="99" t="s">
        <v>10</v>
      </c>
      <c r="C94" s="100"/>
      <c r="D94" s="99"/>
      <c r="E94" s="100"/>
      <c r="F94" s="100">
        <f t="shared" si="16"/>
        <v>79925043</v>
      </c>
      <c r="G94" s="100">
        <v>0</v>
      </c>
      <c r="H94" s="100">
        <f>H95+H100+H104+H108+H111+H113+H115</f>
        <v>38253347</v>
      </c>
      <c r="I94" s="100">
        <v>0</v>
      </c>
      <c r="J94" s="100">
        <f>J95+J100+J104+J108+J111+J113+J115</f>
        <v>28962294</v>
      </c>
      <c r="K94" s="100">
        <v>0</v>
      </c>
      <c r="L94" s="100">
        <f>L95+L100+L104+L108+L111+L113+L115</f>
        <v>12709402</v>
      </c>
      <c r="M94" s="101"/>
    </row>
    <row r="95" spans="1:19" s="107" customFormat="1" ht="27.75" customHeight="1">
      <c r="A95" s="152" t="s">
        <v>347</v>
      </c>
      <c r="B95" s="99" t="s">
        <v>10</v>
      </c>
      <c r="C95" s="100"/>
      <c r="D95" s="99"/>
      <c r="E95" s="100"/>
      <c r="F95" s="100">
        <f t="shared" si="16"/>
        <v>11184804</v>
      </c>
      <c r="G95" s="100">
        <v>0</v>
      </c>
      <c r="H95" s="100">
        <f>SUM(H96:H99)</f>
        <v>0</v>
      </c>
      <c r="I95" s="100">
        <v>0</v>
      </c>
      <c r="J95" s="100">
        <f>SUM(J96:J99)</f>
        <v>0</v>
      </c>
      <c r="K95" s="100">
        <v>0</v>
      </c>
      <c r="L95" s="100">
        <f>SUM(L96:L99)</f>
        <v>11184804</v>
      </c>
      <c r="M95" s="101"/>
    </row>
    <row r="96" spans="1:19" s="107" customFormat="1" ht="27.75" customHeight="1">
      <c r="A96" s="152" t="s">
        <v>348</v>
      </c>
      <c r="B96" s="99" t="s">
        <v>349</v>
      </c>
      <c r="C96" s="100">
        <v>1</v>
      </c>
      <c r="D96" s="99" t="s">
        <v>151</v>
      </c>
      <c r="E96" s="100">
        <f t="shared" si="16"/>
        <v>11010570</v>
      </c>
      <c r="F96" s="100">
        <f t="shared" si="16"/>
        <v>11010570</v>
      </c>
      <c r="G96" s="100">
        <v>0</v>
      </c>
      <c r="H96" s="100">
        <f>TRUNC(C96*G96,0)</f>
        <v>0</v>
      </c>
      <c r="I96" s="100">
        <v>0</v>
      </c>
      <c r="J96" s="100">
        <f>TRUNC(C96*I96,0)</f>
        <v>0</v>
      </c>
      <c r="K96" s="100">
        <v>11010570</v>
      </c>
      <c r="L96" s="100">
        <f>TRUNC(C96*K96,0)</f>
        <v>11010570</v>
      </c>
      <c r="M96" s="101"/>
    </row>
    <row r="97" spans="1:13" s="107" customFormat="1" ht="27.75" customHeight="1">
      <c r="A97" s="152" t="s">
        <v>219</v>
      </c>
      <c r="B97" s="99" t="s">
        <v>350</v>
      </c>
      <c r="C97" s="100">
        <v>11</v>
      </c>
      <c r="D97" s="99" t="s">
        <v>220</v>
      </c>
      <c r="E97" s="100">
        <f t="shared" si="16"/>
        <v>2329</v>
      </c>
      <c r="F97" s="100">
        <f t="shared" si="16"/>
        <v>25619</v>
      </c>
      <c r="G97" s="100">
        <v>0</v>
      </c>
      <c r="H97" s="100">
        <f>TRUNC(C97*G97,0)</f>
        <v>0</v>
      </c>
      <c r="I97" s="100">
        <v>0</v>
      </c>
      <c r="J97" s="100">
        <f>TRUNC(C97*I97,0)</f>
        <v>0</v>
      </c>
      <c r="K97" s="100">
        <v>2329</v>
      </c>
      <c r="L97" s="100">
        <f>TRUNC(C97*K97,0)</f>
        <v>25619</v>
      </c>
      <c r="M97" s="101"/>
    </row>
    <row r="98" spans="1:13" s="107" customFormat="1" ht="27.75" customHeight="1">
      <c r="A98" s="152" t="s">
        <v>195</v>
      </c>
      <c r="B98" s="99" t="s">
        <v>351</v>
      </c>
      <c r="C98" s="178">
        <v>6.3170000000000002</v>
      </c>
      <c r="D98" s="99" t="s">
        <v>158</v>
      </c>
      <c r="E98" s="100">
        <f t="shared" si="16"/>
        <v>11851</v>
      </c>
      <c r="F98" s="100">
        <f t="shared" si="16"/>
        <v>74862</v>
      </c>
      <c r="G98" s="100">
        <v>0</v>
      </c>
      <c r="H98" s="100">
        <f>TRUNC(C98*G98,0)</f>
        <v>0</v>
      </c>
      <c r="I98" s="100">
        <v>0</v>
      </c>
      <c r="J98" s="100">
        <f>TRUNC(C98*I98,0)</f>
        <v>0</v>
      </c>
      <c r="K98" s="100">
        <v>11851</v>
      </c>
      <c r="L98" s="100">
        <f>TRUNC(C98*K98,0)</f>
        <v>74862</v>
      </c>
      <c r="M98" s="101"/>
    </row>
    <row r="99" spans="1:13" s="107" customFormat="1" ht="27.75" customHeight="1">
      <c r="A99" s="152" t="s">
        <v>352</v>
      </c>
      <c r="B99" s="99" t="s">
        <v>10</v>
      </c>
      <c r="C99" s="100">
        <v>32.61</v>
      </c>
      <c r="D99" s="99" t="s">
        <v>158</v>
      </c>
      <c r="E99" s="100">
        <f t="shared" si="16"/>
        <v>2261.69</v>
      </c>
      <c r="F99" s="100">
        <f t="shared" si="16"/>
        <v>73753</v>
      </c>
      <c r="G99" s="100">
        <v>0</v>
      </c>
      <c r="H99" s="100">
        <f>TRUNC(C99*G99,0)</f>
        <v>0</v>
      </c>
      <c r="I99" s="100">
        <v>0</v>
      </c>
      <c r="J99" s="100">
        <f>TRUNC(C99*I99,0)</f>
        <v>0</v>
      </c>
      <c r="K99" s="100">
        <v>2261.69</v>
      </c>
      <c r="L99" s="100">
        <f>TRUNC(C99*K99,0)</f>
        <v>73753</v>
      </c>
      <c r="M99" s="101"/>
    </row>
    <row r="100" spans="1:13" s="107" customFormat="1" ht="27.75" customHeight="1">
      <c r="A100" s="152" t="s">
        <v>353</v>
      </c>
      <c r="B100" s="99" t="s">
        <v>10</v>
      </c>
      <c r="C100" s="100"/>
      <c r="D100" s="99"/>
      <c r="E100" s="100"/>
      <c r="F100" s="100">
        <f t="shared" si="16"/>
        <v>8020566</v>
      </c>
      <c r="G100" s="100">
        <v>0</v>
      </c>
      <c r="H100" s="100">
        <f>SUM(H101:H103)</f>
        <v>6970513</v>
      </c>
      <c r="I100" s="100">
        <v>0</v>
      </c>
      <c r="J100" s="100">
        <f>SUM(J101:J103)</f>
        <v>936797</v>
      </c>
      <c r="K100" s="100">
        <v>0</v>
      </c>
      <c r="L100" s="100">
        <f>SUM(L101:L103)</f>
        <v>113256</v>
      </c>
      <c r="M100" s="101"/>
    </row>
    <row r="101" spans="1:13" s="107" customFormat="1" ht="27.75" customHeight="1">
      <c r="A101" s="152" t="s">
        <v>354</v>
      </c>
      <c r="B101" s="99" t="s">
        <v>240</v>
      </c>
      <c r="C101" s="100">
        <v>205</v>
      </c>
      <c r="D101" s="99" t="s">
        <v>150</v>
      </c>
      <c r="E101" s="100">
        <f t="shared" si="16"/>
        <v>33796</v>
      </c>
      <c r="F101" s="100">
        <f t="shared" si="16"/>
        <v>6928180</v>
      </c>
      <c r="G101" s="100">
        <v>30226</v>
      </c>
      <c r="H101" s="100">
        <f>TRUNC(C101*G101,0)</f>
        <v>6196330</v>
      </c>
      <c r="I101" s="100">
        <v>3185</v>
      </c>
      <c r="J101" s="100">
        <f>TRUNC(C101*I101,0)</f>
        <v>652925</v>
      </c>
      <c r="K101" s="100">
        <v>385</v>
      </c>
      <c r="L101" s="100">
        <f>TRUNC(C101*K101,0)</f>
        <v>78925</v>
      </c>
      <c r="M101" s="101"/>
    </row>
    <row r="102" spans="1:13" s="107" customFormat="1" ht="27.75" customHeight="1">
      <c r="A102" s="172" t="s">
        <v>354</v>
      </c>
      <c r="B102" s="173" t="s">
        <v>355</v>
      </c>
      <c r="C102" s="174">
        <v>14</v>
      </c>
      <c r="D102" s="173" t="s">
        <v>150</v>
      </c>
      <c r="E102" s="174">
        <f t="shared" si="16"/>
        <v>37656</v>
      </c>
      <c r="F102" s="174">
        <f t="shared" si="16"/>
        <v>527184</v>
      </c>
      <c r="G102" s="174">
        <v>30515</v>
      </c>
      <c r="H102" s="174">
        <f>TRUNC(C102*G102,0)</f>
        <v>427210</v>
      </c>
      <c r="I102" s="174">
        <v>6371</v>
      </c>
      <c r="J102" s="174">
        <f>TRUNC(C102*I102,0)</f>
        <v>89194</v>
      </c>
      <c r="K102" s="174">
        <v>770</v>
      </c>
      <c r="L102" s="174">
        <f>TRUNC(C102*K102,0)</f>
        <v>10780</v>
      </c>
      <c r="M102" s="175"/>
    </row>
    <row r="103" spans="1:13" s="107" customFormat="1" ht="27.75" customHeight="1">
      <c r="A103" s="177" t="s">
        <v>354</v>
      </c>
      <c r="B103" s="176" t="s">
        <v>356</v>
      </c>
      <c r="C103" s="102">
        <v>11</v>
      </c>
      <c r="D103" s="176" t="s">
        <v>150</v>
      </c>
      <c r="E103" s="102">
        <f t="shared" si="16"/>
        <v>51382</v>
      </c>
      <c r="F103" s="102">
        <f t="shared" si="16"/>
        <v>565202</v>
      </c>
      <c r="G103" s="102">
        <v>31543</v>
      </c>
      <c r="H103" s="102">
        <f>TRUNC(C103*G103,0)</f>
        <v>346973</v>
      </c>
      <c r="I103" s="102">
        <v>17698</v>
      </c>
      <c r="J103" s="102">
        <f>TRUNC(C103*I103,0)</f>
        <v>194678</v>
      </c>
      <c r="K103" s="102">
        <v>2141</v>
      </c>
      <c r="L103" s="102">
        <f>TRUNC(C103*K103,0)</f>
        <v>23551</v>
      </c>
      <c r="M103" s="188"/>
    </row>
    <row r="104" spans="1:13" s="107" customFormat="1" ht="27.75" customHeight="1">
      <c r="A104" s="152" t="s">
        <v>357</v>
      </c>
      <c r="B104" s="99" t="s">
        <v>10</v>
      </c>
      <c r="C104" s="100"/>
      <c r="D104" s="99"/>
      <c r="E104" s="100"/>
      <c r="F104" s="100">
        <f t="shared" si="16"/>
        <v>25366956</v>
      </c>
      <c r="G104" s="100">
        <v>0</v>
      </c>
      <c r="H104" s="100">
        <f>SUM(H105:H107)</f>
        <v>24070888</v>
      </c>
      <c r="I104" s="100">
        <v>0</v>
      </c>
      <c r="J104" s="100">
        <f>SUM(J105:J107)</f>
        <v>1150356</v>
      </c>
      <c r="K104" s="100">
        <v>0</v>
      </c>
      <c r="L104" s="100">
        <f>SUM(L105:L107)</f>
        <v>145712</v>
      </c>
      <c r="M104" s="101"/>
    </row>
    <row r="105" spans="1:13" s="107" customFormat="1" ht="27.75" customHeight="1">
      <c r="A105" s="152" t="s">
        <v>268</v>
      </c>
      <c r="B105" s="99" t="s">
        <v>431</v>
      </c>
      <c r="C105" s="100">
        <v>256</v>
      </c>
      <c r="D105" s="99" t="s">
        <v>159</v>
      </c>
      <c r="E105" s="100">
        <f t="shared" si="16"/>
        <v>91404</v>
      </c>
      <c r="F105" s="100">
        <f t="shared" si="16"/>
        <v>23399424</v>
      </c>
      <c r="G105" s="100">
        <v>86662</v>
      </c>
      <c r="H105" s="100">
        <f>TRUNC(C105*G105,0)</f>
        <v>22185472</v>
      </c>
      <c r="I105" s="100">
        <v>4200</v>
      </c>
      <c r="J105" s="100">
        <f>TRUNC(C105*I105,0)</f>
        <v>1075200</v>
      </c>
      <c r="K105" s="100">
        <v>542</v>
      </c>
      <c r="L105" s="100">
        <f>TRUNC(C105*K105,0)</f>
        <v>138752</v>
      </c>
      <c r="M105" s="101"/>
    </row>
    <row r="106" spans="1:13" s="107" customFormat="1" ht="27.75" customHeight="1">
      <c r="A106" s="152" t="s">
        <v>268</v>
      </c>
      <c r="B106" s="99" t="s">
        <v>432</v>
      </c>
      <c r="C106" s="100">
        <v>12</v>
      </c>
      <c r="D106" s="99" t="s">
        <v>161</v>
      </c>
      <c r="E106" s="100">
        <f t="shared" si="16"/>
        <v>150228</v>
      </c>
      <c r="F106" s="100">
        <f t="shared" si="16"/>
        <v>1802736</v>
      </c>
      <c r="G106" s="100">
        <v>146118</v>
      </c>
      <c r="H106" s="100">
        <f>TRUNC(C106*G106,0)</f>
        <v>1753416</v>
      </c>
      <c r="I106" s="100">
        <v>3609</v>
      </c>
      <c r="J106" s="100">
        <f>TRUNC(C106*I106,0)</f>
        <v>43308</v>
      </c>
      <c r="K106" s="100">
        <v>501</v>
      </c>
      <c r="L106" s="100">
        <f>TRUNC(C106*K106,0)</f>
        <v>6012</v>
      </c>
      <c r="M106" s="101"/>
    </row>
    <row r="107" spans="1:13" s="107" customFormat="1" ht="27.75" customHeight="1">
      <c r="A107" s="152" t="s">
        <v>269</v>
      </c>
      <c r="B107" s="99" t="s">
        <v>270</v>
      </c>
      <c r="C107" s="100">
        <v>12</v>
      </c>
      <c r="D107" s="99" t="s">
        <v>161</v>
      </c>
      <c r="E107" s="100">
        <f t="shared" si="16"/>
        <v>13733</v>
      </c>
      <c r="F107" s="100">
        <f t="shared" si="16"/>
        <v>164796</v>
      </c>
      <c r="G107" s="100">
        <v>11000</v>
      </c>
      <c r="H107" s="100">
        <f>TRUNC(C107*G107,0)</f>
        <v>132000</v>
      </c>
      <c r="I107" s="100">
        <v>2654</v>
      </c>
      <c r="J107" s="100">
        <f>TRUNC(C107*I107,0)</f>
        <v>31848</v>
      </c>
      <c r="K107" s="100">
        <v>79</v>
      </c>
      <c r="L107" s="100">
        <f>TRUNC(C107*K107,0)</f>
        <v>948</v>
      </c>
      <c r="M107" s="101"/>
    </row>
    <row r="108" spans="1:13" s="107" customFormat="1" ht="27.75" customHeight="1">
      <c r="A108" s="152" t="s">
        <v>360</v>
      </c>
      <c r="B108" s="99" t="s">
        <v>10</v>
      </c>
      <c r="C108" s="100"/>
      <c r="D108" s="99"/>
      <c r="E108" s="100"/>
      <c r="F108" s="100">
        <f t="shared" si="16"/>
        <v>-249092</v>
      </c>
      <c r="G108" s="100">
        <v>0</v>
      </c>
      <c r="H108" s="100">
        <f>SUM(H109:H110)</f>
        <v>-372384</v>
      </c>
      <c r="I108" s="100">
        <v>0</v>
      </c>
      <c r="J108" s="100">
        <f>SUM(J109:J110)</f>
        <v>109200</v>
      </c>
      <c r="K108" s="100">
        <v>0</v>
      </c>
      <c r="L108" s="100">
        <f>SUM(L109:L110)</f>
        <v>14092</v>
      </c>
      <c r="M108" s="101"/>
    </row>
    <row r="109" spans="1:13" s="107" customFormat="1" ht="27.75" customHeight="1">
      <c r="A109" s="152" t="s">
        <v>271</v>
      </c>
      <c r="B109" s="99" t="s">
        <v>431</v>
      </c>
      <c r="C109" s="100">
        <v>52</v>
      </c>
      <c r="D109" s="99" t="s">
        <v>159</v>
      </c>
      <c r="E109" s="100">
        <f t="shared" si="16"/>
        <v>2539</v>
      </c>
      <c r="F109" s="100">
        <f t="shared" si="16"/>
        <v>132028</v>
      </c>
      <c r="G109" s="100">
        <v>168</v>
      </c>
      <c r="H109" s="100">
        <f>TRUNC(C109*G109,0)</f>
        <v>8736</v>
      </c>
      <c r="I109" s="100">
        <v>2100</v>
      </c>
      <c r="J109" s="100">
        <f>TRUNC(C109*I109,0)</f>
        <v>109200</v>
      </c>
      <c r="K109" s="100">
        <v>271</v>
      </c>
      <c r="L109" s="100">
        <f>TRUNC(C109*K109,0)</f>
        <v>14092</v>
      </c>
      <c r="M109" s="101"/>
    </row>
    <row r="110" spans="1:13" s="107" customFormat="1" ht="27.75" customHeight="1">
      <c r="A110" s="152" t="s">
        <v>272</v>
      </c>
      <c r="B110" s="99" t="s">
        <v>242</v>
      </c>
      <c r="C110" s="178">
        <v>1.1910000000000001</v>
      </c>
      <c r="D110" s="99" t="s">
        <v>158</v>
      </c>
      <c r="E110" s="100">
        <f t="shared" si="16"/>
        <v>-320000</v>
      </c>
      <c r="F110" s="100">
        <f t="shared" si="16"/>
        <v>-381120</v>
      </c>
      <c r="G110" s="100">
        <v>-320000</v>
      </c>
      <c r="H110" s="100">
        <f>TRUNC(C110*G110,0)</f>
        <v>-381120</v>
      </c>
      <c r="I110" s="100">
        <v>0</v>
      </c>
      <c r="J110" s="100">
        <f>TRUNC(C110*I110,0)</f>
        <v>0</v>
      </c>
      <c r="K110" s="100">
        <v>0</v>
      </c>
      <c r="L110" s="100">
        <f>TRUNC(C110*K110,0)</f>
        <v>0</v>
      </c>
      <c r="M110" s="101"/>
    </row>
    <row r="111" spans="1:13" s="107" customFormat="1" ht="27.75" customHeight="1">
      <c r="A111" s="152" t="s">
        <v>361</v>
      </c>
      <c r="B111" s="99" t="s">
        <v>10</v>
      </c>
      <c r="C111" s="100"/>
      <c r="D111" s="99"/>
      <c r="E111" s="100"/>
      <c r="F111" s="100">
        <f t="shared" si="16"/>
        <v>3612939</v>
      </c>
      <c r="G111" s="100">
        <v>0</v>
      </c>
      <c r="H111" s="100">
        <f>H112</f>
        <v>506440</v>
      </c>
      <c r="I111" s="100">
        <v>0</v>
      </c>
      <c r="J111" s="100">
        <f>J112</f>
        <v>2913581</v>
      </c>
      <c r="K111" s="100">
        <v>0</v>
      </c>
      <c r="L111" s="100">
        <f>L112</f>
        <v>192918</v>
      </c>
      <c r="M111" s="101"/>
    </row>
    <row r="112" spans="1:13" s="107" customFormat="1" ht="27.75" customHeight="1">
      <c r="A112" s="152" t="s">
        <v>176</v>
      </c>
      <c r="B112" s="99" t="s">
        <v>10</v>
      </c>
      <c r="C112" s="100">
        <v>11</v>
      </c>
      <c r="D112" s="99" t="s">
        <v>177</v>
      </c>
      <c r="E112" s="100">
        <f t="shared" si="16"/>
        <v>328449</v>
      </c>
      <c r="F112" s="100">
        <f t="shared" si="16"/>
        <v>3612939</v>
      </c>
      <c r="G112" s="100">
        <v>46040</v>
      </c>
      <c r="H112" s="100">
        <f>TRUNC(C112*G112,0)</f>
        <v>506440</v>
      </c>
      <c r="I112" s="100">
        <v>264871</v>
      </c>
      <c r="J112" s="100">
        <f>TRUNC(C112*I112,0)</f>
        <v>2913581</v>
      </c>
      <c r="K112" s="100">
        <v>17538</v>
      </c>
      <c r="L112" s="100">
        <f>TRUNC(C112*K112,0)</f>
        <v>192918</v>
      </c>
      <c r="M112" s="101"/>
    </row>
    <row r="113" spans="1:13" s="107" customFormat="1" ht="27.75" customHeight="1">
      <c r="A113" s="152" t="s">
        <v>362</v>
      </c>
      <c r="B113" s="99" t="s">
        <v>10</v>
      </c>
      <c r="C113" s="100"/>
      <c r="D113" s="99"/>
      <c r="E113" s="100"/>
      <c r="F113" s="100">
        <f t="shared" si="16"/>
        <v>12520080</v>
      </c>
      <c r="G113" s="100">
        <v>0</v>
      </c>
      <c r="H113" s="100">
        <f>H114</f>
        <v>2196000</v>
      </c>
      <c r="I113" s="100">
        <v>0</v>
      </c>
      <c r="J113" s="100">
        <f>J114</f>
        <v>10324080</v>
      </c>
      <c r="K113" s="100">
        <v>0</v>
      </c>
      <c r="L113" s="100">
        <f>L114</f>
        <v>0</v>
      </c>
      <c r="M113" s="101"/>
    </row>
    <row r="114" spans="1:13" s="107" customFormat="1" ht="27.75" customHeight="1">
      <c r="A114" s="152" t="s">
        <v>363</v>
      </c>
      <c r="B114" s="99" t="s">
        <v>10</v>
      </c>
      <c r="C114" s="100">
        <v>1</v>
      </c>
      <c r="D114" s="99" t="s">
        <v>151</v>
      </c>
      <c r="E114" s="100">
        <f t="shared" si="16"/>
        <v>12520080</v>
      </c>
      <c r="F114" s="100">
        <f t="shared" si="16"/>
        <v>12520080</v>
      </c>
      <c r="G114" s="100">
        <v>2196000</v>
      </c>
      <c r="H114" s="100">
        <f>TRUNC(C114*G114,0)</f>
        <v>2196000</v>
      </c>
      <c r="I114" s="100">
        <v>10324080</v>
      </c>
      <c r="J114" s="100">
        <f>TRUNC(C114*I114,0)</f>
        <v>10324080</v>
      </c>
      <c r="K114" s="100">
        <v>0</v>
      </c>
      <c r="L114" s="100">
        <f>TRUNC(C114*K114,0)</f>
        <v>0</v>
      </c>
      <c r="M114" s="101"/>
    </row>
    <row r="115" spans="1:13" s="107" customFormat="1" ht="27.75" customHeight="1">
      <c r="A115" s="152" t="s">
        <v>364</v>
      </c>
      <c r="B115" s="99" t="s">
        <v>10</v>
      </c>
      <c r="C115" s="100"/>
      <c r="D115" s="99"/>
      <c r="E115" s="100"/>
      <c r="F115" s="100">
        <f t="shared" si="16"/>
        <v>19468790</v>
      </c>
      <c r="G115" s="100">
        <v>0</v>
      </c>
      <c r="H115" s="100">
        <f>SUM(H116:H117)</f>
        <v>4881890</v>
      </c>
      <c r="I115" s="100">
        <v>0</v>
      </c>
      <c r="J115" s="100">
        <f>SUM(J116:J117)</f>
        <v>13528280</v>
      </c>
      <c r="K115" s="100">
        <v>0</v>
      </c>
      <c r="L115" s="100">
        <f>SUM(L116:L117)</f>
        <v>1058620</v>
      </c>
      <c r="M115" s="101"/>
    </row>
    <row r="116" spans="1:13" s="107" customFormat="1" ht="27.75" customHeight="1">
      <c r="A116" s="152" t="s">
        <v>365</v>
      </c>
      <c r="B116" s="99" t="s">
        <v>366</v>
      </c>
      <c r="C116" s="100">
        <v>90</v>
      </c>
      <c r="D116" s="99" t="s">
        <v>150</v>
      </c>
      <c r="E116" s="100">
        <f t="shared" si="16"/>
        <v>150471</v>
      </c>
      <c r="F116" s="100">
        <f t="shared" si="16"/>
        <v>13542390</v>
      </c>
      <c r="G116" s="100">
        <v>37666</v>
      </c>
      <c r="H116" s="100">
        <f>TRUNC(C116*G116,0)</f>
        <v>3389940</v>
      </c>
      <c r="I116" s="100">
        <v>104652</v>
      </c>
      <c r="J116" s="100">
        <f>TRUNC(C116*I116,0)</f>
        <v>9418680</v>
      </c>
      <c r="K116" s="100">
        <v>8153</v>
      </c>
      <c r="L116" s="100">
        <f>TRUNC(C116*K116,0)</f>
        <v>733770</v>
      </c>
      <c r="M116" s="101"/>
    </row>
    <row r="117" spans="1:13" s="107" customFormat="1" ht="27.75" customHeight="1">
      <c r="A117" s="152" t="s">
        <v>367</v>
      </c>
      <c r="B117" s="99" t="s">
        <v>366</v>
      </c>
      <c r="C117" s="100">
        <v>50</v>
      </c>
      <c r="D117" s="99" t="s">
        <v>150</v>
      </c>
      <c r="E117" s="100">
        <f t="shared" si="16"/>
        <v>118528</v>
      </c>
      <c r="F117" s="100">
        <f t="shared" si="16"/>
        <v>5926400</v>
      </c>
      <c r="G117" s="100">
        <v>29839</v>
      </c>
      <c r="H117" s="100">
        <f>TRUNC(C117*G117,0)</f>
        <v>1491950</v>
      </c>
      <c r="I117" s="100">
        <v>82192</v>
      </c>
      <c r="J117" s="100">
        <f>TRUNC(C117*I117,0)</f>
        <v>4109600</v>
      </c>
      <c r="K117" s="100">
        <v>6497</v>
      </c>
      <c r="L117" s="100">
        <f>TRUNC(C117*K117,0)</f>
        <v>324850</v>
      </c>
      <c r="M117" s="101"/>
    </row>
    <row r="118" spans="1:13" s="107" customFormat="1" ht="27.75" customHeight="1">
      <c r="A118" s="152" t="s">
        <v>368</v>
      </c>
      <c r="B118" s="99" t="s">
        <v>10</v>
      </c>
      <c r="C118" s="100"/>
      <c r="D118" s="99"/>
      <c r="E118" s="100"/>
      <c r="F118" s="100">
        <f t="shared" si="16"/>
        <v>45773170</v>
      </c>
      <c r="G118" s="100">
        <v>0</v>
      </c>
      <c r="H118" s="100">
        <f>SUM(H119:H123)</f>
        <v>45773170</v>
      </c>
      <c r="I118" s="100">
        <v>0</v>
      </c>
      <c r="J118" s="100">
        <f>SUM(J119:J123)</f>
        <v>0</v>
      </c>
      <c r="K118" s="100">
        <v>0</v>
      </c>
      <c r="L118" s="100">
        <f>SUM(L119:L123)</f>
        <v>0</v>
      </c>
      <c r="M118" s="101"/>
    </row>
    <row r="119" spans="1:13" s="107" customFormat="1" ht="27.75" customHeight="1">
      <c r="A119" s="152" t="s">
        <v>214</v>
      </c>
      <c r="B119" s="99" t="s">
        <v>241</v>
      </c>
      <c r="C119" s="100">
        <v>3</v>
      </c>
      <c r="D119" s="99" t="s">
        <v>235</v>
      </c>
      <c r="E119" s="100">
        <f t="shared" si="16"/>
        <v>180000</v>
      </c>
      <c r="F119" s="100">
        <f t="shared" si="16"/>
        <v>540000</v>
      </c>
      <c r="G119" s="100">
        <v>180000</v>
      </c>
      <c r="H119" s="100">
        <f>TRUNC(C119*G119,0)</f>
        <v>540000</v>
      </c>
      <c r="I119" s="100">
        <v>0</v>
      </c>
      <c r="J119" s="100">
        <f>TRUNC(C119*I119,0)</f>
        <v>0</v>
      </c>
      <c r="K119" s="100">
        <v>0</v>
      </c>
      <c r="L119" s="100">
        <f>TRUNC(C119*K119,0)</f>
        <v>0</v>
      </c>
      <c r="M119" s="101"/>
    </row>
    <row r="120" spans="1:13" s="107" customFormat="1" ht="27.75" customHeight="1">
      <c r="A120" s="152" t="s">
        <v>214</v>
      </c>
      <c r="B120" s="99" t="s">
        <v>215</v>
      </c>
      <c r="C120" s="100">
        <v>8</v>
      </c>
      <c r="D120" s="99" t="s">
        <v>235</v>
      </c>
      <c r="E120" s="100">
        <f t="shared" si="16"/>
        <v>180000</v>
      </c>
      <c r="F120" s="100">
        <f t="shared" si="16"/>
        <v>1440000</v>
      </c>
      <c r="G120" s="100">
        <v>180000</v>
      </c>
      <c r="H120" s="100">
        <f>TRUNC(C120*G120,0)</f>
        <v>1440000</v>
      </c>
      <c r="I120" s="100">
        <v>0</v>
      </c>
      <c r="J120" s="100">
        <f>TRUNC(C120*I120,0)</f>
        <v>0</v>
      </c>
      <c r="K120" s="100">
        <v>0</v>
      </c>
      <c r="L120" s="100">
        <f>TRUNC(C120*K120,0)</f>
        <v>0</v>
      </c>
      <c r="M120" s="101"/>
    </row>
    <row r="121" spans="1:13" s="107" customFormat="1" ht="27.75" customHeight="1">
      <c r="A121" s="152" t="s">
        <v>369</v>
      </c>
      <c r="B121" s="99" t="s">
        <v>197</v>
      </c>
      <c r="C121" s="100">
        <v>1320</v>
      </c>
      <c r="D121" s="99" t="s">
        <v>152</v>
      </c>
      <c r="E121" s="100">
        <f t="shared" si="16"/>
        <v>28000</v>
      </c>
      <c r="F121" s="100">
        <f t="shared" si="16"/>
        <v>36960000</v>
      </c>
      <c r="G121" s="100">
        <v>28000</v>
      </c>
      <c r="H121" s="100">
        <f>TRUNC(C121*G121,0)</f>
        <v>36960000</v>
      </c>
      <c r="I121" s="100">
        <v>0</v>
      </c>
      <c r="J121" s="100">
        <f>TRUNC(C121*I121,0)</f>
        <v>0</v>
      </c>
      <c r="K121" s="100">
        <v>0</v>
      </c>
      <c r="L121" s="100">
        <f>TRUNC(C121*K121,0)</f>
        <v>0</v>
      </c>
      <c r="M121" s="101"/>
    </row>
    <row r="122" spans="1:13" s="107" customFormat="1" ht="27.75" customHeight="1">
      <c r="A122" s="172" t="s">
        <v>221</v>
      </c>
      <c r="B122" s="173" t="s">
        <v>314</v>
      </c>
      <c r="C122" s="174">
        <v>30</v>
      </c>
      <c r="D122" s="173" t="s">
        <v>222</v>
      </c>
      <c r="E122" s="174">
        <f t="shared" si="16"/>
        <v>194600</v>
      </c>
      <c r="F122" s="174">
        <f t="shared" si="16"/>
        <v>5838000</v>
      </c>
      <c r="G122" s="174">
        <v>194600</v>
      </c>
      <c r="H122" s="174">
        <f>TRUNC(C122*G122,0)</f>
        <v>5838000</v>
      </c>
      <c r="I122" s="174">
        <v>0</v>
      </c>
      <c r="J122" s="174">
        <f>TRUNC(C122*I122,0)</f>
        <v>0</v>
      </c>
      <c r="K122" s="174">
        <v>0</v>
      </c>
      <c r="L122" s="174">
        <f>TRUNC(C122*K122,0)</f>
        <v>0</v>
      </c>
      <c r="M122" s="175"/>
    </row>
    <row r="123" spans="1:13" s="107" customFormat="1" ht="27.75" customHeight="1">
      <c r="A123" s="177" t="s">
        <v>370</v>
      </c>
      <c r="B123" s="176" t="s">
        <v>198</v>
      </c>
      <c r="C123" s="102">
        <v>218</v>
      </c>
      <c r="D123" s="176" t="s">
        <v>150</v>
      </c>
      <c r="E123" s="102">
        <f t="shared" si="16"/>
        <v>4565</v>
      </c>
      <c r="F123" s="102">
        <f t="shared" si="16"/>
        <v>995170</v>
      </c>
      <c r="G123" s="102">
        <v>4565</v>
      </c>
      <c r="H123" s="102">
        <f>TRUNC(C123*G123,0)</f>
        <v>995170</v>
      </c>
      <c r="I123" s="102">
        <v>0</v>
      </c>
      <c r="J123" s="102">
        <f>TRUNC(C123*I123,0)</f>
        <v>0</v>
      </c>
      <c r="K123" s="102">
        <v>0</v>
      </c>
      <c r="L123" s="102">
        <f>TRUNC(C123*K123,0)</f>
        <v>0</v>
      </c>
      <c r="M123" s="188"/>
    </row>
    <row r="124" spans="1:13" s="107" customFormat="1" ht="27.75" customHeight="1">
      <c r="A124" s="98" t="s">
        <v>371</v>
      </c>
      <c r="B124" s="105" t="s">
        <v>10</v>
      </c>
      <c r="C124" s="104"/>
      <c r="D124" s="105"/>
      <c r="E124" s="104"/>
      <c r="F124" s="104">
        <f t="shared" si="16"/>
        <v>56871423</v>
      </c>
      <c r="G124" s="104">
        <v>0</v>
      </c>
      <c r="H124" s="104">
        <f>H125+H135+H152+H159+H170</f>
        <v>26979854</v>
      </c>
      <c r="I124" s="104">
        <v>0</v>
      </c>
      <c r="J124" s="104">
        <f>J125+J135+J152+J159+J170</f>
        <v>24423632</v>
      </c>
      <c r="K124" s="104">
        <v>0</v>
      </c>
      <c r="L124" s="104">
        <f>L125+L135+L152+L159+L170</f>
        <v>5467937</v>
      </c>
      <c r="M124" s="106"/>
    </row>
    <row r="125" spans="1:13" s="107" customFormat="1" ht="27.75" customHeight="1">
      <c r="A125" s="152" t="s">
        <v>199</v>
      </c>
      <c r="B125" s="99" t="s">
        <v>10</v>
      </c>
      <c r="C125" s="100"/>
      <c r="D125" s="99"/>
      <c r="E125" s="100"/>
      <c r="F125" s="100">
        <f t="shared" si="16"/>
        <v>1554693</v>
      </c>
      <c r="G125" s="100">
        <v>0</v>
      </c>
      <c r="H125" s="100">
        <f>H126+H130</f>
        <v>394824</v>
      </c>
      <c r="I125" s="100">
        <v>0</v>
      </c>
      <c r="J125" s="100">
        <f>J126+J130</f>
        <v>847183</v>
      </c>
      <c r="K125" s="100">
        <v>0</v>
      </c>
      <c r="L125" s="100">
        <f>L126+L130</f>
        <v>312686</v>
      </c>
      <c r="M125" s="101"/>
    </row>
    <row r="126" spans="1:13" s="107" customFormat="1" ht="27.75" customHeight="1">
      <c r="A126" s="152" t="s">
        <v>292</v>
      </c>
      <c r="B126" s="99" t="s">
        <v>10</v>
      </c>
      <c r="C126" s="100"/>
      <c r="D126" s="99"/>
      <c r="E126" s="100"/>
      <c r="F126" s="100">
        <f t="shared" si="16"/>
        <v>697284</v>
      </c>
      <c r="G126" s="100">
        <v>0</v>
      </c>
      <c r="H126" s="100">
        <f>SUM(H127:H129)</f>
        <v>154319</v>
      </c>
      <c r="I126" s="100">
        <v>0</v>
      </c>
      <c r="J126" s="100">
        <f>SUM(J127:J129)</f>
        <v>401580</v>
      </c>
      <c r="K126" s="100">
        <v>0</v>
      </c>
      <c r="L126" s="100">
        <f>SUM(L127:L129)</f>
        <v>141385</v>
      </c>
      <c r="M126" s="101"/>
    </row>
    <row r="127" spans="1:13" s="107" customFormat="1" ht="27.75" customHeight="1">
      <c r="A127" s="152" t="s">
        <v>202</v>
      </c>
      <c r="B127" s="99" t="s">
        <v>179</v>
      </c>
      <c r="C127" s="100">
        <v>30</v>
      </c>
      <c r="D127" s="99" t="s">
        <v>152</v>
      </c>
      <c r="E127" s="100">
        <f t="shared" si="16"/>
        <v>14008</v>
      </c>
      <c r="F127" s="100">
        <f t="shared" si="16"/>
        <v>420240</v>
      </c>
      <c r="G127" s="100">
        <v>2727</v>
      </c>
      <c r="H127" s="100">
        <f>TRUNC(C127*G127,0)</f>
        <v>81810</v>
      </c>
      <c r="I127" s="100">
        <v>7858</v>
      </c>
      <c r="J127" s="100">
        <f>TRUNC(C127*I127,0)</f>
        <v>235740</v>
      </c>
      <c r="K127" s="100">
        <v>3423</v>
      </c>
      <c r="L127" s="100">
        <f>TRUNC(C127*K127,0)</f>
        <v>102690</v>
      </c>
      <c r="M127" s="101"/>
    </row>
    <row r="128" spans="1:13" s="107" customFormat="1" ht="27.75" customHeight="1">
      <c r="A128" s="152" t="s">
        <v>203</v>
      </c>
      <c r="B128" s="99" t="s">
        <v>10</v>
      </c>
      <c r="C128" s="100">
        <v>53</v>
      </c>
      <c r="D128" s="99" t="s">
        <v>159</v>
      </c>
      <c r="E128" s="100">
        <f t="shared" si="16"/>
        <v>2328</v>
      </c>
      <c r="F128" s="100">
        <f t="shared" si="16"/>
        <v>123384</v>
      </c>
      <c r="G128" s="100">
        <v>733</v>
      </c>
      <c r="H128" s="100">
        <f>TRUNC(C128*G128,0)</f>
        <v>38849</v>
      </c>
      <c r="I128" s="100">
        <v>1530</v>
      </c>
      <c r="J128" s="100">
        <f>TRUNC(C128*I128,0)</f>
        <v>81090</v>
      </c>
      <c r="K128" s="100">
        <v>65</v>
      </c>
      <c r="L128" s="100">
        <f>TRUNC(C128*K128,0)</f>
        <v>3445</v>
      </c>
      <c r="M128" s="101"/>
    </row>
    <row r="129" spans="1:13" s="107" customFormat="1" ht="27.75" customHeight="1">
      <c r="A129" s="152" t="s">
        <v>170</v>
      </c>
      <c r="B129" s="99" t="s">
        <v>171</v>
      </c>
      <c r="C129" s="100">
        <v>30</v>
      </c>
      <c r="D129" s="99" t="s">
        <v>152</v>
      </c>
      <c r="E129" s="100">
        <f t="shared" si="16"/>
        <v>5122</v>
      </c>
      <c r="F129" s="100">
        <f t="shared" si="16"/>
        <v>153660</v>
      </c>
      <c r="G129" s="100">
        <v>1122</v>
      </c>
      <c r="H129" s="100">
        <f>TRUNC(C129*G129,0)</f>
        <v>33660</v>
      </c>
      <c r="I129" s="100">
        <v>2825</v>
      </c>
      <c r="J129" s="100">
        <f>TRUNC(C129*I129,0)</f>
        <v>84750</v>
      </c>
      <c r="K129" s="100">
        <v>1175</v>
      </c>
      <c r="L129" s="100">
        <f>TRUNC(C129*K129,0)</f>
        <v>35250</v>
      </c>
      <c r="M129" s="101"/>
    </row>
    <row r="130" spans="1:13" s="107" customFormat="1" ht="27.75" customHeight="1">
      <c r="A130" s="152" t="s">
        <v>296</v>
      </c>
      <c r="B130" s="99" t="s">
        <v>10</v>
      </c>
      <c r="C130" s="100"/>
      <c r="D130" s="99"/>
      <c r="E130" s="100"/>
      <c r="F130" s="100">
        <f t="shared" si="16"/>
        <v>857409</v>
      </c>
      <c r="G130" s="100">
        <v>0</v>
      </c>
      <c r="H130" s="100">
        <f>SUM(H131:H134)</f>
        <v>240505</v>
      </c>
      <c r="I130" s="100">
        <v>0</v>
      </c>
      <c r="J130" s="100">
        <f>SUM(J131:J134)</f>
        <v>445603</v>
      </c>
      <c r="K130" s="100">
        <v>0</v>
      </c>
      <c r="L130" s="100">
        <f>SUM(L131:L134)</f>
        <v>171301</v>
      </c>
      <c r="M130" s="101"/>
    </row>
    <row r="131" spans="1:13" s="107" customFormat="1" ht="27.75" customHeight="1">
      <c r="A131" s="152" t="s">
        <v>254</v>
      </c>
      <c r="B131" s="99" t="s">
        <v>171</v>
      </c>
      <c r="C131" s="100">
        <v>86</v>
      </c>
      <c r="D131" s="99" t="s">
        <v>152</v>
      </c>
      <c r="E131" s="100">
        <f t="shared" si="16"/>
        <v>1662</v>
      </c>
      <c r="F131" s="100">
        <f t="shared" si="16"/>
        <v>142932</v>
      </c>
      <c r="G131" s="100">
        <v>364</v>
      </c>
      <c r="H131" s="100">
        <f>TRUNC(C131*G131,0)</f>
        <v>31304</v>
      </c>
      <c r="I131" s="100">
        <v>917</v>
      </c>
      <c r="J131" s="100">
        <f>TRUNC(C131*I131,0)</f>
        <v>78862</v>
      </c>
      <c r="K131" s="100">
        <v>381</v>
      </c>
      <c r="L131" s="100">
        <f>TRUNC(C131*K131,0)</f>
        <v>32766</v>
      </c>
      <c r="M131" s="101"/>
    </row>
    <row r="132" spans="1:13" s="107" customFormat="1" ht="27.75" customHeight="1">
      <c r="A132" s="152" t="s">
        <v>303</v>
      </c>
      <c r="B132" s="99" t="s">
        <v>172</v>
      </c>
      <c r="C132" s="100">
        <v>4</v>
      </c>
      <c r="D132" s="99" t="s">
        <v>152</v>
      </c>
      <c r="E132" s="100">
        <f t="shared" ref="E132:F175" si="17">G132+I132+K132</f>
        <v>1940</v>
      </c>
      <c r="F132" s="100">
        <f t="shared" si="17"/>
        <v>7760</v>
      </c>
      <c r="G132" s="100">
        <v>425</v>
      </c>
      <c r="H132" s="100">
        <f>TRUNC(C132*G132,0)</f>
        <v>1700</v>
      </c>
      <c r="I132" s="100">
        <v>1070</v>
      </c>
      <c r="J132" s="100">
        <f>TRUNC(C132*I132,0)</f>
        <v>4280</v>
      </c>
      <c r="K132" s="100">
        <v>445</v>
      </c>
      <c r="L132" s="100">
        <f>TRUNC(C132*K132,0)</f>
        <v>1780</v>
      </c>
      <c r="M132" s="101"/>
    </row>
    <row r="133" spans="1:13" s="107" customFormat="1" ht="27.75" customHeight="1">
      <c r="A133" s="152" t="s">
        <v>216</v>
      </c>
      <c r="B133" s="99" t="s">
        <v>217</v>
      </c>
      <c r="C133" s="100">
        <v>203</v>
      </c>
      <c r="D133" s="99" t="s">
        <v>150</v>
      </c>
      <c r="E133" s="100">
        <f t="shared" si="17"/>
        <v>227</v>
      </c>
      <c r="F133" s="100">
        <f t="shared" si="17"/>
        <v>46081</v>
      </c>
      <c r="G133" s="100">
        <v>39</v>
      </c>
      <c r="H133" s="100">
        <f>TRUNC(C133*G133,0)</f>
        <v>7917</v>
      </c>
      <c r="I133" s="100">
        <v>134</v>
      </c>
      <c r="J133" s="100">
        <f>TRUNC(C133*I133,0)</f>
        <v>27202</v>
      </c>
      <c r="K133" s="100">
        <v>54</v>
      </c>
      <c r="L133" s="100">
        <f>TRUNC(C133*K133,0)</f>
        <v>10962</v>
      </c>
      <c r="M133" s="101"/>
    </row>
    <row r="134" spans="1:13" s="107" customFormat="1" ht="27.75" customHeight="1">
      <c r="A134" s="152" t="s">
        <v>372</v>
      </c>
      <c r="B134" s="99" t="s">
        <v>157</v>
      </c>
      <c r="C134" s="100">
        <v>81</v>
      </c>
      <c r="D134" s="99" t="s">
        <v>152</v>
      </c>
      <c r="E134" s="100">
        <f t="shared" si="17"/>
        <v>8156</v>
      </c>
      <c r="F134" s="100">
        <f t="shared" si="17"/>
        <v>660636</v>
      </c>
      <c r="G134" s="100">
        <v>2464</v>
      </c>
      <c r="H134" s="100">
        <f>TRUNC(C134*G134,0)</f>
        <v>199584</v>
      </c>
      <c r="I134" s="100">
        <v>4139</v>
      </c>
      <c r="J134" s="100">
        <f>TRUNC(C134*I134,0)</f>
        <v>335259</v>
      </c>
      <c r="K134" s="100">
        <v>1553</v>
      </c>
      <c r="L134" s="100">
        <f>TRUNC(C134*K134,0)</f>
        <v>125793</v>
      </c>
      <c r="M134" s="101"/>
    </row>
    <row r="135" spans="1:13" s="107" customFormat="1" ht="27.75" customHeight="1">
      <c r="A135" s="152" t="s">
        <v>373</v>
      </c>
      <c r="B135" s="99" t="s">
        <v>10</v>
      </c>
      <c r="C135" s="100"/>
      <c r="D135" s="99"/>
      <c r="E135" s="100"/>
      <c r="F135" s="100">
        <f t="shared" si="17"/>
        <v>27040737</v>
      </c>
      <c r="G135" s="100">
        <v>0</v>
      </c>
      <c r="H135" s="100">
        <f>H136</f>
        <v>3827873</v>
      </c>
      <c r="I135" s="100">
        <v>0</v>
      </c>
      <c r="J135" s="100">
        <f>J136</f>
        <v>18513425</v>
      </c>
      <c r="K135" s="100">
        <v>0</v>
      </c>
      <c r="L135" s="100">
        <f>L136</f>
        <v>4699439</v>
      </c>
      <c r="M135" s="101"/>
    </row>
    <row r="136" spans="1:13" s="107" customFormat="1" ht="27.75" customHeight="1">
      <c r="A136" s="152" t="s">
        <v>374</v>
      </c>
      <c r="B136" s="99" t="s">
        <v>10</v>
      </c>
      <c r="C136" s="100"/>
      <c r="D136" s="99"/>
      <c r="E136" s="100"/>
      <c r="F136" s="100">
        <f t="shared" si="17"/>
        <v>27040737</v>
      </c>
      <c r="G136" s="100">
        <v>0</v>
      </c>
      <c r="H136" s="100">
        <f>SUM(H137:H151)</f>
        <v>3827873</v>
      </c>
      <c r="I136" s="100">
        <v>0</v>
      </c>
      <c r="J136" s="100">
        <f>SUM(J137:J151)</f>
        <v>18513425</v>
      </c>
      <c r="K136" s="100">
        <v>0</v>
      </c>
      <c r="L136" s="100">
        <f>SUM(L137:L151)</f>
        <v>4699439</v>
      </c>
      <c r="M136" s="101"/>
    </row>
    <row r="137" spans="1:13" s="107" customFormat="1" ht="27.75" customHeight="1">
      <c r="A137" s="152" t="s">
        <v>375</v>
      </c>
      <c r="B137" s="99" t="s">
        <v>376</v>
      </c>
      <c r="C137" s="100">
        <v>88</v>
      </c>
      <c r="D137" s="99" t="s">
        <v>159</v>
      </c>
      <c r="E137" s="100">
        <f t="shared" si="17"/>
        <v>257544</v>
      </c>
      <c r="F137" s="100">
        <f t="shared" si="17"/>
        <v>22663872</v>
      </c>
      <c r="G137" s="100">
        <v>29453</v>
      </c>
      <c r="H137" s="100">
        <f t="shared" ref="H137:H151" si="18">TRUNC(C137*G137,0)</f>
        <v>2591864</v>
      </c>
      <c r="I137" s="100">
        <v>176405</v>
      </c>
      <c r="J137" s="100">
        <f t="shared" ref="J137:J151" si="19">TRUNC(C137*I137,0)</f>
        <v>15523640</v>
      </c>
      <c r="K137" s="100">
        <v>51686</v>
      </c>
      <c r="L137" s="100">
        <f t="shared" ref="L137:L151" si="20">TRUNC(C137*K137,0)</f>
        <v>4548368</v>
      </c>
      <c r="M137" s="101"/>
    </row>
    <row r="138" spans="1:13" s="107" customFormat="1" ht="27.75" customHeight="1">
      <c r="A138" s="152" t="s">
        <v>377</v>
      </c>
      <c r="B138" s="99" t="s">
        <v>376</v>
      </c>
      <c r="C138" s="100">
        <v>25</v>
      </c>
      <c r="D138" s="99" t="s">
        <v>222</v>
      </c>
      <c r="E138" s="100">
        <f t="shared" si="17"/>
        <v>32414</v>
      </c>
      <c r="F138" s="100">
        <f t="shared" si="17"/>
        <v>810350</v>
      </c>
      <c r="G138" s="100">
        <v>2903</v>
      </c>
      <c r="H138" s="100">
        <f t="shared" si="18"/>
        <v>72575</v>
      </c>
      <c r="I138" s="100">
        <v>27607</v>
      </c>
      <c r="J138" s="100">
        <f t="shared" si="19"/>
        <v>690175</v>
      </c>
      <c r="K138" s="100">
        <v>1904</v>
      </c>
      <c r="L138" s="100">
        <f t="shared" si="20"/>
        <v>47600</v>
      </c>
      <c r="M138" s="101"/>
    </row>
    <row r="139" spans="1:13" s="107" customFormat="1" ht="27.75" customHeight="1">
      <c r="A139" s="152" t="s">
        <v>378</v>
      </c>
      <c r="B139" s="99" t="s">
        <v>379</v>
      </c>
      <c r="C139" s="100">
        <v>25</v>
      </c>
      <c r="D139" s="99" t="s">
        <v>222</v>
      </c>
      <c r="E139" s="100">
        <f t="shared" si="17"/>
        <v>13200</v>
      </c>
      <c r="F139" s="100">
        <f t="shared" si="17"/>
        <v>330000</v>
      </c>
      <c r="G139" s="100">
        <v>12600</v>
      </c>
      <c r="H139" s="100">
        <f t="shared" si="18"/>
        <v>315000</v>
      </c>
      <c r="I139" s="100">
        <v>600</v>
      </c>
      <c r="J139" s="100">
        <f t="shared" si="19"/>
        <v>15000</v>
      </c>
      <c r="K139" s="100">
        <v>0</v>
      </c>
      <c r="L139" s="100">
        <f t="shared" si="20"/>
        <v>0</v>
      </c>
      <c r="M139" s="101"/>
    </row>
    <row r="140" spans="1:13" s="107" customFormat="1" ht="27.75" customHeight="1">
      <c r="A140" s="152" t="s">
        <v>181</v>
      </c>
      <c r="B140" s="99" t="s">
        <v>182</v>
      </c>
      <c r="C140" s="100">
        <v>8</v>
      </c>
      <c r="D140" s="99" t="s">
        <v>152</v>
      </c>
      <c r="E140" s="100">
        <f t="shared" si="17"/>
        <v>34393</v>
      </c>
      <c r="F140" s="100">
        <f t="shared" si="17"/>
        <v>275144</v>
      </c>
      <c r="G140" s="100">
        <v>3464</v>
      </c>
      <c r="H140" s="100">
        <f t="shared" si="18"/>
        <v>27712</v>
      </c>
      <c r="I140" s="100">
        <v>26627</v>
      </c>
      <c r="J140" s="100">
        <f t="shared" si="19"/>
        <v>213016</v>
      </c>
      <c r="K140" s="100">
        <v>4302</v>
      </c>
      <c r="L140" s="100">
        <f t="shared" si="20"/>
        <v>34416</v>
      </c>
      <c r="M140" s="101"/>
    </row>
    <row r="141" spans="1:13" s="107" customFormat="1" ht="27.75" customHeight="1">
      <c r="A141" s="152" t="s">
        <v>181</v>
      </c>
      <c r="B141" s="99" t="s">
        <v>175</v>
      </c>
      <c r="C141" s="100">
        <v>1</v>
      </c>
      <c r="D141" s="99" t="s">
        <v>152</v>
      </c>
      <c r="E141" s="100">
        <f t="shared" si="17"/>
        <v>30026</v>
      </c>
      <c r="F141" s="100">
        <f t="shared" si="17"/>
        <v>30026</v>
      </c>
      <c r="G141" s="100">
        <v>3024</v>
      </c>
      <c r="H141" s="100">
        <f t="shared" si="18"/>
        <v>3024</v>
      </c>
      <c r="I141" s="100">
        <v>23246</v>
      </c>
      <c r="J141" s="100">
        <f t="shared" si="19"/>
        <v>23246</v>
      </c>
      <c r="K141" s="100">
        <v>3756</v>
      </c>
      <c r="L141" s="100">
        <f t="shared" si="20"/>
        <v>3756</v>
      </c>
      <c r="M141" s="101"/>
    </row>
    <row r="142" spans="1:13" s="107" customFormat="1" ht="27.75" customHeight="1">
      <c r="A142" s="172" t="s">
        <v>187</v>
      </c>
      <c r="B142" s="173" t="s">
        <v>188</v>
      </c>
      <c r="C142" s="197">
        <v>0.20100000000000001</v>
      </c>
      <c r="D142" s="173" t="s">
        <v>158</v>
      </c>
      <c r="E142" s="174">
        <f t="shared" si="17"/>
        <v>943609</v>
      </c>
      <c r="F142" s="174">
        <f t="shared" si="17"/>
        <v>189664</v>
      </c>
      <c r="G142" s="174">
        <v>20560</v>
      </c>
      <c r="H142" s="174">
        <f t="shared" si="18"/>
        <v>4132</v>
      </c>
      <c r="I142" s="174">
        <v>888195</v>
      </c>
      <c r="J142" s="174">
        <f t="shared" si="19"/>
        <v>178527</v>
      </c>
      <c r="K142" s="174">
        <v>34854</v>
      </c>
      <c r="L142" s="174">
        <f t="shared" si="20"/>
        <v>7005</v>
      </c>
      <c r="M142" s="175"/>
    </row>
    <row r="143" spans="1:13" s="107" customFormat="1" ht="27.75" customHeight="1">
      <c r="A143" s="177" t="s">
        <v>380</v>
      </c>
      <c r="B143" s="176" t="s">
        <v>381</v>
      </c>
      <c r="C143" s="102">
        <v>15</v>
      </c>
      <c r="D143" s="176" t="s">
        <v>160</v>
      </c>
      <c r="E143" s="102">
        <f t="shared" si="17"/>
        <v>5136</v>
      </c>
      <c r="F143" s="102">
        <f t="shared" si="17"/>
        <v>77040</v>
      </c>
      <c r="G143" s="102">
        <v>595</v>
      </c>
      <c r="H143" s="102">
        <f t="shared" si="18"/>
        <v>8925</v>
      </c>
      <c r="I143" s="102">
        <v>4151</v>
      </c>
      <c r="J143" s="102">
        <f t="shared" si="19"/>
        <v>62265</v>
      </c>
      <c r="K143" s="102">
        <v>390</v>
      </c>
      <c r="L143" s="102">
        <f t="shared" si="20"/>
        <v>5850</v>
      </c>
      <c r="M143" s="188"/>
    </row>
    <row r="144" spans="1:13" s="107" customFormat="1" ht="27.75" customHeight="1">
      <c r="A144" s="152" t="s">
        <v>382</v>
      </c>
      <c r="B144" s="99" t="s">
        <v>10</v>
      </c>
      <c r="C144" s="100">
        <v>6</v>
      </c>
      <c r="D144" s="99" t="s">
        <v>150</v>
      </c>
      <c r="E144" s="100">
        <f t="shared" si="17"/>
        <v>4332</v>
      </c>
      <c r="F144" s="100">
        <f t="shared" si="17"/>
        <v>25992</v>
      </c>
      <c r="G144" s="100">
        <v>4020</v>
      </c>
      <c r="H144" s="100">
        <f t="shared" si="18"/>
        <v>24120</v>
      </c>
      <c r="I144" s="100">
        <v>286</v>
      </c>
      <c r="J144" s="100">
        <f t="shared" si="19"/>
        <v>1716</v>
      </c>
      <c r="K144" s="100">
        <v>26</v>
      </c>
      <c r="L144" s="100">
        <f t="shared" si="20"/>
        <v>156</v>
      </c>
      <c r="M144" s="101"/>
    </row>
    <row r="145" spans="1:13" s="107" customFormat="1" ht="27.75" customHeight="1">
      <c r="A145" s="152" t="s">
        <v>383</v>
      </c>
      <c r="B145" s="99" t="s">
        <v>384</v>
      </c>
      <c r="C145" s="100">
        <v>22</v>
      </c>
      <c r="D145" s="99" t="s">
        <v>150</v>
      </c>
      <c r="E145" s="100">
        <f t="shared" si="17"/>
        <v>30624</v>
      </c>
      <c r="F145" s="100">
        <f t="shared" si="17"/>
        <v>673728</v>
      </c>
      <c r="G145" s="100">
        <v>6157</v>
      </c>
      <c r="H145" s="100">
        <f t="shared" si="18"/>
        <v>135454</v>
      </c>
      <c r="I145" s="100">
        <v>24467</v>
      </c>
      <c r="J145" s="100">
        <f t="shared" si="19"/>
        <v>538274</v>
      </c>
      <c r="K145" s="100">
        <v>0</v>
      </c>
      <c r="L145" s="100">
        <f t="shared" si="20"/>
        <v>0</v>
      </c>
      <c r="M145" s="101"/>
    </row>
    <row r="146" spans="1:13" s="107" customFormat="1" ht="27.75" customHeight="1">
      <c r="A146" s="152" t="s">
        <v>185</v>
      </c>
      <c r="B146" s="99" t="s">
        <v>186</v>
      </c>
      <c r="C146" s="100">
        <v>2</v>
      </c>
      <c r="D146" s="99" t="s">
        <v>150</v>
      </c>
      <c r="E146" s="100">
        <f t="shared" si="17"/>
        <v>47482</v>
      </c>
      <c r="F146" s="100">
        <f t="shared" si="17"/>
        <v>94964</v>
      </c>
      <c r="G146" s="100">
        <v>12677</v>
      </c>
      <c r="H146" s="100">
        <f t="shared" si="18"/>
        <v>25354</v>
      </c>
      <c r="I146" s="100">
        <v>34461</v>
      </c>
      <c r="J146" s="100">
        <f t="shared" si="19"/>
        <v>68922</v>
      </c>
      <c r="K146" s="100">
        <v>344</v>
      </c>
      <c r="L146" s="100">
        <f t="shared" si="20"/>
        <v>688</v>
      </c>
      <c r="M146" s="101"/>
    </row>
    <row r="147" spans="1:13" s="107" customFormat="1" ht="27.75" customHeight="1">
      <c r="A147" s="152" t="s">
        <v>385</v>
      </c>
      <c r="B147" s="99" t="s">
        <v>386</v>
      </c>
      <c r="C147" s="100">
        <v>7</v>
      </c>
      <c r="D147" s="99" t="s">
        <v>150</v>
      </c>
      <c r="E147" s="100">
        <f t="shared" si="17"/>
        <v>18489</v>
      </c>
      <c r="F147" s="100">
        <f t="shared" si="17"/>
        <v>129423</v>
      </c>
      <c r="G147" s="100">
        <v>5491</v>
      </c>
      <c r="H147" s="100">
        <f t="shared" si="18"/>
        <v>38437</v>
      </c>
      <c r="I147" s="100">
        <v>12998</v>
      </c>
      <c r="J147" s="100">
        <f t="shared" si="19"/>
        <v>90986</v>
      </c>
      <c r="K147" s="100">
        <v>0</v>
      </c>
      <c r="L147" s="100">
        <f t="shared" si="20"/>
        <v>0</v>
      </c>
      <c r="M147" s="101"/>
    </row>
    <row r="148" spans="1:13" s="107" customFormat="1" ht="27.75" customHeight="1">
      <c r="A148" s="152" t="s">
        <v>387</v>
      </c>
      <c r="B148" s="99" t="s">
        <v>388</v>
      </c>
      <c r="C148" s="100">
        <v>2</v>
      </c>
      <c r="D148" s="99" t="s">
        <v>159</v>
      </c>
      <c r="E148" s="100">
        <f t="shared" si="17"/>
        <v>4617</v>
      </c>
      <c r="F148" s="100">
        <f t="shared" si="17"/>
        <v>9234</v>
      </c>
      <c r="G148" s="100">
        <v>4398</v>
      </c>
      <c r="H148" s="100">
        <f t="shared" si="18"/>
        <v>8796</v>
      </c>
      <c r="I148" s="100">
        <v>219</v>
      </c>
      <c r="J148" s="100">
        <f t="shared" si="19"/>
        <v>438</v>
      </c>
      <c r="K148" s="100">
        <v>0</v>
      </c>
      <c r="L148" s="100">
        <f t="shared" si="20"/>
        <v>0</v>
      </c>
      <c r="M148" s="101"/>
    </row>
    <row r="149" spans="1:13" s="107" customFormat="1" ht="27.75" customHeight="1">
      <c r="A149" s="152" t="s">
        <v>189</v>
      </c>
      <c r="B149" s="99" t="s">
        <v>190</v>
      </c>
      <c r="C149" s="100">
        <v>2</v>
      </c>
      <c r="D149" s="99" t="s">
        <v>159</v>
      </c>
      <c r="E149" s="100">
        <f t="shared" si="17"/>
        <v>6323</v>
      </c>
      <c r="F149" s="100">
        <f t="shared" si="17"/>
        <v>12646</v>
      </c>
      <c r="G149" s="100">
        <v>3734</v>
      </c>
      <c r="H149" s="100">
        <f t="shared" si="18"/>
        <v>7468</v>
      </c>
      <c r="I149" s="100">
        <v>2514</v>
      </c>
      <c r="J149" s="100">
        <f t="shared" si="19"/>
        <v>5028</v>
      </c>
      <c r="K149" s="100">
        <v>75</v>
      </c>
      <c r="L149" s="100">
        <f t="shared" si="20"/>
        <v>150</v>
      </c>
      <c r="M149" s="101"/>
    </row>
    <row r="150" spans="1:13" s="107" customFormat="1" ht="27.75" customHeight="1">
      <c r="A150" s="152" t="s">
        <v>389</v>
      </c>
      <c r="B150" s="99" t="s">
        <v>433</v>
      </c>
      <c r="C150" s="100">
        <v>14</v>
      </c>
      <c r="D150" s="99" t="s">
        <v>159</v>
      </c>
      <c r="E150" s="100">
        <f t="shared" si="17"/>
        <v>70461</v>
      </c>
      <c r="F150" s="100">
        <f t="shared" si="17"/>
        <v>986454</v>
      </c>
      <c r="G150" s="100">
        <v>358</v>
      </c>
      <c r="H150" s="100">
        <f t="shared" si="18"/>
        <v>5012</v>
      </c>
      <c r="I150" s="100">
        <v>69728</v>
      </c>
      <c r="J150" s="100">
        <f t="shared" si="19"/>
        <v>976192</v>
      </c>
      <c r="K150" s="100">
        <v>375</v>
      </c>
      <c r="L150" s="100">
        <f t="shared" si="20"/>
        <v>5250</v>
      </c>
      <c r="M150" s="101"/>
    </row>
    <row r="151" spans="1:13" s="107" customFormat="1" ht="27.75" customHeight="1">
      <c r="A151" s="152" t="s">
        <v>390</v>
      </c>
      <c r="B151" s="99" t="s">
        <v>10</v>
      </c>
      <c r="C151" s="100">
        <v>14</v>
      </c>
      <c r="D151" s="99" t="s">
        <v>159</v>
      </c>
      <c r="E151" s="100">
        <f t="shared" si="17"/>
        <v>52300</v>
      </c>
      <c r="F151" s="100">
        <f t="shared" si="17"/>
        <v>732200</v>
      </c>
      <c r="G151" s="100">
        <v>40000</v>
      </c>
      <c r="H151" s="100">
        <f t="shared" si="18"/>
        <v>560000</v>
      </c>
      <c r="I151" s="100">
        <v>9000</v>
      </c>
      <c r="J151" s="100">
        <f t="shared" si="19"/>
        <v>126000</v>
      </c>
      <c r="K151" s="100">
        <v>3300</v>
      </c>
      <c r="L151" s="100">
        <f t="shared" si="20"/>
        <v>46200</v>
      </c>
      <c r="M151" s="101"/>
    </row>
    <row r="152" spans="1:13" s="107" customFormat="1" ht="27.75" customHeight="1">
      <c r="A152" s="152" t="s">
        <v>324</v>
      </c>
      <c r="B152" s="99" t="s">
        <v>10</v>
      </c>
      <c r="C152" s="100"/>
      <c r="D152" s="99"/>
      <c r="E152" s="100"/>
      <c r="F152" s="100">
        <f t="shared" si="17"/>
        <v>5779980</v>
      </c>
      <c r="G152" s="100">
        <v>0</v>
      </c>
      <c r="H152" s="100">
        <f>H153</f>
        <v>542970</v>
      </c>
      <c r="I152" s="100">
        <v>0</v>
      </c>
      <c r="J152" s="100">
        <f>J153</f>
        <v>4864610</v>
      </c>
      <c r="K152" s="100">
        <v>0</v>
      </c>
      <c r="L152" s="100">
        <f>L153</f>
        <v>372400</v>
      </c>
      <c r="M152" s="101"/>
    </row>
    <row r="153" spans="1:13" s="107" customFormat="1" ht="27.75" customHeight="1">
      <c r="A153" s="152" t="s">
        <v>325</v>
      </c>
      <c r="B153" s="99" t="s">
        <v>10</v>
      </c>
      <c r="C153" s="100"/>
      <c r="D153" s="99"/>
      <c r="E153" s="100"/>
      <c r="F153" s="100">
        <f t="shared" si="17"/>
        <v>5779980</v>
      </c>
      <c r="G153" s="100">
        <v>0</v>
      </c>
      <c r="H153" s="100">
        <f>SUM(H154:H158)</f>
        <v>542970</v>
      </c>
      <c r="I153" s="100">
        <v>0</v>
      </c>
      <c r="J153" s="100">
        <f>SUM(J154:J158)</f>
        <v>4864610</v>
      </c>
      <c r="K153" s="100">
        <v>0</v>
      </c>
      <c r="L153" s="100">
        <f>SUM(L154:L158)</f>
        <v>372400</v>
      </c>
      <c r="M153" s="101"/>
    </row>
    <row r="154" spans="1:13" s="107" customFormat="1" ht="27.75" customHeight="1">
      <c r="A154" s="152" t="s">
        <v>262</v>
      </c>
      <c r="B154" s="99" t="s">
        <v>206</v>
      </c>
      <c r="C154" s="100">
        <v>200</v>
      </c>
      <c r="D154" s="99" t="s">
        <v>150</v>
      </c>
      <c r="E154" s="100">
        <f t="shared" si="17"/>
        <v>7613</v>
      </c>
      <c r="F154" s="100">
        <f t="shared" si="17"/>
        <v>1522600</v>
      </c>
      <c r="G154" s="100">
        <v>653</v>
      </c>
      <c r="H154" s="100">
        <f>TRUNC(C154*G154,0)</f>
        <v>130600</v>
      </c>
      <c r="I154" s="100">
        <v>6566</v>
      </c>
      <c r="J154" s="100">
        <f>TRUNC(C154*I154,0)</f>
        <v>1313200</v>
      </c>
      <c r="K154" s="100">
        <v>394</v>
      </c>
      <c r="L154" s="100">
        <f>TRUNC(C154*K154,0)</f>
        <v>78800</v>
      </c>
      <c r="M154" s="101"/>
    </row>
    <row r="155" spans="1:13" s="107" customFormat="1" ht="27.75" customHeight="1">
      <c r="A155" s="152" t="s">
        <v>263</v>
      </c>
      <c r="B155" s="99" t="s">
        <v>207</v>
      </c>
      <c r="C155" s="100">
        <v>200</v>
      </c>
      <c r="D155" s="99" t="s">
        <v>150</v>
      </c>
      <c r="E155" s="100">
        <f t="shared" si="17"/>
        <v>104</v>
      </c>
      <c r="F155" s="100">
        <f t="shared" si="17"/>
        <v>20800</v>
      </c>
      <c r="G155" s="100">
        <v>2</v>
      </c>
      <c r="H155" s="100">
        <f>TRUNC(C155*G155,0)</f>
        <v>400</v>
      </c>
      <c r="I155" s="100">
        <v>102</v>
      </c>
      <c r="J155" s="100">
        <f>TRUNC(C155*I155,0)</f>
        <v>20400</v>
      </c>
      <c r="K155" s="100">
        <v>0</v>
      </c>
      <c r="L155" s="100">
        <f>TRUNC(C155*K155,0)</f>
        <v>0</v>
      </c>
      <c r="M155" s="101"/>
    </row>
    <row r="156" spans="1:13" s="107" customFormat="1" ht="27.75" customHeight="1">
      <c r="A156" s="152" t="s">
        <v>264</v>
      </c>
      <c r="B156" s="99" t="s">
        <v>208</v>
      </c>
      <c r="C156" s="100">
        <v>200</v>
      </c>
      <c r="D156" s="99" t="s">
        <v>150</v>
      </c>
      <c r="E156" s="100">
        <f t="shared" si="17"/>
        <v>14274</v>
      </c>
      <c r="F156" s="100">
        <f t="shared" si="17"/>
        <v>2854800</v>
      </c>
      <c r="G156" s="100">
        <v>1224</v>
      </c>
      <c r="H156" s="100">
        <f>TRUNC(C156*G156,0)</f>
        <v>244800</v>
      </c>
      <c r="I156" s="100">
        <v>12311</v>
      </c>
      <c r="J156" s="100">
        <f>TRUNC(C156*I156,0)</f>
        <v>2462200</v>
      </c>
      <c r="K156" s="100">
        <v>739</v>
      </c>
      <c r="L156" s="100">
        <f>TRUNC(C156*K156,0)</f>
        <v>147800</v>
      </c>
      <c r="M156" s="101"/>
    </row>
    <row r="157" spans="1:13" s="107" customFormat="1" ht="27.75" customHeight="1">
      <c r="A157" s="152" t="s">
        <v>265</v>
      </c>
      <c r="B157" s="99" t="s">
        <v>207</v>
      </c>
      <c r="C157" s="100">
        <v>200</v>
      </c>
      <c r="D157" s="99" t="s">
        <v>150</v>
      </c>
      <c r="E157" s="100">
        <f t="shared" si="17"/>
        <v>104</v>
      </c>
      <c r="F157" s="100">
        <f t="shared" si="17"/>
        <v>20800</v>
      </c>
      <c r="G157" s="100">
        <v>2</v>
      </c>
      <c r="H157" s="100">
        <f>TRUNC(C157*G157,0)</f>
        <v>400</v>
      </c>
      <c r="I157" s="100">
        <v>102</v>
      </c>
      <c r="J157" s="100">
        <f>TRUNC(C157*I157,0)</f>
        <v>20400</v>
      </c>
      <c r="K157" s="100">
        <v>0</v>
      </c>
      <c r="L157" s="100">
        <f>TRUNC(C157*K157,0)</f>
        <v>0</v>
      </c>
      <c r="M157" s="101"/>
    </row>
    <row r="158" spans="1:13" s="107" customFormat="1" ht="27.75" customHeight="1">
      <c r="A158" s="152" t="s">
        <v>266</v>
      </c>
      <c r="B158" s="99" t="s">
        <v>194</v>
      </c>
      <c r="C158" s="100">
        <v>90</v>
      </c>
      <c r="D158" s="99" t="s">
        <v>152</v>
      </c>
      <c r="E158" s="100">
        <f t="shared" si="17"/>
        <v>15122</v>
      </c>
      <c r="F158" s="100">
        <f t="shared" si="17"/>
        <v>1360980</v>
      </c>
      <c r="G158" s="100">
        <v>1853</v>
      </c>
      <c r="H158" s="100">
        <f>TRUNC(C158*G158,0)</f>
        <v>166770</v>
      </c>
      <c r="I158" s="100">
        <v>11649</v>
      </c>
      <c r="J158" s="100">
        <f>TRUNC(C158*I158,0)</f>
        <v>1048410</v>
      </c>
      <c r="K158" s="100">
        <v>1620</v>
      </c>
      <c r="L158" s="100">
        <f>TRUNC(C158*K158,0)</f>
        <v>145800</v>
      </c>
      <c r="M158" s="101"/>
    </row>
    <row r="159" spans="1:13" s="107" customFormat="1" ht="27.75" customHeight="1">
      <c r="A159" s="152" t="s">
        <v>391</v>
      </c>
      <c r="B159" s="99" t="s">
        <v>10</v>
      </c>
      <c r="C159" s="100"/>
      <c r="D159" s="99"/>
      <c r="E159" s="100"/>
      <c r="F159" s="100">
        <f t="shared" si="17"/>
        <v>2425856</v>
      </c>
      <c r="G159" s="100">
        <v>0</v>
      </c>
      <c r="H159" s="100">
        <f>H160+H163+H167</f>
        <v>2144030</v>
      </c>
      <c r="I159" s="100">
        <v>0</v>
      </c>
      <c r="J159" s="100">
        <f>J160+J163+J167</f>
        <v>198414</v>
      </c>
      <c r="K159" s="100">
        <v>0</v>
      </c>
      <c r="L159" s="100">
        <f>L160+L163+L167</f>
        <v>83412</v>
      </c>
      <c r="M159" s="101"/>
    </row>
    <row r="160" spans="1:13" s="107" customFormat="1" ht="27.75" customHeight="1">
      <c r="A160" s="152" t="s">
        <v>347</v>
      </c>
      <c r="B160" s="99" t="s">
        <v>10</v>
      </c>
      <c r="C160" s="100"/>
      <c r="D160" s="99"/>
      <c r="E160" s="100"/>
      <c r="F160" s="100">
        <f t="shared" si="17"/>
        <v>56983</v>
      </c>
      <c r="G160" s="100">
        <v>0</v>
      </c>
      <c r="H160" s="100">
        <f>SUM(H161:H162)</f>
        <v>0</v>
      </c>
      <c r="I160" s="100">
        <v>0</v>
      </c>
      <c r="J160" s="100">
        <f>SUM(J161:J162)</f>
        <v>0</v>
      </c>
      <c r="K160" s="100">
        <v>0</v>
      </c>
      <c r="L160" s="100">
        <f>SUM(L161:L162)</f>
        <v>56983</v>
      </c>
      <c r="M160" s="101"/>
    </row>
    <row r="161" spans="1:23" s="107" customFormat="1" ht="27.75" customHeight="1">
      <c r="A161" s="152" t="s">
        <v>219</v>
      </c>
      <c r="B161" s="99" t="s">
        <v>350</v>
      </c>
      <c r="C161" s="100">
        <v>2</v>
      </c>
      <c r="D161" s="99" t="s">
        <v>220</v>
      </c>
      <c r="E161" s="100">
        <f t="shared" si="17"/>
        <v>2329</v>
      </c>
      <c r="F161" s="100">
        <f t="shared" si="17"/>
        <v>4658</v>
      </c>
      <c r="G161" s="100">
        <v>0</v>
      </c>
      <c r="H161" s="100">
        <f>TRUNC(C161*G161,0)</f>
        <v>0</v>
      </c>
      <c r="I161" s="100">
        <v>0</v>
      </c>
      <c r="J161" s="100">
        <f>TRUNC(C161*I161,0)</f>
        <v>0</v>
      </c>
      <c r="K161" s="100">
        <v>2329</v>
      </c>
      <c r="L161" s="100">
        <f>TRUNC(C161*K161,0)</f>
        <v>4658</v>
      </c>
      <c r="M161" s="101"/>
    </row>
    <row r="162" spans="1:23" s="107" customFormat="1" ht="27.75" customHeight="1">
      <c r="A162" s="172" t="s">
        <v>392</v>
      </c>
      <c r="B162" s="173" t="s">
        <v>393</v>
      </c>
      <c r="C162" s="174">
        <v>91</v>
      </c>
      <c r="D162" s="173" t="s">
        <v>394</v>
      </c>
      <c r="E162" s="174">
        <f t="shared" si="17"/>
        <v>575</v>
      </c>
      <c r="F162" s="174">
        <f t="shared" si="17"/>
        <v>52325</v>
      </c>
      <c r="G162" s="174">
        <v>0</v>
      </c>
      <c r="H162" s="174">
        <f>TRUNC(C162*G162,0)</f>
        <v>0</v>
      </c>
      <c r="I162" s="174">
        <v>0</v>
      </c>
      <c r="J162" s="174">
        <f>TRUNC(C162*I162,0)</f>
        <v>0</v>
      </c>
      <c r="K162" s="174">
        <v>575</v>
      </c>
      <c r="L162" s="174">
        <f>TRUNC(C162*K162,0)</f>
        <v>52325</v>
      </c>
      <c r="M162" s="175"/>
    </row>
    <row r="163" spans="1:23" s="107" customFormat="1" ht="27.75" customHeight="1">
      <c r="A163" s="177" t="s">
        <v>357</v>
      </c>
      <c r="B163" s="176" t="s">
        <v>10</v>
      </c>
      <c r="C163" s="102"/>
      <c r="D163" s="176"/>
      <c r="E163" s="102"/>
      <c r="F163" s="102">
        <f t="shared" si="17"/>
        <v>2418089</v>
      </c>
      <c r="G163" s="102">
        <v>0</v>
      </c>
      <c r="H163" s="102">
        <f>SUM(H164:H166)</f>
        <v>2267886</v>
      </c>
      <c r="I163" s="102">
        <v>0</v>
      </c>
      <c r="J163" s="102">
        <f>SUM(J164:J166)</f>
        <v>132782</v>
      </c>
      <c r="K163" s="102">
        <v>0</v>
      </c>
      <c r="L163" s="102">
        <f>SUM(L164:L166)</f>
        <v>17421</v>
      </c>
      <c r="M163" s="188"/>
    </row>
    <row r="164" spans="1:23" s="107" customFormat="1" ht="27.75" customHeight="1">
      <c r="A164" s="152" t="s">
        <v>268</v>
      </c>
      <c r="B164" s="99" t="s">
        <v>358</v>
      </c>
      <c r="C164" s="100">
        <v>16</v>
      </c>
      <c r="D164" s="99" t="s">
        <v>159</v>
      </c>
      <c r="E164" s="100">
        <f t="shared" si="17"/>
        <v>127098</v>
      </c>
      <c r="F164" s="100">
        <f t="shared" si="17"/>
        <v>2033568</v>
      </c>
      <c r="G164" s="100">
        <v>118789</v>
      </c>
      <c r="H164" s="100">
        <f>TRUNC(C164*G164,0)</f>
        <v>1900624</v>
      </c>
      <c r="I164" s="100">
        <v>7301</v>
      </c>
      <c r="J164" s="100">
        <f>TRUNC(C164*I164,0)</f>
        <v>116816</v>
      </c>
      <c r="K164" s="100">
        <v>1008</v>
      </c>
      <c r="L164" s="100">
        <f>TRUNC(C164*K164,0)</f>
        <v>16128</v>
      </c>
      <c r="M164" s="101"/>
    </row>
    <row r="165" spans="1:23" s="107" customFormat="1" ht="27.75" customHeight="1">
      <c r="A165" s="152" t="s">
        <v>268</v>
      </c>
      <c r="B165" s="99" t="s">
        <v>359</v>
      </c>
      <c r="C165" s="100">
        <v>2</v>
      </c>
      <c r="D165" s="99" t="s">
        <v>161</v>
      </c>
      <c r="E165" s="100">
        <f t="shared" si="17"/>
        <v>171661</v>
      </c>
      <c r="F165" s="100">
        <f t="shared" si="17"/>
        <v>343322</v>
      </c>
      <c r="G165" s="100">
        <v>167131</v>
      </c>
      <c r="H165" s="100">
        <f>TRUNC(C165*G165,0)</f>
        <v>334262</v>
      </c>
      <c r="I165" s="100">
        <v>4002</v>
      </c>
      <c r="J165" s="100">
        <f>TRUNC(C165*I165,0)</f>
        <v>8004</v>
      </c>
      <c r="K165" s="100">
        <v>528</v>
      </c>
      <c r="L165" s="100">
        <f>TRUNC(C165*K165,0)</f>
        <v>1056</v>
      </c>
      <c r="M165" s="101"/>
    </row>
    <row r="166" spans="1:23" s="107" customFormat="1" ht="27.75" customHeight="1">
      <c r="A166" s="152" t="s">
        <v>269</v>
      </c>
      <c r="B166" s="99" t="s">
        <v>270</v>
      </c>
      <c r="C166" s="100">
        <v>3</v>
      </c>
      <c r="D166" s="99" t="s">
        <v>161</v>
      </c>
      <c r="E166" s="100">
        <f t="shared" si="17"/>
        <v>13733</v>
      </c>
      <c r="F166" s="100">
        <f t="shared" si="17"/>
        <v>41199</v>
      </c>
      <c r="G166" s="100">
        <v>11000</v>
      </c>
      <c r="H166" s="100">
        <f>TRUNC(C166*G166,0)</f>
        <v>33000</v>
      </c>
      <c r="I166" s="100">
        <v>2654</v>
      </c>
      <c r="J166" s="100">
        <f>TRUNC(C166*I166,0)</f>
        <v>7962</v>
      </c>
      <c r="K166" s="100">
        <v>79</v>
      </c>
      <c r="L166" s="100">
        <f>TRUNC(C166*K166,0)</f>
        <v>237</v>
      </c>
      <c r="M166" s="101"/>
    </row>
    <row r="167" spans="1:23" s="107" customFormat="1" ht="27.75" customHeight="1">
      <c r="A167" s="152" t="s">
        <v>360</v>
      </c>
      <c r="B167" s="99" t="s">
        <v>10</v>
      </c>
      <c r="C167" s="100"/>
      <c r="D167" s="99"/>
      <c r="E167" s="100"/>
      <c r="F167" s="100">
        <f t="shared" si="17"/>
        <v>-49216</v>
      </c>
      <c r="G167" s="100">
        <v>0</v>
      </c>
      <c r="H167" s="100">
        <f>SUM(H168:H169)</f>
        <v>-123856</v>
      </c>
      <c r="I167" s="100">
        <v>0</v>
      </c>
      <c r="J167" s="100">
        <f>SUM(J168:J169)</f>
        <v>65632</v>
      </c>
      <c r="K167" s="100">
        <v>0</v>
      </c>
      <c r="L167" s="100">
        <f>SUM(L168:L169)</f>
        <v>9008</v>
      </c>
      <c r="M167" s="101"/>
    </row>
    <row r="168" spans="1:23" s="107" customFormat="1" ht="27.75" customHeight="1">
      <c r="A168" s="152" t="s">
        <v>271</v>
      </c>
      <c r="B168" s="99" t="s">
        <v>358</v>
      </c>
      <c r="C168" s="100">
        <v>16</v>
      </c>
      <c r="D168" s="99" t="s">
        <v>159</v>
      </c>
      <c r="E168" s="100">
        <f t="shared" si="17"/>
        <v>5044</v>
      </c>
      <c r="F168" s="100">
        <f t="shared" si="17"/>
        <v>80704</v>
      </c>
      <c r="G168" s="100">
        <v>379</v>
      </c>
      <c r="H168" s="100">
        <f>TRUNC(C168*G168,0)</f>
        <v>6064</v>
      </c>
      <c r="I168" s="100">
        <v>4102</v>
      </c>
      <c r="J168" s="100">
        <f>TRUNC(C168*I168,0)</f>
        <v>65632</v>
      </c>
      <c r="K168" s="100">
        <v>563</v>
      </c>
      <c r="L168" s="100">
        <f>TRUNC(C168*K168,0)</f>
        <v>9008</v>
      </c>
      <c r="M168" s="101"/>
    </row>
    <row r="169" spans="1:23" s="107" customFormat="1" ht="27.75" customHeight="1">
      <c r="A169" s="152" t="s">
        <v>272</v>
      </c>
      <c r="B169" s="99" t="s">
        <v>242</v>
      </c>
      <c r="C169" s="178">
        <v>0.40600000000000003</v>
      </c>
      <c r="D169" s="99" t="s">
        <v>158</v>
      </c>
      <c r="E169" s="100">
        <f t="shared" si="17"/>
        <v>-320000</v>
      </c>
      <c r="F169" s="100">
        <f t="shared" si="17"/>
        <v>-129920</v>
      </c>
      <c r="G169" s="100">
        <v>-320000</v>
      </c>
      <c r="H169" s="100">
        <f>TRUNC(C169*G169,0)</f>
        <v>-129920</v>
      </c>
      <c r="I169" s="100">
        <v>0</v>
      </c>
      <c r="J169" s="100">
        <f>TRUNC(C169*I169,0)</f>
        <v>0</v>
      </c>
      <c r="K169" s="100">
        <v>0</v>
      </c>
      <c r="L169" s="100">
        <f>TRUNC(C169*K169,0)</f>
        <v>0</v>
      </c>
      <c r="M169" s="101"/>
    </row>
    <row r="170" spans="1:23" s="107" customFormat="1" ht="27.75" customHeight="1">
      <c r="A170" s="152" t="s">
        <v>395</v>
      </c>
      <c r="B170" s="99" t="s">
        <v>10</v>
      </c>
      <c r="C170" s="100"/>
      <c r="D170" s="99"/>
      <c r="E170" s="100"/>
      <c r="F170" s="100">
        <f t="shared" si="17"/>
        <v>20070157</v>
      </c>
      <c r="G170" s="100">
        <v>0</v>
      </c>
      <c r="H170" s="100">
        <f>SUM(H171:H175)</f>
        <v>20070157</v>
      </c>
      <c r="I170" s="100">
        <v>0</v>
      </c>
      <c r="J170" s="100">
        <f>SUM(J171:J175)</f>
        <v>0</v>
      </c>
      <c r="K170" s="100">
        <v>0</v>
      </c>
      <c r="L170" s="100">
        <f>SUM(L171:L175)</f>
        <v>0</v>
      </c>
      <c r="M170" s="101"/>
    </row>
    <row r="171" spans="1:23" s="107" customFormat="1" ht="27.75" customHeight="1">
      <c r="A171" s="152" t="s">
        <v>214</v>
      </c>
      <c r="B171" s="99" t="s">
        <v>241</v>
      </c>
      <c r="C171" s="100">
        <v>1</v>
      </c>
      <c r="D171" s="99" t="s">
        <v>235</v>
      </c>
      <c r="E171" s="100">
        <f t="shared" si="17"/>
        <v>180000</v>
      </c>
      <c r="F171" s="100">
        <f t="shared" si="17"/>
        <v>180000</v>
      </c>
      <c r="G171" s="100">
        <v>180000</v>
      </c>
      <c r="H171" s="100">
        <f t="shared" ref="H171:H175" si="21">TRUNC(C171*G171,0)</f>
        <v>180000</v>
      </c>
      <c r="I171" s="100">
        <v>0</v>
      </c>
      <c r="J171" s="100">
        <f t="shared" ref="J171:J175" si="22">TRUNC(C171*I171,0)</f>
        <v>0</v>
      </c>
      <c r="K171" s="100">
        <v>0</v>
      </c>
      <c r="L171" s="100">
        <f t="shared" ref="L171:L175" si="23">TRUNC(C171*K171,0)</f>
        <v>0</v>
      </c>
      <c r="M171" s="101"/>
    </row>
    <row r="172" spans="1:23" s="107" customFormat="1" ht="27.75" customHeight="1">
      <c r="A172" s="152" t="s">
        <v>214</v>
      </c>
      <c r="B172" s="99" t="s">
        <v>215</v>
      </c>
      <c r="C172" s="100">
        <v>1</v>
      </c>
      <c r="D172" s="99" t="s">
        <v>235</v>
      </c>
      <c r="E172" s="100">
        <f t="shared" si="17"/>
        <v>180000</v>
      </c>
      <c r="F172" s="100">
        <f t="shared" si="17"/>
        <v>180000</v>
      </c>
      <c r="G172" s="100">
        <v>180000</v>
      </c>
      <c r="H172" s="100">
        <f t="shared" si="21"/>
        <v>180000</v>
      </c>
      <c r="I172" s="100">
        <v>0</v>
      </c>
      <c r="J172" s="100">
        <f t="shared" si="22"/>
        <v>0</v>
      </c>
      <c r="K172" s="100">
        <v>0</v>
      </c>
      <c r="L172" s="100">
        <f t="shared" si="23"/>
        <v>0</v>
      </c>
      <c r="M172" s="101"/>
    </row>
    <row r="173" spans="1:23" s="107" customFormat="1" ht="27.75" customHeight="1">
      <c r="A173" s="152" t="s">
        <v>396</v>
      </c>
      <c r="B173" s="99" t="s">
        <v>434</v>
      </c>
      <c r="C173" s="100">
        <v>25</v>
      </c>
      <c r="D173" s="99" t="s">
        <v>222</v>
      </c>
      <c r="E173" s="100">
        <f t="shared" si="17"/>
        <v>634000</v>
      </c>
      <c r="F173" s="100">
        <f t="shared" si="17"/>
        <v>15850000</v>
      </c>
      <c r="G173" s="100">
        <v>634000</v>
      </c>
      <c r="H173" s="100">
        <f t="shared" si="21"/>
        <v>15850000</v>
      </c>
      <c r="I173" s="100">
        <v>0</v>
      </c>
      <c r="J173" s="100">
        <f t="shared" si="22"/>
        <v>0</v>
      </c>
      <c r="K173" s="100">
        <v>0</v>
      </c>
      <c r="L173" s="100">
        <f t="shared" si="23"/>
        <v>0</v>
      </c>
      <c r="M173" s="101"/>
    </row>
    <row r="174" spans="1:23" s="107" customFormat="1" ht="27.75" customHeight="1">
      <c r="A174" s="152" t="s">
        <v>397</v>
      </c>
      <c r="B174" s="99" t="s">
        <v>398</v>
      </c>
      <c r="C174" s="100">
        <v>91</v>
      </c>
      <c r="D174" s="99" t="s">
        <v>399</v>
      </c>
      <c r="E174" s="100">
        <f t="shared" si="17"/>
        <v>6727</v>
      </c>
      <c r="F174" s="100">
        <f t="shared" si="17"/>
        <v>612157</v>
      </c>
      <c r="G174" s="100">
        <v>6727</v>
      </c>
      <c r="H174" s="100">
        <f t="shared" si="21"/>
        <v>612157</v>
      </c>
      <c r="I174" s="100">
        <v>0</v>
      </c>
      <c r="J174" s="100">
        <f t="shared" si="22"/>
        <v>0</v>
      </c>
      <c r="K174" s="100">
        <v>0</v>
      </c>
      <c r="L174" s="100">
        <f t="shared" si="23"/>
        <v>0</v>
      </c>
      <c r="M174" s="101"/>
    </row>
    <row r="175" spans="1:23" s="107" customFormat="1" ht="27.75" customHeight="1">
      <c r="A175" s="152" t="s">
        <v>369</v>
      </c>
      <c r="B175" s="99" t="s">
        <v>197</v>
      </c>
      <c r="C175" s="100">
        <v>116</v>
      </c>
      <c r="D175" s="99" t="s">
        <v>152</v>
      </c>
      <c r="E175" s="100">
        <f t="shared" si="17"/>
        <v>28000</v>
      </c>
      <c r="F175" s="100">
        <f t="shared" si="17"/>
        <v>3248000</v>
      </c>
      <c r="G175" s="100">
        <v>28000</v>
      </c>
      <c r="H175" s="100">
        <f t="shared" si="21"/>
        <v>3248000</v>
      </c>
      <c r="I175" s="100">
        <v>0</v>
      </c>
      <c r="J175" s="100">
        <f t="shared" si="22"/>
        <v>0</v>
      </c>
      <c r="K175" s="100">
        <v>0</v>
      </c>
      <c r="L175" s="100">
        <f t="shared" si="23"/>
        <v>0</v>
      </c>
      <c r="M175" s="101"/>
    </row>
    <row r="176" spans="1:23" s="107" customFormat="1" ht="27.75" customHeight="1">
      <c r="A176" s="159" t="s">
        <v>273</v>
      </c>
      <c r="B176" s="160" t="s">
        <v>10</v>
      </c>
      <c r="C176" s="161">
        <v>0</v>
      </c>
      <c r="D176" s="160" t="s">
        <v>10</v>
      </c>
      <c r="E176" s="162"/>
      <c r="F176" s="162">
        <f>H176+J176+L176</f>
        <v>337704593</v>
      </c>
      <c r="G176" s="162">
        <v>0</v>
      </c>
      <c r="H176" s="162">
        <f>H4+H124</f>
        <v>148038447</v>
      </c>
      <c r="I176" s="162">
        <v>0</v>
      </c>
      <c r="J176" s="162">
        <f>J4+J124</f>
        <v>154668680</v>
      </c>
      <c r="K176" s="162">
        <v>0</v>
      </c>
      <c r="L176" s="162">
        <f>L4+L124</f>
        <v>34997466</v>
      </c>
      <c r="M176" s="163" t="s">
        <v>10</v>
      </c>
      <c r="P176" s="152" t="s">
        <v>229</v>
      </c>
      <c r="Q176" s="180" t="s">
        <v>164</v>
      </c>
      <c r="R176" s="186">
        <v>0.104</v>
      </c>
      <c r="S176" s="180" t="s">
        <v>158</v>
      </c>
      <c r="T176" s="100">
        <f t="shared" ref="T176:T199" si="24">V176+X176+Z176</f>
        <v>773000</v>
      </c>
      <c r="U176" s="100">
        <f t="shared" ref="U176:U199" si="25">W176+Y176+AA176</f>
        <v>80392</v>
      </c>
      <c r="V176" s="100">
        <v>773000</v>
      </c>
      <c r="W176" s="100">
        <f>TRUNC(R176*V176,0)</f>
        <v>80392</v>
      </c>
    </row>
    <row r="177" spans="1:23" s="95" customFormat="1" ht="27.75" customHeight="1">
      <c r="A177" s="98" t="s">
        <v>274</v>
      </c>
      <c r="B177" s="99"/>
      <c r="C177" s="100">
        <v>1</v>
      </c>
      <c r="D177" s="99" t="s">
        <v>59</v>
      </c>
      <c r="E177" s="100"/>
      <c r="F177" s="100">
        <f>제경비산출서!B5</f>
        <v>30624398</v>
      </c>
      <c r="G177" s="100"/>
      <c r="H177" s="100"/>
      <c r="I177" s="100"/>
      <c r="J177" s="100"/>
      <c r="K177" s="100"/>
      <c r="L177" s="100"/>
      <c r="M177" s="101"/>
      <c r="P177" s="152" t="s">
        <v>201</v>
      </c>
      <c r="Q177" s="180" t="s">
        <v>197</v>
      </c>
      <c r="R177" s="181">
        <v>9</v>
      </c>
      <c r="S177" s="180" t="s">
        <v>152</v>
      </c>
      <c r="T177" s="100">
        <f t="shared" si="24"/>
        <v>28000</v>
      </c>
      <c r="U177" s="100">
        <f t="shared" si="25"/>
        <v>252000</v>
      </c>
      <c r="V177" s="100">
        <v>28000</v>
      </c>
      <c r="W177" s="100">
        <f>TRUNC(R177*V177,0)</f>
        <v>252000</v>
      </c>
    </row>
    <row r="178" spans="1:23" s="95" customFormat="1" ht="27.75" customHeight="1">
      <c r="A178" s="98" t="s">
        <v>275</v>
      </c>
      <c r="B178" s="99"/>
      <c r="C178" s="100">
        <v>1</v>
      </c>
      <c r="D178" s="99" t="s">
        <v>59</v>
      </c>
      <c r="E178" s="100"/>
      <c r="F178" s="100">
        <f>제경비산출서!B6</f>
        <v>6596433</v>
      </c>
      <c r="G178" s="100"/>
      <c r="H178" s="100"/>
      <c r="I178" s="100"/>
      <c r="J178" s="100"/>
      <c r="K178" s="100"/>
      <c r="L178" s="100"/>
      <c r="M178" s="101"/>
      <c r="P178" s="152" t="s">
        <v>230</v>
      </c>
      <c r="Q178" s="180" t="s">
        <v>162</v>
      </c>
      <c r="R178" s="181">
        <v>15</v>
      </c>
      <c r="S178" s="180" t="s">
        <v>152</v>
      </c>
      <c r="T178" s="100">
        <f t="shared" si="24"/>
        <v>92510</v>
      </c>
      <c r="U178" s="100">
        <f t="shared" si="25"/>
        <v>1387650</v>
      </c>
      <c r="V178" s="100">
        <v>92510</v>
      </c>
      <c r="W178" s="100">
        <f t="shared" ref="W178:W199" si="26">TRUNC(R178*V178,0)</f>
        <v>1387650</v>
      </c>
    </row>
    <row r="179" spans="1:23" s="95" customFormat="1" ht="27.75" customHeight="1">
      <c r="A179" s="98" t="s">
        <v>276</v>
      </c>
      <c r="B179" s="99"/>
      <c r="C179" s="100">
        <v>1</v>
      </c>
      <c r="D179" s="99" t="s">
        <v>59</v>
      </c>
      <c r="E179" s="100"/>
      <c r="F179" s="100">
        <f>제경비산출서!B7</f>
        <v>1871460</v>
      </c>
      <c r="G179" s="100"/>
      <c r="H179" s="100"/>
      <c r="I179" s="100"/>
      <c r="J179" s="100"/>
      <c r="K179" s="100"/>
      <c r="L179" s="100"/>
      <c r="M179" s="101"/>
      <c r="P179" s="152" t="s">
        <v>230</v>
      </c>
      <c r="Q179" s="180" t="s">
        <v>196</v>
      </c>
      <c r="R179" s="181">
        <v>1</v>
      </c>
      <c r="S179" s="180" t="s">
        <v>152</v>
      </c>
      <c r="T179" s="100">
        <f t="shared" si="24"/>
        <v>90170</v>
      </c>
      <c r="U179" s="100">
        <f t="shared" si="25"/>
        <v>90170</v>
      </c>
      <c r="V179" s="100">
        <v>90170</v>
      </c>
      <c r="W179" s="100">
        <f t="shared" si="26"/>
        <v>90170</v>
      </c>
    </row>
    <row r="180" spans="1:23" s="95" customFormat="1" ht="27.75" customHeight="1">
      <c r="A180" s="103" t="s">
        <v>277</v>
      </c>
      <c r="B180" s="99"/>
      <c r="C180" s="100">
        <v>1</v>
      </c>
      <c r="D180" s="99" t="s">
        <v>59</v>
      </c>
      <c r="E180" s="100"/>
      <c r="F180" s="100">
        <f>제경비산출서!B8</f>
        <v>5560339</v>
      </c>
      <c r="G180" s="100"/>
      <c r="H180" s="100"/>
      <c r="I180" s="100"/>
      <c r="J180" s="100"/>
      <c r="K180" s="100"/>
      <c r="L180" s="100"/>
      <c r="M180" s="101"/>
      <c r="P180" s="152" t="s">
        <v>229</v>
      </c>
      <c r="Q180" s="180" t="s">
        <v>209</v>
      </c>
      <c r="R180" s="186">
        <v>0.45800000000000002</v>
      </c>
      <c r="S180" s="180" t="s">
        <v>158</v>
      </c>
      <c r="T180" s="100">
        <f t="shared" si="24"/>
        <v>768000</v>
      </c>
      <c r="U180" s="100">
        <f t="shared" si="25"/>
        <v>351744</v>
      </c>
      <c r="V180" s="100">
        <v>768000</v>
      </c>
      <c r="W180" s="100">
        <f t="shared" si="26"/>
        <v>351744</v>
      </c>
    </row>
    <row r="181" spans="1:23" s="95" customFormat="1" ht="27.75" customHeight="1">
      <c r="A181" s="103" t="s">
        <v>278</v>
      </c>
      <c r="B181" s="99"/>
      <c r="C181" s="100">
        <v>1</v>
      </c>
      <c r="D181" s="99" t="s">
        <v>59</v>
      </c>
      <c r="E181" s="100"/>
      <c r="F181" s="100">
        <f>제경비산출서!B9</f>
        <v>7346762</v>
      </c>
      <c r="G181" s="100"/>
      <c r="H181" s="100"/>
      <c r="I181" s="100"/>
      <c r="J181" s="100"/>
      <c r="K181" s="100"/>
      <c r="L181" s="100"/>
      <c r="M181" s="101"/>
      <c r="P181" s="152" t="s">
        <v>229</v>
      </c>
      <c r="Q181" s="180" t="s">
        <v>163</v>
      </c>
      <c r="R181" s="186">
        <v>1.2E-2</v>
      </c>
      <c r="S181" s="180" t="s">
        <v>158</v>
      </c>
      <c r="T181" s="100">
        <f t="shared" si="24"/>
        <v>768000</v>
      </c>
      <c r="U181" s="100">
        <f t="shared" si="25"/>
        <v>9216</v>
      </c>
      <c r="V181" s="100">
        <v>768000</v>
      </c>
      <c r="W181" s="100">
        <f t="shared" si="26"/>
        <v>9216</v>
      </c>
    </row>
    <row r="182" spans="1:23" s="95" customFormat="1" ht="27.75" customHeight="1">
      <c r="A182" s="195" t="s">
        <v>279</v>
      </c>
      <c r="B182" s="173"/>
      <c r="C182" s="174">
        <v>1</v>
      </c>
      <c r="D182" s="173" t="s">
        <v>59</v>
      </c>
      <c r="E182" s="174"/>
      <c r="F182" s="174">
        <f>제경비산출서!B10</f>
        <v>3557379</v>
      </c>
      <c r="G182" s="174"/>
      <c r="H182" s="174"/>
      <c r="I182" s="174"/>
      <c r="J182" s="174"/>
      <c r="K182" s="174"/>
      <c r="L182" s="174"/>
      <c r="M182" s="175"/>
      <c r="P182" s="152" t="s">
        <v>229</v>
      </c>
      <c r="Q182" s="180" t="s">
        <v>210</v>
      </c>
      <c r="R182" s="186">
        <v>0.441</v>
      </c>
      <c r="S182" s="180" t="s">
        <v>158</v>
      </c>
      <c r="T182" s="100">
        <f t="shared" si="24"/>
        <v>768000</v>
      </c>
      <c r="U182" s="100">
        <f t="shared" si="25"/>
        <v>338688</v>
      </c>
      <c r="V182" s="100">
        <v>768000</v>
      </c>
      <c r="W182" s="100">
        <f t="shared" si="26"/>
        <v>338688</v>
      </c>
    </row>
    <row r="183" spans="1:23" s="95" customFormat="1" ht="27" customHeight="1">
      <c r="A183" s="196" t="s">
        <v>280</v>
      </c>
      <c r="B183" s="176"/>
      <c r="C183" s="102">
        <v>1</v>
      </c>
      <c r="D183" s="176" t="s">
        <v>59</v>
      </c>
      <c r="E183" s="102"/>
      <c r="F183" s="102">
        <f>제경비산출서!B11</f>
        <v>730628</v>
      </c>
      <c r="G183" s="102"/>
      <c r="H183" s="102"/>
      <c r="I183" s="102"/>
      <c r="J183" s="102"/>
      <c r="K183" s="102"/>
      <c r="L183" s="102"/>
      <c r="M183" s="188"/>
      <c r="P183" s="152" t="s">
        <v>229</v>
      </c>
      <c r="Q183" s="180" t="s">
        <v>164</v>
      </c>
      <c r="R183" s="186">
        <v>0.47699999999999998</v>
      </c>
      <c r="S183" s="180" t="s">
        <v>158</v>
      </c>
      <c r="T183" s="100">
        <f t="shared" si="24"/>
        <v>773000</v>
      </c>
      <c r="U183" s="100">
        <f t="shared" si="25"/>
        <v>368721</v>
      </c>
      <c r="V183" s="100">
        <v>773000</v>
      </c>
      <c r="W183" s="100">
        <f t="shared" si="26"/>
        <v>368721</v>
      </c>
    </row>
    <row r="184" spans="1:23" s="95" customFormat="1" ht="27" customHeight="1">
      <c r="A184" s="98" t="s">
        <v>281</v>
      </c>
      <c r="B184" s="193"/>
      <c r="C184" s="100">
        <v>1</v>
      </c>
      <c r="D184" s="99" t="s">
        <v>59</v>
      </c>
      <c r="E184" s="100"/>
      <c r="F184" s="100">
        <f>제경비산출서!B12</f>
        <v>11117</v>
      </c>
      <c r="G184" s="100"/>
      <c r="H184" s="100"/>
      <c r="I184" s="100"/>
      <c r="J184" s="100"/>
      <c r="K184" s="100"/>
      <c r="L184" s="100"/>
      <c r="M184" s="101"/>
      <c r="P184" s="189"/>
      <c r="Q184" s="190"/>
      <c r="R184" s="191"/>
      <c r="S184" s="190"/>
      <c r="T184" s="192"/>
      <c r="U184" s="192"/>
      <c r="V184" s="192"/>
      <c r="W184" s="192"/>
    </row>
    <row r="185" spans="1:23" s="95" customFormat="1" ht="27" customHeight="1">
      <c r="A185" s="98" t="s">
        <v>282</v>
      </c>
      <c r="B185" s="193"/>
      <c r="C185" s="100">
        <v>1</v>
      </c>
      <c r="D185" s="99" t="s">
        <v>59</v>
      </c>
      <c r="E185" s="100"/>
      <c r="F185" s="100">
        <f>제경비산출서!B13</f>
        <v>166763</v>
      </c>
      <c r="G185" s="100"/>
      <c r="H185" s="100"/>
      <c r="I185" s="100"/>
      <c r="J185" s="100"/>
      <c r="K185" s="100"/>
      <c r="L185" s="100"/>
      <c r="M185" s="101"/>
      <c r="P185" s="189"/>
      <c r="Q185" s="190"/>
      <c r="R185" s="191"/>
      <c r="S185" s="190"/>
      <c r="T185" s="192"/>
      <c r="U185" s="192"/>
      <c r="V185" s="192"/>
      <c r="W185" s="192"/>
    </row>
    <row r="186" spans="1:23" s="95" customFormat="1" ht="27" customHeight="1">
      <c r="A186" s="98" t="s">
        <v>283</v>
      </c>
      <c r="B186" s="99"/>
      <c r="C186" s="100">
        <v>1</v>
      </c>
      <c r="D186" s="99" t="s">
        <v>59</v>
      </c>
      <c r="E186" s="100"/>
      <c r="F186" s="100">
        <f>제경비산출서!B14</f>
        <v>1350818</v>
      </c>
      <c r="G186" s="100"/>
      <c r="H186" s="100"/>
      <c r="I186" s="100"/>
      <c r="J186" s="100"/>
      <c r="K186" s="100"/>
      <c r="L186" s="100"/>
      <c r="M186" s="101"/>
      <c r="P186" s="172" t="s">
        <v>211</v>
      </c>
      <c r="Q186" s="182" t="s">
        <v>212</v>
      </c>
      <c r="R186" s="183">
        <v>5</v>
      </c>
      <c r="S186" s="182" t="s">
        <v>158</v>
      </c>
      <c r="T186" s="174">
        <f t="shared" si="24"/>
        <v>90000</v>
      </c>
      <c r="U186" s="174">
        <f t="shared" si="25"/>
        <v>450000</v>
      </c>
      <c r="V186" s="174">
        <v>90000</v>
      </c>
      <c r="W186" s="174">
        <f t="shared" si="26"/>
        <v>450000</v>
      </c>
    </row>
    <row r="187" spans="1:23" s="95" customFormat="1" ht="27" customHeight="1">
      <c r="A187" s="98" t="s">
        <v>284</v>
      </c>
      <c r="B187" s="99"/>
      <c r="C187" s="100">
        <v>1</v>
      </c>
      <c r="D187" s="99" t="s">
        <v>59</v>
      </c>
      <c r="E187" s="100"/>
      <c r="F187" s="100">
        <f>제경비산출서!B15</f>
        <v>11442329</v>
      </c>
      <c r="G187" s="100"/>
      <c r="H187" s="100"/>
      <c r="I187" s="100"/>
      <c r="J187" s="100"/>
      <c r="K187" s="100"/>
      <c r="L187" s="100"/>
      <c r="M187" s="101"/>
      <c r="P187" s="177" t="s">
        <v>211</v>
      </c>
      <c r="Q187" s="184" t="s">
        <v>213</v>
      </c>
      <c r="R187" s="185">
        <v>11</v>
      </c>
      <c r="S187" s="184" t="s">
        <v>158</v>
      </c>
      <c r="T187" s="102">
        <f t="shared" si="24"/>
        <v>78700</v>
      </c>
      <c r="U187" s="102">
        <f t="shared" si="25"/>
        <v>865700</v>
      </c>
      <c r="V187" s="102">
        <v>78700</v>
      </c>
      <c r="W187" s="102">
        <f t="shared" si="26"/>
        <v>865700</v>
      </c>
    </row>
    <row r="188" spans="1:23" s="95" customFormat="1" ht="27" customHeight="1">
      <c r="A188" s="98" t="s">
        <v>285</v>
      </c>
      <c r="B188" s="99"/>
      <c r="C188" s="100">
        <v>1</v>
      </c>
      <c r="D188" s="99" t="s">
        <v>59</v>
      </c>
      <c r="E188" s="100"/>
      <c r="F188" s="100">
        <f>제경비산출서!B17</f>
        <v>3039341</v>
      </c>
      <c r="G188" s="100"/>
      <c r="H188" s="100"/>
      <c r="I188" s="100"/>
      <c r="J188" s="100"/>
      <c r="K188" s="100"/>
      <c r="L188" s="100"/>
      <c r="M188" s="101"/>
      <c r="P188" s="152" t="s">
        <v>214</v>
      </c>
      <c r="Q188" s="180" t="s">
        <v>215</v>
      </c>
      <c r="R188" s="181">
        <v>1</v>
      </c>
      <c r="S188" s="180" t="s">
        <v>235</v>
      </c>
      <c r="T188" s="100">
        <f t="shared" si="24"/>
        <v>180000</v>
      </c>
      <c r="U188" s="100">
        <f t="shared" si="25"/>
        <v>180000</v>
      </c>
      <c r="V188" s="100">
        <v>180000</v>
      </c>
      <c r="W188" s="100">
        <f t="shared" si="26"/>
        <v>180000</v>
      </c>
    </row>
    <row r="189" spans="1:23" s="95" customFormat="1" ht="27" customHeight="1">
      <c r="A189" s="98" t="s">
        <v>286</v>
      </c>
      <c r="B189" s="99"/>
      <c r="C189" s="100">
        <v>1</v>
      </c>
      <c r="D189" s="99" t="s">
        <v>59</v>
      </c>
      <c r="E189" s="100"/>
      <c r="F189" s="100">
        <f>제경비산출서!B18</f>
        <v>20333223</v>
      </c>
      <c r="G189" s="100"/>
      <c r="H189" s="100"/>
      <c r="I189" s="100"/>
      <c r="J189" s="100"/>
      <c r="K189" s="100"/>
      <c r="L189" s="100"/>
      <c r="M189" s="101"/>
      <c r="P189" s="152" t="s">
        <v>201</v>
      </c>
      <c r="Q189" s="180" t="s">
        <v>197</v>
      </c>
      <c r="R189" s="181">
        <v>38</v>
      </c>
      <c r="S189" s="180" t="s">
        <v>152</v>
      </c>
      <c r="T189" s="100">
        <f t="shared" si="24"/>
        <v>28000</v>
      </c>
      <c r="U189" s="100">
        <f t="shared" si="25"/>
        <v>1064000</v>
      </c>
      <c r="V189" s="100">
        <v>28000</v>
      </c>
      <c r="W189" s="100">
        <f t="shared" si="26"/>
        <v>1064000</v>
      </c>
    </row>
    <row r="190" spans="1:23" s="95" customFormat="1" ht="27" customHeight="1">
      <c r="A190" s="98" t="s">
        <v>287</v>
      </c>
      <c r="B190" s="99"/>
      <c r="C190" s="100">
        <v>1</v>
      </c>
      <c r="D190" s="99" t="s">
        <v>59</v>
      </c>
      <c r="E190" s="100"/>
      <c r="F190" s="100">
        <f>제경비산출서!B19</f>
        <v>273540</v>
      </c>
      <c r="G190" s="100"/>
      <c r="H190" s="100"/>
      <c r="I190" s="100"/>
      <c r="J190" s="100"/>
      <c r="K190" s="100"/>
      <c r="L190" s="100"/>
      <c r="M190" s="101"/>
      <c r="P190" s="152" t="s">
        <v>230</v>
      </c>
      <c r="Q190" s="180" t="s">
        <v>162</v>
      </c>
      <c r="R190" s="181">
        <v>9</v>
      </c>
      <c r="S190" s="180" t="s">
        <v>152</v>
      </c>
      <c r="T190" s="100">
        <f t="shared" si="24"/>
        <v>92510</v>
      </c>
      <c r="U190" s="100">
        <f t="shared" si="25"/>
        <v>832590</v>
      </c>
      <c r="V190" s="100">
        <v>92510</v>
      </c>
      <c r="W190" s="100">
        <f t="shared" si="26"/>
        <v>832590</v>
      </c>
    </row>
    <row r="191" spans="1:23" s="95" customFormat="1" ht="27" customHeight="1">
      <c r="A191" s="98" t="s">
        <v>288</v>
      </c>
      <c r="B191" s="99"/>
      <c r="C191" s="100">
        <v>1</v>
      </c>
      <c r="D191" s="99" t="s">
        <v>59</v>
      </c>
      <c r="E191" s="100"/>
      <c r="F191" s="100">
        <f>제경비산출서!B20</f>
        <v>5400719</v>
      </c>
      <c r="G191" s="100"/>
      <c r="H191" s="100"/>
      <c r="I191" s="100"/>
      <c r="J191" s="100"/>
      <c r="K191" s="100"/>
      <c r="L191" s="100"/>
      <c r="M191" s="101"/>
      <c r="P191" s="152" t="s">
        <v>230</v>
      </c>
      <c r="Q191" s="180" t="s">
        <v>196</v>
      </c>
      <c r="R191" s="181">
        <v>2</v>
      </c>
      <c r="S191" s="180" t="s">
        <v>152</v>
      </c>
      <c r="T191" s="100">
        <f t="shared" si="24"/>
        <v>90170</v>
      </c>
      <c r="U191" s="100">
        <f t="shared" si="25"/>
        <v>180340</v>
      </c>
      <c r="V191" s="100">
        <v>90170</v>
      </c>
      <c r="W191" s="100">
        <f t="shared" si="26"/>
        <v>180340</v>
      </c>
    </row>
    <row r="192" spans="1:23" s="95" customFormat="1" ht="27" customHeight="1">
      <c r="A192" s="98" t="s">
        <v>442</v>
      </c>
      <c r="B192" s="99"/>
      <c r="C192" s="100">
        <v>1</v>
      </c>
      <c r="D192" s="99" t="s">
        <v>59</v>
      </c>
      <c r="E192" s="100"/>
      <c r="F192" s="100">
        <f>제경비산출서!B21</f>
        <v>4682057</v>
      </c>
      <c r="G192" s="100"/>
      <c r="H192" s="100"/>
      <c r="I192" s="100"/>
      <c r="J192" s="100"/>
      <c r="K192" s="100"/>
      <c r="L192" s="100"/>
      <c r="M192" s="101"/>
      <c r="P192" s="152"/>
      <c r="Q192" s="180"/>
      <c r="R192" s="181"/>
      <c r="S192" s="180"/>
      <c r="T192" s="100"/>
      <c r="U192" s="100"/>
      <c r="V192" s="100"/>
      <c r="W192" s="100"/>
    </row>
    <row r="193" spans="1:23" s="95" customFormat="1" ht="27" customHeight="1">
      <c r="A193" s="103" t="s">
        <v>60</v>
      </c>
      <c r="B193" s="99"/>
      <c r="C193" s="100"/>
      <c r="D193" s="99"/>
      <c r="E193" s="100"/>
      <c r="F193" s="100">
        <f>제경비산출서!B22</f>
        <v>440691899</v>
      </c>
      <c r="G193" s="100"/>
      <c r="H193" s="100"/>
      <c r="I193" s="100"/>
      <c r="J193" s="100"/>
      <c r="K193" s="100"/>
      <c r="L193" s="100"/>
      <c r="M193" s="101"/>
      <c r="P193" s="152" t="s">
        <v>229</v>
      </c>
      <c r="Q193" s="180" t="s">
        <v>164</v>
      </c>
      <c r="R193" s="186">
        <v>0.42799999999999999</v>
      </c>
      <c r="S193" s="180" t="s">
        <v>158</v>
      </c>
      <c r="T193" s="100">
        <f t="shared" si="24"/>
        <v>773000</v>
      </c>
      <c r="U193" s="100">
        <f t="shared" si="25"/>
        <v>330844</v>
      </c>
      <c r="V193" s="100">
        <v>773000</v>
      </c>
      <c r="W193" s="100">
        <f t="shared" si="26"/>
        <v>330844</v>
      </c>
    </row>
    <row r="194" spans="1:23" s="95" customFormat="1" ht="27" customHeight="1">
      <c r="A194" s="103" t="s">
        <v>447</v>
      </c>
      <c r="B194" s="99"/>
      <c r="C194" s="100">
        <v>1</v>
      </c>
      <c r="D194" s="99" t="s">
        <v>59</v>
      </c>
      <c r="E194" s="100"/>
      <c r="F194" s="100">
        <f>제경비산출서!B23</f>
        <v>35255351</v>
      </c>
      <c r="G194" s="100"/>
      <c r="H194" s="100"/>
      <c r="I194" s="100"/>
      <c r="J194" s="100"/>
      <c r="K194" s="100"/>
      <c r="L194" s="100"/>
      <c r="M194" s="101"/>
      <c r="P194" s="152" t="s">
        <v>211</v>
      </c>
      <c r="Q194" s="180" t="s">
        <v>212</v>
      </c>
      <c r="R194" s="181">
        <v>40</v>
      </c>
      <c r="S194" s="180" t="s">
        <v>158</v>
      </c>
      <c r="T194" s="100">
        <f t="shared" si="24"/>
        <v>90000</v>
      </c>
      <c r="U194" s="100">
        <f t="shared" si="25"/>
        <v>3600000</v>
      </c>
      <c r="V194" s="100">
        <v>90000</v>
      </c>
      <c r="W194" s="100">
        <f t="shared" si="26"/>
        <v>3600000</v>
      </c>
    </row>
    <row r="195" spans="1:23" s="95" customFormat="1" ht="27" customHeight="1">
      <c r="A195" s="103" t="s">
        <v>448</v>
      </c>
      <c r="B195" s="99"/>
      <c r="C195" s="100">
        <v>1</v>
      </c>
      <c r="D195" s="99" t="s">
        <v>59</v>
      </c>
      <c r="E195" s="100"/>
      <c r="F195" s="100">
        <f>제경비산출서!B24</f>
        <v>48882032</v>
      </c>
      <c r="G195" s="100"/>
      <c r="H195" s="100"/>
      <c r="I195" s="100"/>
      <c r="J195" s="100"/>
      <c r="K195" s="100"/>
      <c r="L195" s="100"/>
      <c r="M195" s="101"/>
      <c r="P195" s="152" t="s">
        <v>211</v>
      </c>
      <c r="Q195" s="180" t="s">
        <v>213</v>
      </c>
      <c r="R195" s="181">
        <v>8</v>
      </c>
      <c r="S195" s="180" t="s">
        <v>158</v>
      </c>
      <c r="T195" s="100">
        <f t="shared" si="24"/>
        <v>78700</v>
      </c>
      <c r="U195" s="100">
        <f t="shared" si="25"/>
        <v>629600</v>
      </c>
      <c r="V195" s="100">
        <v>78700</v>
      </c>
      <c r="W195" s="100">
        <f t="shared" si="26"/>
        <v>629600</v>
      </c>
    </row>
    <row r="196" spans="1:23" s="95" customFormat="1" ht="27" customHeight="1">
      <c r="A196" s="98" t="s">
        <v>457</v>
      </c>
      <c r="B196" s="99"/>
      <c r="C196" s="100">
        <v>1</v>
      </c>
      <c r="D196" s="99" t="s">
        <v>59</v>
      </c>
      <c r="E196" s="100"/>
      <c r="F196" s="100">
        <f>제경비산출서!B25</f>
        <v>9170718</v>
      </c>
      <c r="G196" s="100"/>
      <c r="H196" s="100"/>
      <c r="I196" s="100"/>
      <c r="J196" s="100"/>
      <c r="K196" s="100"/>
      <c r="L196" s="100"/>
      <c r="M196" s="101"/>
      <c r="P196" s="152"/>
      <c r="Q196" s="180"/>
      <c r="R196" s="181"/>
      <c r="S196" s="180"/>
      <c r="T196" s="100"/>
      <c r="U196" s="100"/>
      <c r="V196" s="100"/>
      <c r="W196" s="100"/>
    </row>
    <row r="197" spans="1:23" s="95" customFormat="1" ht="27" customHeight="1">
      <c r="A197" s="98" t="s">
        <v>449</v>
      </c>
      <c r="B197" s="99"/>
      <c r="C197" s="100">
        <v>1</v>
      </c>
      <c r="D197" s="99" t="s">
        <v>59</v>
      </c>
      <c r="E197" s="100"/>
      <c r="F197" s="100">
        <f>제경비산출서!B26</f>
        <v>534000000</v>
      </c>
      <c r="G197" s="100"/>
      <c r="H197" s="100"/>
      <c r="I197" s="100"/>
      <c r="J197" s="100"/>
      <c r="K197" s="100"/>
      <c r="L197" s="100"/>
      <c r="M197" s="101"/>
      <c r="P197" s="152" t="s">
        <v>214</v>
      </c>
      <c r="Q197" s="180" t="s">
        <v>215</v>
      </c>
      <c r="R197" s="181">
        <v>2</v>
      </c>
      <c r="S197" s="180" t="s">
        <v>235</v>
      </c>
      <c r="T197" s="100">
        <f t="shared" si="24"/>
        <v>180000</v>
      </c>
      <c r="U197" s="100">
        <f t="shared" si="25"/>
        <v>360000</v>
      </c>
      <c r="V197" s="100">
        <v>180000</v>
      </c>
      <c r="W197" s="100">
        <f t="shared" si="26"/>
        <v>360000</v>
      </c>
    </row>
    <row r="198" spans="1:23" s="95" customFormat="1" ht="27" customHeight="1">
      <c r="A198" s="98" t="s">
        <v>450</v>
      </c>
      <c r="B198" s="99"/>
      <c r="C198" s="100">
        <v>1</v>
      </c>
      <c r="D198" s="99" t="s">
        <v>59</v>
      </c>
      <c r="E198" s="100"/>
      <c r="F198" s="100">
        <f>제경비산출서!B27</f>
        <v>53400000</v>
      </c>
      <c r="G198" s="100"/>
      <c r="H198" s="100"/>
      <c r="I198" s="100"/>
      <c r="J198" s="100"/>
      <c r="K198" s="100"/>
      <c r="L198" s="100"/>
      <c r="M198" s="101"/>
      <c r="P198" s="152" t="s">
        <v>201</v>
      </c>
      <c r="Q198" s="180" t="s">
        <v>197</v>
      </c>
      <c r="R198" s="181">
        <v>20</v>
      </c>
      <c r="S198" s="180" t="s">
        <v>152</v>
      </c>
      <c r="T198" s="100">
        <f t="shared" si="24"/>
        <v>28000</v>
      </c>
      <c r="U198" s="100">
        <f t="shared" si="25"/>
        <v>560000</v>
      </c>
      <c r="V198" s="100">
        <v>28000</v>
      </c>
      <c r="W198" s="100">
        <f t="shared" si="26"/>
        <v>560000</v>
      </c>
    </row>
    <row r="199" spans="1:23" s="96" customFormat="1" ht="27" customHeight="1">
      <c r="A199" s="98" t="s">
        <v>430</v>
      </c>
      <c r="B199" s="105"/>
      <c r="C199" s="100">
        <v>1</v>
      </c>
      <c r="D199" s="99" t="s">
        <v>59</v>
      </c>
      <c r="E199" s="104"/>
      <c r="F199" s="104">
        <f>제경비산출서!B28</f>
        <v>587400000</v>
      </c>
      <c r="G199" s="104"/>
      <c r="H199" s="104"/>
      <c r="I199" s="104"/>
      <c r="J199" s="104"/>
      <c r="K199" s="104"/>
      <c r="L199" s="104"/>
      <c r="M199" s="106"/>
      <c r="P199" s="152" t="s">
        <v>221</v>
      </c>
      <c r="Q199" s="180" t="s">
        <v>218</v>
      </c>
      <c r="R199" s="181">
        <v>1</v>
      </c>
      <c r="S199" s="180" t="s">
        <v>222</v>
      </c>
      <c r="T199" s="100">
        <f t="shared" si="24"/>
        <v>148100</v>
      </c>
      <c r="U199" s="100">
        <f t="shared" si="25"/>
        <v>148100</v>
      </c>
      <c r="V199" s="100">
        <v>148100</v>
      </c>
      <c r="W199" s="100">
        <f t="shared" si="26"/>
        <v>148100</v>
      </c>
    </row>
    <row r="200" spans="1:23" s="96" customFormat="1" ht="27" customHeight="1">
      <c r="A200" s="98" t="s">
        <v>166</v>
      </c>
      <c r="B200" s="105"/>
      <c r="C200" s="100">
        <v>1</v>
      </c>
      <c r="D200" s="99" t="s">
        <v>59</v>
      </c>
      <c r="E200" s="104"/>
      <c r="F200" s="104">
        <f>F204</f>
        <v>136800000</v>
      </c>
      <c r="G200" s="104"/>
      <c r="H200" s="104"/>
      <c r="I200" s="104"/>
      <c r="J200" s="104"/>
      <c r="K200" s="104"/>
      <c r="L200" s="104"/>
      <c r="M200" s="106"/>
      <c r="Q200" s="187"/>
      <c r="R200" s="187"/>
      <c r="S200" s="187"/>
    </row>
    <row r="201" spans="1:23" s="96" customFormat="1" ht="27" customHeight="1">
      <c r="A201" s="98" t="s">
        <v>427</v>
      </c>
      <c r="B201" s="105"/>
      <c r="C201" s="100">
        <v>1</v>
      </c>
      <c r="D201" s="99" t="s">
        <v>59</v>
      </c>
      <c r="E201" s="104"/>
      <c r="F201" s="104">
        <f>F221</f>
        <v>36700000</v>
      </c>
      <c r="G201" s="104"/>
      <c r="H201" s="104"/>
      <c r="I201" s="104"/>
      <c r="J201" s="104"/>
      <c r="K201" s="104"/>
      <c r="L201" s="104"/>
      <c r="M201" s="106"/>
      <c r="P201" s="96">
        <f>F199+F200</f>
        <v>724200000</v>
      </c>
      <c r="Q201" s="187"/>
      <c r="R201" s="187"/>
      <c r="S201" s="187"/>
    </row>
    <row r="202" spans="1:23" s="96" customFormat="1" ht="27" customHeight="1">
      <c r="A202" s="98" t="s">
        <v>428</v>
      </c>
      <c r="B202" s="105"/>
      <c r="C202" s="100">
        <v>1</v>
      </c>
      <c r="D202" s="99" t="s">
        <v>59</v>
      </c>
      <c r="E202" s="104"/>
      <c r="F202" s="104">
        <f>F243</f>
        <v>83000000</v>
      </c>
      <c r="G202" s="104"/>
      <c r="H202" s="104"/>
      <c r="I202" s="104"/>
      <c r="J202" s="104"/>
      <c r="K202" s="104"/>
      <c r="L202" s="104"/>
      <c r="M202" s="106"/>
      <c r="Q202" s="187"/>
      <c r="R202" s="187"/>
      <c r="S202" s="187"/>
    </row>
    <row r="203" spans="1:23" s="96" customFormat="1" ht="27" customHeight="1">
      <c r="A203" s="144" t="s">
        <v>138</v>
      </c>
      <c r="B203" s="145"/>
      <c r="C203" s="146"/>
      <c r="D203" s="145"/>
      <c r="E203" s="146"/>
      <c r="F203" s="146">
        <f>F199+F200+F201+F202</f>
        <v>843900000</v>
      </c>
      <c r="G203" s="146"/>
      <c r="H203" s="146"/>
      <c r="I203" s="146"/>
      <c r="J203" s="146"/>
      <c r="K203" s="146"/>
      <c r="L203" s="146"/>
      <c r="M203" s="147"/>
    </row>
    <row r="204" spans="1:23" s="96" customFormat="1" ht="33.75" customHeight="1">
      <c r="A204" s="165" t="s">
        <v>165</v>
      </c>
      <c r="B204" s="166" t="s">
        <v>10</v>
      </c>
      <c r="C204" s="167">
        <v>0</v>
      </c>
      <c r="D204" s="166" t="s">
        <v>10</v>
      </c>
      <c r="E204" s="168"/>
      <c r="F204" s="168">
        <f>F205+F210+F215+F220</f>
        <v>136800000</v>
      </c>
      <c r="G204" s="168">
        <v>0</v>
      </c>
      <c r="H204" s="168"/>
      <c r="I204" s="168"/>
      <c r="J204" s="169"/>
      <c r="K204" s="169">
        <v>0</v>
      </c>
      <c r="L204" s="169"/>
      <c r="M204" s="170" t="s">
        <v>10</v>
      </c>
    </row>
    <row r="205" spans="1:23" s="96" customFormat="1" ht="33.75" customHeight="1">
      <c r="A205" s="98" t="s">
        <v>400</v>
      </c>
      <c r="B205" s="105" t="s">
        <v>10</v>
      </c>
      <c r="C205" s="104"/>
      <c r="D205" s="105"/>
      <c r="E205" s="104"/>
      <c r="F205" s="104">
        <f t="shared" ref="E205:F219" si="27">H205+J205+L205</f>
        <v>35614140</v>
      </c>
      <c r="G205" s="104">
        <v>0</v>
      </c>
      <c r="H205" s="104">
        <f>SUM(H206:H209)</f>
        <v>35614140</v>
      </c>
      <c r="I205" s="104">
        <v>0</v>
      </c>
      <c r="J205" s="104">
        <f>SUM(J206:J209)</f>
        <v>0</v>
      </c>
      <c r="K205" s="104">
        <v>0</v>
      </c>
      <c r="L205" s="104">
        <f>SUM(L206:L209)</f>
        <v>0</v>
      </c>
      <c r="M205" s="106"/>
    </row>
    <row r="206" spans="1:23" s="96" customFormat="1" ht="33.75" customHeight="1">
      <c r="A206" s="152" t="s">
        <v>401</v>
      </c>
      <c r="B206" s="99" t="s">
        <v>451</v>
      </c>
      <c r="C206" s="100">
        <v>272</v>
      </c>
      <c r="D206" s="99" t="s">
        <v>152</v>
      </c>
      <c r="E206" s="100">
        <f t="shared" si="27"/>
        <v>117600</v>
      </c>
      <c r="F206" s="100">
        <f t="shared" si="27"/>
        <v>31987200</v>
      </c>
      <c r="G206" s="100">
        <v>117600</v>
      </c>
      <c r="H206" s="100">
        <f>TRUNC(C206*G206,0)</f>
        <v>31987200</v>
      </c>
      <c r="I206" s="100">
        <v>0</v>
      </c>
      <c r="J206" s="100">
        <f>TRUNC(C206*I206,0)</f>
        <v>0</v>
      </c>
      <c r="K206" s="100">
        <v>0</v>
      </c>
      <c r="L206" s="100">
        <f>TRUNC(C206*K206,0)</f>
        <v>0</v>
      </c>
      <c r="M206" s="101"/>
    </row>
    <row r="207" spans="1:23" s="96" customFormat="1" ht="33.75" customHeight="1">
      <c r="A207" s="152" t="s">
        <v>401</v>
      </c>
      <c r="B207" s="99" t="s">
        <v>452</v>
      </c>
      <c r="C207" s="100">
        <v>23</v>
      </c>
      <c r="D207" s="99" t="s">
        <v>152</v>
      </c>
      <c r="E207" s="100">
        <f t="shared" si="27"/>
        <v>115540</v>
      </c>
      <c r="F207" s="100">
        <f t="shared" si="27"/>
        <v>2657420</v>
      </c>
      <c r="G207" s="100">
        <v>115540</v>
      </c>
      <c r="H207" s="100">
        <f>TRUNC(C207*G207,0)</f>
        <v>2657420</v>
      </c>
      <c r="I207" s="100">
        <v>0</v>
      </c>
      <c r="J207" s="100">
        <f>TRUNC(C207*I207,0)</f>
        <v>0</v>
      </c>
      <c r="K207" s="100">
        <v>0</v>
      </c>
      <c r="L207" s="100">
        <f>TRUNC(C207*K207,0)</f>
        <v>0</v>
      </c>
      <c r="M207" s="101"/>
      <c r="P207" s="96">
        <f>제경비산출서!C4+제경비산출서!I4</f>
        <v>302707127</v>
      </c>
    </row>
    <row r="208" spans="1:23" s="96" customFormat="1" ht="33.75" customHeight="1">
      <c r="A208" s="152" t="s">
        <v>402</v>
      </c>
      <c r="B208" s="99" t="s">
        <v>403</v>
      </c>
      <c r="C208" s="100">
        <v>8</v>
      </c>
      <c r="D208" s="99" t="s">
        <v>152</v>
      </c>
      <c r="E208" s="100">
        <f t="shared" si="27"/>
        <v>108320</v>
      </c>
      <c r="F208" s="100">
        <f t="shared" si="27"/>
        <v>866560</v>
      </c>
      <c r="G208" s="100">
        <v>108320</v>
      </c>
      <c r="H208" s="100">
        <f>TRUNC(C208*G208,0)</f>
        <v>866560</v>
      </c>
      <c r="I208" s="100">
        <v>0</v>
      </c>
      <c r="J208" s="100">
        <f>TRUNC(C208*I208,0)</f>
        <v>0</v>
      </c>
      <c r="K208" s="100">
        <v>0</v>
      </c>
      <c r="L208" s="100">
        <f>TRUNC(C208*K208,0)</f>
        <v>0</v>
      </c>
      <c r="M208" s="101"/>
      <c r="P208" s="96">
        <f>H205</f>
        <v>35614140</v>
      </c>
    </row>
    <row r="209" spans="1:16" s="96" customFormat="1" ht="33.75" customHeight="1">
      <c r="A209" s="152" t="s">
        <v>402</v>
      </c>
      <c r="B209" s="99" t="s">
        <v>404</v>
      </c>
      <c r="C209" s="100">
        <v>1</v>
      </c>
      <c r="D209" s="99" t="s">
        <v>152</v>
      </c>
      <c r="E209" s="100">
        <f t="shared" si="27"/>
        <v>102960</v>
      </c>
      <c r="F209" s="100">
        <f t="shared" si="27"/>
        <v>102960</v>
      </c>
      <c r="G209" s="100">
        <v>102960</v>
      </c>
      <c r="H209" s="100">
        <f>TRUNC(C209*G209,0)</f>
        <v>102960</v>
      </c>
      <c r="I209" s="100">
        <v>0</v>
      </c>
      <c r="J209" s="100">
        <f>TRUNC(C209*I209,0)</f>
        <v>0</v>
      </c>
      <c r="K209" s="100">
        <v>0</v>
      </c>
      <c r="L209" s="100">
        <f>TRUNC(C209*K209,0)</f>
        <v>0</v>
      </c>
      <c r="M209" s="101"/>
      <c r="P209" s="96">
        <f>H207</f>
        <v>2657420</v>
      </c>
    </row>
    <row r="210" spans="1:16" s="96" customFormat="1" ht="33.75" customHeight="1">
      <c r="A210" s="98" t="s">
        <v>405</v>
      </c>
      <c r="B210" s="105" t="s">
        <v>10</v>
      </c>
      <c r="C210" s="104"/>
      <c r="D210" s="105"/>
      <c r="E210" s="104"/>
      <c r="F210" s="104">
        <f t="shared" si="27"/>
        <v>5367945</v>
      </c>
      <c r="G210" s="104">
        <v>0</v>
      </c>
      <c r="H210" s="104">
        <f>SUM(H211:H214)</f>
        <v>5367945</v>
      </c>
      <c r="I210" s="104">
        <v>0</v>
      </c>
      <c r="J210" s="104">
        <f>SUM(J211:J214)</f>
        <v>0</v>
      </c>
      <c r="K210" s="104">
        <v>0</v>
      </c>
      <c r="L210" s="104">
        <f>SUM(L211:L214)</f>
        <v>0</v>
      </c>
      <c r="M210" s="106"/>
    </row>
    <row r="211" spans="1:16" s="96" customFormat="1" ht="33.75" customHeight="1">
      <c r="A211" s="152" t="s">
        <v>406</v>
      </c>
      <c r="B211" s="99" t="s">
        <v>407</v>
      </c>
      <c r="C211" s="178">
        <v>0.17399999999999999</v>
      </c>
      <c r="D211" s="99" t="s">
        <v>158</v>
      </c>
      <c r="E211" s="100">
        <f t="shared" si="27"/>
        <v>822800</v>
      </c>
      <c r="F211" s="100">
        <f t="shared" si="27"/>
        <v>143167</v>
      </c>
      <c r="G211" s="100">
        <v>822800</v>
      </c>
      <c r="H211" s="100">
        <f>TRUNC(C211*G211,0)</f>
        <v>143167</v>
      </c>
      <c r="I211" s="100">
        <v>0</v>
      </c>
      <c r="J211" s="100">
        <f>TRUNC(C211*I211,0)</f>
        <v>0</v>
      </c>
      <c r="K211" s="100">
        <v>0</v>
      </c>
      <c r="L211" s="100">
        <f>TRUNC(C211*K211,0)</f>
        <v>0</v>
      </c>
      <c r="M211" s="101"/>
    </row>
    <row r="212" spans="1:16" s="96" customFormat="1" ht="33.75" customHeight="1">
      <c r="A212" s="152" t="s">
        <v>406</v>
      </c>
      <c r="B212" s="99" t="s">
        <v>408</v>
      </c>
      <c r="C212" s="178">
        <v>0.74099999999999999</v>
      </c>
      <c r="D212" s="99" t="s">
        <v>158</v>
      </c>
      <c r="E212" s="100">
        <f t="shared" si="27"/>
        <v>822800</v>
      </c>
      <c r="F212" s="100">
        <f t="shared" si="27"/>
        <v>609694</v>
      </c>
      <c r="G212" s="100">
        <v>822800</v>
      </c>
      <c r="H212" s="100">
        <f>TRUNC(C212*G212,0)</f>
        <v>609694</v>
      </c>
      <c r="I212" s="100">
        <v>0</v>
      </c>
      <c r="J212" s="100">
        <f>TRUNC(C212*I212,0)</f>
        <v>0</v>
      </c>
      <c r="K212" s="100">
        <v>0</v>
      </c>
      <c r="L212" s="100">
        <f>TRUNC(C212*K212,0)</f>
        <v>0</v>
      </c>
      <c r="M212" s="101"/>
    </row>
    <row r="213" spans="1:16" s="96" customFormat="1" ht="33.75" customHeight="1">
      <c r="A213" s="152" t="s">
        <v>406</v>
      </c>
      <c r="B213" s="99" t="s">
        <v>409</v>
      </c>
      <c r="C213" s="178">
        <v>0.216</v>
      </c>
      <c r="D213" s="99" t="s">
        <v>158</v>
      </c>
      <c r="E213" s="100">
        <f t="shared" si="27"/>
        <v>822800</v>
      </c>
      <c r="F213" s="100">
        <f t="shared" si="27"/>
        <v>177724</v>
      </c>
      <c r="G213" s="100">
        <v>822800</v>
      </c>
      <c r="H213" s="100">
        <f>TRUNC(C213*G213,0)</f>
        <v>177724</v>
      </c>
      <c r="I213" s="100">
        <v>0</v>
      </c>
      <c r="J213" s="100">
        <f>TRUNC(C213*I213,0)</f>
        <v>0</v>
      </c>
      <c r="K213" s="100">
        <v>0</v>
      </c>
      <c r="L213" s="100">
        <f>TRUNC(C213*K213,0)</f>
        <v>0</v>
      </c>
      <c r="M213" s="101"/>
    </row>
    <row r="214" spans="1:16" s="96" customFormat="1" ht="33.75" customHeight="1">
      <c r="A214" s="152" t="s">
        <v>406</v>
      </c>
      <c r="B214" s="99" t="s">
        <v>410</v>
      </c>
      <c r="C214" s="178">
        <v>5.3929999999999998</v>
      </c>
      <c r="D214" s="99" t="s">
        <v>158</v>
      </c>
      <c r="E214" s="100">
        <f t="shared" si="27"/>
        <v>822800</v>
      </c>
      <c r="F214" s="100">
        <f t="shared" si="27"/>
        <v>4437360</v>
      </c>
      <c r="G214" s="100">
        <v>822800</v>
      </c>
      <c r="H214" s="100">
        <f>TRUNC(C214*G214,0)</f>
        <v>4437360</v>
      </c>
      <c r="I214" s="100">
        <v>0</v>
      </c>
      <c r="J214" s="100">
        <f>TRUNC(C214*I214,0)</f>
        <v>0</v>
      </c>
      <c r="K214" s="100">
        <v>0</v>
      </c>
      <c r="L214" s="100">
        <f>TRUNC(C214*K214,0)</f>
        <v>0</v>
      </c>
      <c r="M214" s="101"/>
    </row>
    <row r="215" spans="1:16" s="96" customFormat="1" ht="33.75" customHeight="1">
      <c r="A215" s="98" t="s">
        <v>411</v>
      </c>
      <c r="B215" s="105" t="s">
        <v>10</v>
      </c>
      <c r="C215" s="104"/>
      <c r="D215" s="105"/>
      <c r="E215" s="104"/>
      <c r="F215" s="104">
        <f t="shared" si="27"/>
        <v>95786130</v>
      </c>
      <c r="G215" s="104">
        <v>0</v>
      </c>
      <c r="H215" s="104">
        <f>SUM(H216:H219)</f>
        <v>95786130</v>
      </c>
      <c r="I215" s="104">
        <v>0</v>
      </c>
      <c r="J215" s="104">
        <f>SUM(J216:J219)</f>
        <v>0</v>
      </c>
      <c r="K215" s="104">
        <v>0</v>
      </c>
      <c r="L215" s="104">
        <f>SUM(L216:L219)</f>
        <v>0</v>
      </c>
      <c r="M215" s="106"/>
    </row>
    <row r="216" spans="1:16" s="96" customFormat="1" ht="33.75" customHeight="1">
      <c r="A216" s="152" t="s">
        <v>412</v>
      </c>
      <c r="B216" s="99" t="s">
        <v>413</v>
      </c>
      <c r="C216" s="100">
        <v>179</v>
      </c>
      <c r="D216" s="99" t="s">
        <v>414</v>
      </c>
      <c r="E216" s="100">
        <f t="shared" si="27"/>
        <v>145500</v>
      </c>
      <c r="F216" s="100">
        <f t="shared" si="27"/>
        <v>26044500</v>
      </c>
      <c r="G216" s="100">
        <v>145500</v>
      </c>
      <c r="H216" s="100">
        <f t="shared" ref="H216:H219" si="28">TRUNC(C216*G216,0)</f>
        <v>26044500</v>
      </c>
      <c r="I216" s="100">
        <v>0</v>
      </c>
      <c r="J216" s="100">
        <f t="shared" ref="J216:J219" si="29">TRUNC(C216*I216,0)</f>
        <v>0</v>
      </c>
      <c r="K216" s="100">
        <v>0</v>
      </c>
      <c r="L216" s="100">
        <f t="shared" ref="L216:L219" si="30">TRUNC(C216*K216,0)</f>
        <v>0</v>
      </c>
      <c r="M216" s="101"/>
    </row>
    <row r="217" spans="1:16" s="96" customFormat="1" ht="33.75" customHeight="1">
      <c r="A217" s="152" t="s">
        <v>412</v>
      </c>
      <c r="B217" s="99" t="s">
        <v>415</v>
      </c>
      <c r="C217" s="100">
        <v>532</v>
      </c>
      <c r="D217" s="99" t="s">
        <v>414</v>
      </c>
      <c r="E217" s="100">
        <f t="shared" si="27"/>
        <v>114440</v>
      </c>
      <c r="F217" s="100">
        <f t="shared" si="27"/>
        <v>60882080</v>
      </c>
      <c r="G217" s="100">
        <v>114440</v>
      </c>
      <c r="H217" s="100">
        <f t="shared" si="28"/>
        <v>60882080</v>
      </c>
      <c r="I217" s="100">
        <v>0</v>
      </c>
      <c r="J217" s="100">
        <f t="shared" si="29"/>
        <v>0</v>
      </c>
      <c r="K217" s="100">
        <v>0</v>
      </c>
      <c r="L217" s="100">
        <f t="shared" si="30"/>
        <v>0</v>
      </c>
      <c r="M217" s="101"/>
    </row>
    <row r="218" spans="1:16" s="96" customFormat="1" ht="33.75" customHeight="1">
      <c r="A218" s="152" t="s">
        <v>416</v>
      </c>
      <c r="B218" s="99" t="s">
        <v>413</v>
      </c>
      <c r="C218" s="100">
        <v>24</v>
      </c>
      <c r="D218" s="99" t="s">
        <v>414</v>
      </c>
      <c r="E218" s="100">
        <f t="shared" si="27"/>
        <v>145330</v>
      </c>
      <c r="F218" s="100">
        <f t="shared" si="27"/>
        <v>3487920</v>
      </c>
      <c r="G218" s="100">
        <v>145330</v>
      </c>
      <c r="H218" s="100">
        <f t="shared" si="28"/>
        <v>3487920</v>
      </c>
      <c r="I218" s="100">
        <v>0</v>
      </c>
      <c r="J218" s="100">
        <f t="shared" si="29"/>
        <v>0</v>
      </c>
      <c r="K218" s="100">
        <v>0</v>
      </c>
      <c r="L218" s="100">
        <f t="shared" si="30"/>
        <v>0</v>
      </c>
      <c r="M218" s="101"/>
    </row>
    <row r="219" spans="1:16" s="96" customFormat="1" ht="33.75" customHeight="1">
      <c r="A219" s="152" t="s">
        <v>416</v>
      </c>
      <c r="B219" s="99" t="s">
        <v>415</v>
      </c>
      <c r="C219" s="100">
        <v>47</v>
      </c>
      <c r="D219" s="99" t="s">
        <v>414</v>
      </c>
      <c r="E219" s="100">
        <f t="shared" si="27"/>
        <v>114290</v>
      </c>
      <c r="F219" s="100">
        <f t="shared" si="27"/>
        <v>5371630</v>
      </c>
      <c r="G219" s="100">
        <v>114290</v>
      </c>
      <c r="H219" s="100">
        <f t="shared" si="28"/>
        <v>5371630</v>
      </c>
      <c r="I219" s="100">
        <v>0</v>
      </c>
      <c r="J219" s="100">
        <f t="shared" si="29"/>
        <v>0</v>
      </c>
      <c r="K219" s="100">
        <v>0</v>
      </c>
      <c r="L219" s="100">
        <f t="shared" si="30"/>
        <v>0</v>
      </c>
      <c r="M219" s="101"/>
    </row>
    <row r="220" spans="1:16" s="96" customFormat="1" ht="33.75" customHeight="1">
      <c r="A220" s="144" t="s">
        <v>417</v>
      </c>
      <c r="B220" s="145"/>
      <c r="C220" s="146"/>
      <c r="D220" s="145"/>
      <c r="E220" s="146"/>
      <c r="F220" s="146">
        <v>31785</v>
      </c>
      <c r="G220" s="194">
        <v>0</v>
      </c>
      <c r="H220" s="146">
        <f>H221</f>
        <v>0</v>
      </c>
      <c r="I220" s="146">
        <v>0</v>
      </c>
      <c r="J220" s="146">
        <f>J221</f>
        <v>0</v>
      </c>
      <c r="K220" s="146">
        <v>0</v>
      </c>
      <c r="L220" s="146">
        <f>L221</f>
        <v>0</v>
      </c>
      <c r="M220" s="147"/>
    </row>
    <row r="221" spans="1:16" s="96" customFormat="1" ht="35.25" customHeight="1">
      <c r="A221" s="165" t="s">
        <v>153</v>
      </c>
      <c r="B221" s="153" t="s">
        <v>10</v>
      </c>
      <c r="C221" s="154">
        <v>0</v>
      </c>
      <c r="D221" s="153" t="s">
        <v>10</v>
      </c>
      <c r="E221" s="155"/>
      <c r="F221" s="168">
        <f>F229</f>
        <v>36700000</v>
      </c>
      <c r="G221" s="156">
        <v>0</v>
      </c>
      <c r="H221" s="156"/>
      <c r="I221" s="156"/>
      <c r="J221" s="157"/>
      <c r="K221" s="157">
        <v>0</v>
      </c>
      <c r="L221" s="157"/>
      <c r="M221" s="158" t="s">
        <v>10</v>
      </c>
    </row>
    <row r="222" spans="1:16" s="96" customFormat="1" ht="35.25" customHeight="1">
      <c r="A222" s="98" t="s">
        <v>154</v>
      </c>
      <c r="B222" s="105" t="s">
        <v>10</v>
      </c>
      <c r="C222" s="104"/>
      <c r="D222" s="105"/>
      <c r="E222" s="104"/>
      <c r="F222" s="104">
        <f>H222+J222+L222</f>
        <v>33363637</v>
      </c>
      <c r="G222" s="104">
        <v>0</v>
      </c>
      <c r="H222" s="104">
        <f>TRUNC(C226*G222,0)</f>
        <v>0</v>
      </c>
      <c r="I222" s="104">
        <v>0</v>
      </c>
      <c r="J222" s="104">
        <f>TRUNC(C226*I222,0)</f>
        <v>0</v>
      </c>
      <c r="K222" s="104"/>
      <c r="L222" s="104">
        <f>L223+L226+L225+L224</f>
        <v>33363637</v>
      </c>
      <c r="M222" s="106"/>
    </row>
    <row r="223" spans="1:16" s="96" customFormat="1" ht="35.25" customHeight="1">
      <c r="A223" s="152" t="s">
        <v>155</v>
      </c>
      <c r="B223" s="99" t="s">
        <v>236</v>
      </c>
      <c r="C223" s="100">
        <v>695</v>
      </c>
      <c r="D223" s="99" t="s">
        <v>156</v>
      </c>
      <c r="E223" s="100">
        <f t="shared" ref="E223:F226" si="31">G223+I223+K223</f>
        <v>16450</v>
      </c>
      <c r="F223" s="100">
        <f t="shared" si="31"/>
        <v>11432750</v>
      </c>
      <c r="G223" s="100"/>
      <c r="H223" s="100"/>
      <c r="I223" s="100">
        <v>0</v>
      </c>
      <c r="J223" s="100">
        <f>TRUNC(C223*I223,0)</f>
        <v>0</v>
      </c>
      <c r="K223" s="100">
        <v>16450</v>
      </c>
      <c r="L223" s="100">
        <f>TRUNC(C223*K223,0)</f>
        <v>11432750</v>
      </c>
      <c r="M223" s="101" t="s">
        <v>10</v>
      </c>
    </row>
    <row r="224" spans="1:16" s="96" customFormat="1" ht="35.25" customHeight="1">
      <c r="A224" s="152" t="s">
        <v>224</v>
      </c>
      <c r="B224" s="99" t="s">
        <v>225</v>
      </c>
      <c r="C224" s="100">
        <v>283</v>
      </c>
      <c r="D224" s="99" t="s">
        <v>156</v>
      </c>
      <c r="E224" s="100">
        <f t="shared" si="31"/>
        <v>32166</v>
      </c>
      <c r="F224" s="100">
        <f t="shared" si="31"/>
        <v>9102978</v>
      </c>
      <c r="G224" s="100">
        <v>0</v>
      </c>
      <c r="H224" s="100">
        <f>TRUNC(C224*G224,0)</f>
        <v>0</v>
      </c>
      <c r="I224" s="100">
        <v>0</v>
      </c>
      <c r="J224" s="100">
        <f>TRUNC(C224*I224,0)</f>
        <v>0</v>
      </c>
      <c r="K224" s="100">
        <v>32166</v>
      </c>
      <c r="L224" s="100">
        <f>TRUNC(C224*K224,0)</f>
        <v>9102978</v>
      </c>
      <c r="M224" s="101"/>
    </row>
    <row r="225" spans="1:13" s="96" customFormat="1" ht="35.25" customHeight="1">
      <c r="A225" s="152" t="s">
        <v>224</v>
      </c>
      <c r="B225" s="99" t="s">
        <v>226</v>
      </c>
      <c r="C225" s="100">
        <v>412</v>
      </c>
      <c r="D225" s="99" t="s">
        <v>156</v>
      </c>
      <c r="E225" s="100">
        <f t="shared" si="31"/>
        <v>31142</v>
      </c>
      <c r="F225" s="100">
        <f t="shared" si="31"/>
        <v>12830504</v>
      </c>
      <c r="G225" s="100">
        <v>0</v>
      </c>
      <c r="H225" s="100">
        <f>TRUNC(C225*G225,0)</f>
        <v>0</v>
      </c>
      <c r="I225" s="100">
        <v>0</v>
      </c>
      <c r="J225" s="100">
        <f>TRUNC(C225*I225,0)</f>
        <v>0</v>
      </c>
      <c r="K225" s="100">
        <v>31142</v>
      </c>
      <c r="L225" s="100">
        <f>TRUNC(C225*K225,0)</f>
        <v>12830504</v>
      </c>
      <c r="M225" s="101"/>
    </row>
    <row r="226" spans="1:13" s="96" customFormat="1" ht="35.25" customHeight="1">
      <c r="A226" s="152" t="s">
        <v>418</v>
      </c>
      <c r="B226" s="99" t="s">
        <v>10</v>
      </c>
      <c r="C226" s="100">
        <v>1</v>
      </c>
      <c r="D226" s="99" t="s">
        <v>59</v>
      </c>
      <c r="E226" s="100">
        <f t="shared" si="31"/>
        <v>-2594.5454545454545</v>
      </c>
      <c r="F226" s="100">
        <f t="shared" si="31"/>
        <v>-2595</v>
      </c>
      <c r="G226" s="100"/>
      <c r="H226" s="100"/>
      <c r="I226" s="100"/>
      <c r="J226" s="100"/>
      <c r="K226" s="100">
        <f>-(2854/1.1)</f>
        <v>-2594.5454545454545</v>
      </c>
      <c r="L226" s="100">
        <f>INT(C226*K226)</f>
        <v>-2595</v>
      </c>
      <c r="M226" s="101"/>
    </row>
    <row r="227" spans="1:13" s="96" customFormat="1" ht="35.25" customHeight="1">
      <c r="A227" s="152" t="s">
        <v>419</v>
      </c>
      <c r="B227" s="99"/>
      <c r="C227" s="100"/>
      <c r="D227" s="99"/>
      <c r="E227" s="100"/>
      <c r="F227" s="100">
        <f>F222</f>
        <v>33363637</v>
      </c>
      <c r="G227" s="100"/>
      <c r="H227" s="100"/>
      <c r="I227" s="100"/>
      <c r="J227" s="100"/>
      <c r="K227" s="100"/>
      <c r="L227" s="100"/>
      <c r="M227" s="101"/>
    </row>
    <row r="228" spans="1:13" s="96" customFormat="1" ht="35.25" customHeight="1">
      <c r="A228" s="152" t="s">
        <v>420</v>
      </c>
      <c r="B228" s="99"/>
      <c r="C228" s="100">
        <v>10</v>
      </c>
      <c r="D228" s="99" t="s">
        <v>421</v>
      </c>
      <c r="E228" s="100">
        <f>G228+I228+K228</f>
        <v>33363637</v>
      </c>
      <c r="F228" s="100">
        <f>H228+J228+L228</f>
        <v>3336363</v>
      </c>
      <c r="G228" s="100">
        <v>0</v>
      </c>
      <c r="H228" s="100">
        <f>TRUNC(C228/100*G228,0)</f>
        <v>0</v>
      </c>
      <c r="I228" s="100">
        <v>0</v>
      </c>
      <c r="J228" s="100">
        <f>TRUNC(C228/100*I228,0)</f>
        <v>0</v>
      </c>
      <c r="K228" s="100">
        <f>F227</f>
        <v>33363637</v>
      </c>
      <c r="L228" s="100">
        <f>TRUNC(C228/100*K228,0)</f>
        <v>3336363</v>
      </c>
      <c r="M228" s="101"/>
    </row>
    <row r="229" spans="1:13" s="96" customFormat="1" ht="35.25" customHeight="1">
      <c r="A229" s="172" t="s">
        <v>422</v>
      </c>
      <c r="B229" s="173"/>
      <c r="C229" s="174"/>
      <c r="D229" s="173"/>
      <c r="E229" s="174"/>
      <c r="F229" s="174">
        <f>F227+F228</f>
        <v>36700000</v>
      </c>
      <c r="G229" s="174">
        <v>0</v>
      </c>
      <c r="H229" s="174">
        <f>TRUNC(C229*G229,0)</f>
        <v>0</v>
      </c>
      <c r="I229" s="174">
        <v>0</v>
      </c>
      <c r="J229" s="174">
        <f>TRUNC(C229*I229,0)</f>
        <v>0</v>
      </c>
      <c r="K229" s="174">
        <v>0</v>
      </c>
      <c r="L229" s="174">
        <f>TRUNC(C229*K229,0)</f>
        <v>0</v>
      </c>
      <c r="M229" s="175"/>
    </row>
    <row r="230" spans="1:13" ht="36.75" customHeight="1">
      <c r="A230" s="165" t="s">
        <v>223</v>
      </c>
      <c r="B230" s="153" t="s">
        <v>10</v>
      </c>
      <c r="C230" s="154">
        <v>0</v>
      </c>
      <c r="D230" s="153" t="s">
        <v>10</v>
      </c>
      <c r="E230" s="155"/>
      <c r="F230" s="168">
        <f>F231</f>
        <v>5400719</v>
      </c>
      <c r="G230" s="156">
        <v>0</v>
      </c>
      <c r="H230" s="156"/>
      <c r="I230" s="156"/>
      <c r="J230" s="157"/>
      <c r="K230" s="157">
        <v>0</v>
      </c>
      <c r="L230" s="157"/>
      <c r="M230" s="158" t="s">
        <v>10</v>
      </c>
    </row>
    <row r="231" spans="1:13" ht="36.75" customHeight="1">
      <c r="A231" s="98" t="s">
        <v>227</v>
      </c>
      <c r="B231" s="105" t="s">
        <v>10</v>
      </c>
      <c r="C231" s="104"/>
      <c r="D231" s="105"/>
      <c r="E231" s="104"/>
      <c r="F231" s="104">
        <f t="shared" ref="E231:F233" si="32">H231+J231+L231</f>
        <v>5400719</v>
      </c>
      <c r="G231" s="104">
        <v>0</v>
      </c>
      <c r="H231" s="104">
        <f>SUM(H232:H233)</f>
        <v>0</v>
      </c>
      <c r="I231" s="104">
        <v>0</v>
      </c>
      <c r="J231" s="104">
        <f>SUM(J232:J233)</f>
        <v>0</v>
      </c>
      <c r="K231" s="104">
        <v>0</v>
      </c>
      <c r="L231" s="104">
        <f>SUM(L232:L233)</f>
        <v>5400719</v>
      </c>
      <c r="M231" s="106"/>
    </row>
    <row r="232" spans="1:13" ht="36.75" customHeight="1">
      <c r="A232" s="152" t="s">
        <v>423</v>
      </c>
      <c r="B232" s="99" t="s">
        <v>10</v>
      </c>
      <c r="C232" s="100">
        <v>1</v>
      </c>
      <c r="D232" s="99" t="s">
        <v>59</v>
      </c>
      <c r="E232" s="100">
        <f t="shared" si="32"/>
        <v>1807019</v>
      </c>
      <c r="F232" s="100">
        <f t="shared" si="32"/>
        <v>1807019</v>
      </c>
      <c r="G232" s="100">
        <v>0</v>
      </c>
      <c r="H232" s="100">
        <f>TRUNC(C232*G232,0)</f>
        <v>0</v>
      </c>
      <c r="I232" s="100">
        <v>0</v>
      </c>
      <c r="J232" s="100">
        <f>TRUNC(C232*I232,0)</f>
        <v>0</v>
      </c>
      <c r="K232" s="100">
        <v>1807019</v>
      </c>
      <c r="L232" s="100">
        <f>TRUNC(C232*K232,0)</f>
        <v>1807019</v>
      </c>
      <c r="M232" s="101" t="s">
        <v>10</v>
      </c>
    </row>
    <row r="233" spans="1:13" ht="36.75" customHeight="1">
      <c r="A233" s="172" t="s">
        <v>228</v>
      </c>
      <c r="B233" s="173" t="s">
        <v>10</v>
      </c>
      <c r="C233" s="174">
        <v>1</v>
      </c>
      <c r="D233" s="173" t="s">
        <v>59</v>
      </c>
      <c r="E233" s="174">
        <f t="shared" si="32"/>
        <v>3593700</v>
      </c>
      <c r="F233" s="174">
        <f t="shared" si="32"/>
        <v>3593700</v>
      </c>
      <c r="G233" s="174">
        <v>0</v>
      </c>
      <c r="H233" s="174">
        <f>TRUNC(C233*G233,0)</f>
        <v>0</v>
      </c>
      <c r="I233" s="174">
        <v>0</v>
      </c>
      <c r="J233" s="174">
        <f>TRUNC(C233*I233,0)</f>
        <v>0</v>
      </c>
      <c r="K233" s="174">
        <v>3593700</v>
      </c>
      <c r="L233" s="174">
        <f>TRUNC(C233*K233,0)</f>
        <v>3593700</v>
      </c>
      <c r="M233" s="175"/>
    </row>
    <row r="234" spans="1:13" ht="36.75" customHeight="1">
      <c r="A234" s="165" t="s">
        <v>440</v>
      </c>
      <c r="B234" s="153" t="s">
        <v>10</v>
      </c>
      <c r="C234" s="154">
        <v>0</v>
      </c>
      <c r="D234" s="153" t="s">
        <v>10</v>
      </c>
      <c r="E234" s="155"/>
      <c r="F234" s="168">
        <f>F235</f>
        <v>9170718</v>
      </c>
      <c r="G234" s="156">
        <v>0</v>
      </c>
      <c r="H234" s="156"/>
      <c r="I234" s="156"/>
      <c r="J234" s="157"/>
      <c r="K234" s="157">
        <v>0</v>
      </c>
      <c r="L234" s="157"/>
      <c r="M234" s="158" t="s">
        <v>10</v>
      </c>
    </row>
    <row r="235" spans="1:13" ht="36.75" customHeight="1">
      <c r="A235" s="98" t="s">
        <v>439</v>
      </c>
      <c r="B235" s="105" t="s">
        <v>10</v>
      </c>
      <c r="C235" s="104"/>
      <c r="D235" s="105"/>
      <c r="E235" s="104"/>
      <c r="F235" s="104">
        <f t="shared" ref="F235:F236" si="33">H235+J235+L235</f>
        <v>9170718</v>
      </c>
      <c r="G235" s="104">
        <v>0</v>
      </c>
      <c r="H235" s="104">
        <f>SUM(H236:H236)</f>
        <v>0</v>
      </c>
      <c r="I235" s="104">
        <v>0</v>
      </c>
      <c r="J235" s="104">
        <f>SUM(J236:J236)</f>
        <v>0</v>
      </c>
      <c r="K235" s="104">
        <v>0</v>
      </c>
      <c r="L235" s="104">
        <f>SUM(L236:L236)</f>
        <v>9170718</v>
      </c>
      <c r="M235" s="106"/>
    </row>
    <row r="236" spans="1:13" ht="36.75" customHeight="1">
      <c r="A236" s="172" t="s">
        <v>441</v>
      </c>
      <c r="B236" s="173" t="s">
        <v>10</v>
      </c>
      <c r="C236" s="174">
        <v>1</v>
      </c>
      <c r="D236" s="173" t="s">
        <v>59</v>
      </c>
      <c r="E236" s="174">
        <f t="shared" ref="E236" si="34">G236+I236+K236</f>
        <v>9170718</v>
      </c>
      <c r="F236" s="174">
        <f t="shared" si="33"/>
        <v>9170718</v>
      </c>
      <c r="G236" s="174">
        <v>0</v>
      </c>
      <c r="H236" s="174">
        <f>TRUNC(C236*G236,0)</f>
        <v>0</v>
      </c>
      <c r="I236" s="174">
        <v>0</v>
      </c>
      <c r="J236" s="174">
        <f>TRUNC(C236*I236,0)</f>
        <v>0</v>
      </c>
      <c r="K236" s="174">
        <v>9170718</v>
      </c>
      <c r="L236" s="174">
        <f>TRUNC(C236*K236,0)</f>
        <v>9170718</v>
      </c>
      <c r="M236" s="175"/>
    </row>
    <row r="237" spans="1:13" ht="36.75" customHeight="1">
      <c r="A237" s="165" t="s">
        <v>435</v>
      </c>
      <c r="B237" s="153" t="s">
        <v>10</v>
      </c>
      <c r="C237" s="154">
        <v>0</v>
      </c>
      <c r="D237" s="153" t="s">
        <v>10</v>
      </c>
      <c r="E237" s="155"/>
      <c r="F237" s="168">
        <f>F238+F241</f>
        <v>4682057</v>
      </c>
      <c r="G237" s="156">
        <v>0</v>
      </c>
      <c r="H237" s="156"/>
      <c r="I237" s="156"/>
      <c r="J237" s="157"/>
      <c r="K237" s="157">
        <v>0</v>
      </c>
      <c r="L237" s="157"/>
      <c r="M237" s="158" t="s">
        <v>10</v>
      </c>
    </row>
    <row r="238" spans="1:13" ht="36.75" customHeight="1">
      <c r="A238" s="98" t="s">
        <v>436</v>
      </c>
      <c r="B238" s="105" t="s">
        <v>10</v>
      </c>
      <c r="C238" s="104"/>
      <c r="D238" s="105"/>
      <c r="E238" s="104"/>
      <c r="F238" s="104">
        <f t="shared" ref="F238:F240" si="35">H238+J238+L238</f>
        <v>4158840</v>
      </c>
      <c r="G238" s="104">
        <v>0</v>
      </c>
      <c r="H238" s="104">
        <f>H239+H240</f>
        <v>0</v>
      </c>
      <c r="I238" s="104">
        <v>0</v>
      </c>
      <c r="J238" s="104">
        <f>J239+J240</f>
        <v>3108840</v>
      </c>
      <c r="K238" s="104">
        <v>0</v>
      </c>
      <c r="L238" s="104">
        <f>L239+L240</f>
        <v>1050000</v>
      </c>
      <c r="M238" s="106"/>
    </row>
    <row r="239" spans="1:13" ht="36.75" customHeight="1">
      <c r="A239" s="152" t="s">
        <v>437</v>
      </c>
      <c r="B239" s="99" t="s">
        <v>10</v>
      </c>
      <c r="C239" s="100">
        <v>1</v>
      </c>
      <c r="D239" s="99" t="s">
        <v>59</v>
      </c>
      <c r="E239" s="100">
        <f t="shared" ref="E239:E240" si="36">G239+I239+K239</f>
        <v>3108840</v>
      </c>
      <c r="F239" s="100">
        <f t="shared" si="35"/>
        <v>3108840</v>
      </c>
      <c r="G239" s="100">
        <v>0</v>
      </c>
      <c r="H239" s="100">
        <f>TRUNC(C239*G239,0)</f>
        <v>0</v>
      </c>
      <c r="I239" s="100">
        <v>3108840</v>
      </c>
      <c r="J239" s="100">
        <f>TRUNC(C239*I239,0)</f>
        <v>3108840</v>
      </c>
      <c r="K239" s="100">
        <v>0</v>
      </c>
      <c r="L239" s="100">
        <f>TRUNC(C239*K239,0)</f>
        <v>0</v>
      </c>
      <c r="M239" s="101"/>
    </row>
    <row r="240" spans="1:13" ht="36.75" customHeight="1">
      <c r="A240" s="152" t="s">
        <v>438</v>
      </c>
      <c r="B240" s="99" t="s">
        <v>10</v>
      </c>
      <c r="C240" s="100">
        <v>1</v>
      </c>
      <c r="D240" s="99" t="s">
        <v>59</v>
      </c>
      <c r="E240" s="100">
        <f t="shared" si="36"/>
        <v>1050000</v>
      </c>
      <c r="F240" s="100">
        <f t="shared" si="35"/>
        <v>1050000</v>
      </c>
      <c r="G240" s="100">
        <v>0</v>
      </c>
      <c r="H240" s="100">
        <f>TRUNC(C240*G240,0)</f>
        <v>0</v>
      </c>
      <c r="I240" s="100">
        <v>0</v>
      </c>
      <c r="J240" s="100">
        <f>TRUNC(C240*I240,0)</f>
        <v>0</v>
      </c>
      <c r="K240" s="100">
        <v>1050000</v>
      </c>
      <c r="L240" s="100">
        <f>TRUNC(C240*K240,0)</f>
        <v>1050000</v>
      </c>
      <c r="M240" s="101"/>
    </row>
    <row r="241" spans="1:13" ht="36.75" customHeight="1">
      <c r="A241" s="98" t="s">
        <v>454</v>
      </c>
      <c r="B241" s="105" t="s">
        <v>10</v>
      </c>
      <c r="C241" s="104">
        <v>0</v>
      </c>
      <c r="D241" s="105" t="s">
        <v>10</v>
      </c>
      <c r="E241" s="104">
        <f>G241+I241+K241</f>
        <v>0</v>
      </c>
      <c r="F241" s="104">
        <f>H241+J241+L241</f>
        <v>523217</v>
      </c>
      <c r="G241" s="104">
        <v>0</v>
      </c>
      <c r="H241" s="104">
        <f>H242</f>
        <v>0</v>
      </c>
      <c r="I241" s="104">
        <v>0</v>
      </c>
      <c r="J241" s="104">
        <f>J242</f>
        <v>0</v>
      </c>
      <c r="K241" s="104">
        <v>0</v>
      </c>
      <c r="L241" s="104">
        <f>L242</f>
        <v>523217</v>
      </c>
      <c r="M241" s="106"/>
    </row>
    <row r="242" spans="1:13" ht="36.75" customHeight="1">
      <c r="A242" s="172" t="s">
        <v>455</v>
      </c>
      <c r="B242" s="173" t="s">
        <v>453</v>
      </c>
      <c r="C242" s="174">
        <v>1</v>
      </c>
      <c r="D242" s="173" t="s">
        <v>59</v>
      </c>
      <c r="E242" s="174">
        <f>G242+I242+K242</f>
        <v>523217</v>
      </c>
      <c r="F242" s="174">
        <f>H242+J242+L242</f>
        <v>523217</v>
      </c>
      <c r="G242" s="174">
        <v>0</v>
      </c>
      <c r="H242" s="174">
        <f>TRUNC(C242*G242,0)</f>
        <v>0</v>
      </c>
      <c r="I242" s="174">
        <v>0</v>
      </c>
      <c r="J242" s="174">
        <f>TRUNC(C242*I242,0)</f>
        <v>0</v>
      </c>
      <c r="K242" s="174">
        <v>523217</v>
      </c>
      <c r="L242" s="174">
        <f>TRUNC(C242*K242,0)</f>
        <v>523217</v>
      </c>
      <c r="M242" s="175"/>
    </row>
    <row r="243" spans="1:13" ht="36.75" customHeight="1">
      <c r="A243" s="165" t="s">
        <v>424</v>
      </c>
      <c r="B243" s="153" t="s">
        <v>10</v>
      </c>
      <c r="C243" s="154">
        <v>0</v>
      </c>
      <c r="D243" s="153" t="s">
        <v>10</v>
      </c>
      <c r="E243" s="155"/>
      <c r="F243" s="168">
        <f>F244</f>
        <v>83000000</v>
      </c>
      <c r="G243" s="156">
        <v>0</v>
      </c>
      <c r="H243" s="156"/>
      <c r="I243" s="156"/>
      <c r="J243" s="157"/>
      <c r="K243" s="157">
        <v>0</v>
      </c>
      <c r="L243" s="157"/>
      <c r="M243" s="158" t="s">
        <v>10</v>
      </c>
    </row>
    <row r="244" spans="1:13" ht="36.75" customHeight="1">
      <c r="A244" s="98" t="s">
        <v>425</v>
      </c>
      <c r="B244" s="105" t="s">
        <v>10</v>
      </c>
      <c r="C244" s="104"/>
      <c r="D244" s="105"/>
      <c r="E244" s="104"/>
      <c r="F244" s="104">
        <f t="shared" ref="F244:F245" si="37">H244+J244+L244</f>
        <v>83000000</v>
      </c>
      <c r="G244" s="104">
        <v>0</v>
      </c>
      <c r="H244" s="104">
        <f>SUM(H245:H245)</f>
        <v>0</v>
      </c>
      <c r="I244" s="104">
        <v>0</v>
      </c>
      <c r="J244" s="104">
        <f>SUM(J245:J245)</f>
        <v>0</v>
      </c>
      <c r="K244" s="104">
        <v>0</v>
      </c>
      <c r="L244" s="104">
        <f>SUM(L245:L245)</f>
        <v>83000000</v>
      </c>
      <c r="M244" s="106"/>
    </row>
    <row r="245" spans="1:13" ht="36.75" customHeight="1">
      <c r="A245" s="172" t="s">
        <v>426</v>
      </c>
      <c r="B245" s="173" t="s">
        <v>10</v>
      </c>
      <c r="C245" s="174">
        <v>1</v>
      </c>
      <c r="D245" s="173" t="s">
        <v>59</v>
      </c>
      <c r="E245" s="174">
        <f t="shared" ref="E245" si="38">G245+I245+K245</f>
        <v>83000000</v>
      </c>
      <c r="F245" s="174">
        <f t="shared" si="37"/>
        <v>83000000</v>
      </c>
      <c r="G245" s="174">
        <v>0</v>
      </c>
      <c r="H245" s="174">
        <f>TRUNC(C245*G245,0)</f>
        <v>0</v>
      </c>
      <c r="I245" s="174">
        <v>0</v>
      </c>
      <c r="J245" s="174">
        <f>TRUNC(C245*I245,0)</f>
        <v>0</v>
      </c>
      <c r="K245" s="174">
        <v>83000000</v>
      </c>
      <c r="L245" s="174">
        <f>TRUNC(C245*K245,0)</f>
        <v>83000000</v>
      </c>
      <c r="M245" s="175"/>
    </row>
  </sheetData>
  <mergeCells count="10">
    <mergeCell ref="G1:H1"/>
    <mergeCell ref="I1:J1"/>
    <mergeCell ref="A3:E3"/>
    <mergeCell ref="K1:L1"/>
    <mergeCell ref="M1:M2"/>
    <mergeCell ref="A1:A2"/>
    <mergeCell ref="B1:B2"/>
    <mergeCell ref="C1:C2"/>
    <mergeCell ref="D1:D2"/>
    <mergeCell ref="E1:F1"/>
  </mergeCells>
  <phoneticPr fontId="2" type="noConversion"/>
  <printOptions horizontalCentered="1"/>
  <pageMargins left="0.94488188976377963" right="0.35433070866141736" top="0.78740157480314965" bottom="0.78740157480314965" header="0.51181102362204722" footer="0.51181102362204722"/>
  <pageSetup paperSize="9" scale="75" orientation="landscape" r:id="rId1"/>
  <headerFooter alignWithMargins="0"/>
  <rowBreaks count="6" manualBreakCount="6">
    <brk id="203" max="12" man="1"/>
    <brk id="220" max="12" man="1"/>
    <brk id="229" max="12" man="1"/>
    <brk id="233" max="12" man="1"/>
    <brk id="236" max="12" man="1"/>
    <brk id="242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F66"/>
  <sheetViews>
    <sheetView showZeros="0" view="pageBreakPreview" zoomScale="130" zoomScaleNormal="100" zoomScaleSheetLayoutView="130" workbookViewId="0">
      <selection activeCell="B9" sqref="B9"/>
    </sheetView>
  </sheetViews>
  <sheetFormatPr defaultRowHeight="24.75" customHeight="1"/>
  <cols>
    <col min="1" max="1" width="21.109375" style="52" customWidth="1"/>
    <col min="2" max="2" width="16.33203125" style="52" customWidth="1"/>
    <col min="3" max="3" width="2.33203125" style="77" customWidth="1"/>
    <col min="4" max="4" width="9.5546875" style="52" customWidth="1"/>
    <col min="5" max="11" width="2.5546875" style="52" customWidth="1"/>
    <col min="12" max="12" width="2.21875" style="52" customWidth="1"/>
    <col min="13" max="14" width="2.5546875" style="52" customWidth="1"/>
    <col min="15" max="15" width="5.109375" style="52" customWidth="1"/>
    <col min="16" max="16" width="2.5546875" style="52" customWidth="1"/>
    <col min="17" max="17" width="3.5546875" style="52" customWidth="1"/>
    <col min="18" max="18" width="3.88671875" style="52" customWidth="1"/>
    <col min="19" max="19" width="2.21875" style="77" customWidth="1"/>
    <col min="20" max="20" width="2.77734375" style="77" customWidth="1"/>
    <col min="21" max="21" width="2.21875" style="77" customWidth="1"/>
    <col min="22" max="22" width="2.77734375" style="77" customWidth="1"/>
    <col min="23" max="23" width="3.109375" style="77" customWidth="1"/>
    <col min="24" max="24" width="3" style="77" customWidth="1"/>
    <col min="25" max="25" width="1.5546875" style="77" customWidth="1"/>
    <col min="26" max="26" width="12" style="74" customWidth="1"/>
    <col min="27" max="29" width="8.88671875" style="52"/>
    <col min="30" max="30" width="10.77734375" style="52" bestFit="1" customWidth="1"/>
    <col min="31" max="256" width="8.88671875" style="52"/>
    <col min="257" max="257" width="21.109375" style="52" customWidth="1"/>
    <col min="258" max="258" width="16.33203125" style="52" customWidth="1"/>
    <col min="259" max="259" width="2.33203125" style="52" customWidth="1"/>
    <col min="260" max="260" width="9.5546875" style="52" customWidth="1"/>
    <col min="261" max="267" width="2.5546875" style="52" customWidth="1"/>
    <col min="268" max="268" width="2.21875" style="52" customWidth="1"/>
    <col min="269" max="270" width="2.5546875" style="52" customWidth="1"/>
    <col min="271" max="271" width="5.109375" style="52" customWidth="1"/>
    <col min="272" max="272" width="2.5546875" style="52" customWidth="1"/>
    <col min="273" max="273" width="3.5546875" style="52" customWidth="1"/>
    <col min="274" max="274" width="3.88671875" style="52" customWidth="1"/>
    <col min="275" max="275" width="2.21875" style="52" customWidth="1"/>
    <col min="276" max="276" width="2.77734375" style="52" customWidth="1"/>
    <col min="277" max="277" width="2.21875" style="52" customWidth="1"/>
    <col min="278" max="278" width="2.77734375" style="52" customWidth="1"/>
    <col min="279" max="279" width="3.109375" style="52" customWidth="1"/>
    <col min="280" max="280" width="3" style="52" customWidth="1"/>
    <col min="281" max="281" width="1.5546875" style="52" customWidth="1"/>
    <col min="282" max="282" width="12" style="52" customWidth="1"/>
    <col min="283" max="512" width="8.88671875" style="52"/>
    <col min="513" max="513" width="21.109375" style="52" customWidth="1"/>
    <col min="514" max="514" width="16.33203125" style="52" customWidth="1"/>
    <col min="515" max="515" width="2.33203125" style="52" customWidth="1"/>
    <col min="516" max="516" width="9.5546875" style="52" customWidth="1"/>
    <col min="517" max="523" width="2.5546875" style="52" customWidth="1"/>
    <col min="524" max="524" width="2.21875" style="52" customWidth="1"/>
    <col min="525" max="526" width="2.5546875" style="52" customWidth="1"/>
    <col min="527" max="527" width="5.109375" style="52" customWidth="1"/>
    <col min="528" max="528" width="2.5546875" style="52" customWidth="1"/>
    <col min="529" max="529" width="3.5546875" style="52" customWidth="1"/>
    <col min="530" max="530" width="3.88671875" style="52" customWidth="1"/>
    <col min="531" max="531" width="2.21875" style="52" customWidth="1"/>
    <col min="532" max="532" width="2.77734375" style="52" customWidth="1"/>
    <col min="533" max="533" width="2.21875" style="52" customWidth="1"/>
    <col min="534" max="534" width="2.77734375" style="52" customWidth="1"/>
    <col min="535" max="535" width="3.109375" style="52" customWidth="1"/>
    <col min="536" max="536" width="3" style="52" customWidth="1"/>
    <col min="537" max="537" width="1.5546875" style="52" customWidth="1"/>
    <col min="538" max="538" width="12" style="52" customWidth="1"/>
    <col min="539" max="768" width="8.88671875" style="52"/>
    <col min="769" max="769" width="21.109375" style="52" customWidth="1"/>
    <col min="770" max="770" width="16.33203125" style="52" customWidth="1"/>
    <col min="771" max="771" width="2.33203125" style="52" customWidth="1"/>
    <col min="772" max="772" width="9.5546875" style="52" customWidth="1"/>
    <col min="773" max="779" width="2.5546875" style="52" customWidth="1"/>
    <col min="780" max="780" width="2.21875" style="52" customWidth="1"/>
    <col min="781" max="782" width="2.5546875" style="52" customWidth="1"/>
    <col min="783" max="783" width="5.109375" style="52" customWidth="1"/>
    <col min="784" max="784" width="2.5546875" style="52" customWidth="1"/>
    <col min="785" max="785" width="3.5546875" style="52" customWidth="1"/>
    <col min="786" max="786" width="3.88671875" style="52" customWidth="1"/>
    <col min="787" max="787" width="2.21875" style="52" customWidth="1"/>
    <col min="788" max="788" width="2.77734375" style="52" customWidth="1"/>
    <col min="789" max="789" width="2.21875" style="52" customWidth="1"/>
    <col min="790" max="790" width="2.77734375" style="52" customWidth="1"/>
    <col min="791" max="791" width="3.109375" style="52" customWidth="1"/>
    <col min="792" max="792" width="3" style="52" customWidth="1"/>
    <col min="793" max="793" width="1.5546875" style="52" customWidth="1"/>
    <col min="794" max="794" width="12" style="52" customWidth="1"/>
    <col min="795" max="1024" width="8.88671875" style="52"/>
    <col min="1025" max="1025" width="21.109375" style="52" customWidth="1"/>
    <col min="1026" max="1026" width="16.33203125" style="52" customWidth="1"/>
    <col min="1027" max="1027" width="2.33203125" style="52" customWidth="1"/>
    <col min="1028" max="1028" width="9.5546875" style="52" customWidth="1"/>
    <col min="1029" max="1035" width="2.5546875" style="52" customWidth="1"/>
    <col min="1036" max="1036" width="2.21875" style="52" customWidth="1"/>
    <col min="1037" max="1038" width="2.5546875" style="52" customWidth="1"/>
    <col min="1039" max="1039" width="5.109375" style="52" customWidth="1"/>
    <col min="1040" max="1040" width="2.5546875" style="52" customWidth="1"/>
    <col min="1041" max="1041" width="3.5546875" style="52" customWidth="1"/>
    <col min="1042" max="1042" width="3.88671875" style="52" customWidth="1"/>
    <col min="1043" max="1043" width="2.21875" style="52" customWidth="1"/>
    <col min="1044" max="1044" width="2.77734375" style="52" customWidth="1"/>
    <col min="1045" max="1045" width="2.21875" style="52" customWidth="1"/>
    <col min="1046" max="1046" width="2.77734375" style="52" customWidth="1"/>
    <col min="1047" max="1047" width="3.109375" style="52" customWidth="1"/>
    <col min="1048" max="1048" width="3" style="52" customWidth="1"/>
    <col min="1049" max="1049" width="1.5546875" style="52" customWidth="1"/>
    <col min="1050" max="1050" width="12" style="52" customWidth="1"/>
    <col min="1051" max="1280" width="8.88671875" style="52"/>
    <col min="1281" max="1281" width="21.109375" style="52" customWidth="1"/>
    <col min="1282" max="1282" width="16.33203125" style="52" customWidth="1"/>
    <col min="1283" max="1283" width="2.33203125" style="52" customWidth="1"/>
    <col min="1284" max="1284" width="9.5546875" style="52" customWidth="1"/>
    <col min="1285" max="1291" width="2.5546875" style="52" customWidth="1"/>
    <col min="1292" max="1292" width="2.21875" style="52" customWidth="1"/>
    <col min="1293" max="1294" width="2.5546875" style="52" customWidth="1"/>
    <col min="1295" max="1295" width="5.109375" style="52" customWidth="1"/>
    <col min="1296" max="1296" width="2.5546875" style="52" customWidth="1"/>
    <col min="1297" max="1297" width="3.5546875" style="52" customWidth="1"/>
    <col min="1298" max="1298" width="3.88671875" style="52" customWidth="1"/>
    <col min="1299" max="1299" width="2.21875" style="52" customWidth="1"/>
    <col min="1300" max="1300" width="2.77734375" style="52" customWidth="1"/>
    <col min="1301" max="1301" width="2.21875" style="52" customWidth="1"/>
    <col min="1302" max="1302" width="2.77734375" style="52" customWidth="1"/>
    <col min="1303" max="1303" width="3.109375" style="52" customWidth="1"/>
    <col min="1304" max="1304" width="3" style="52" customWidth="1"/>
    <col min="1305" max="1305" width="1.5546875" style="52" customWidth="1"/>
    <col min="1306" max="1306" width="12" style="52" customWidth="1"/>
    <col min="1307" max="1536" width="8.88671875" style="52"/>
    <col min="1537" max="1537" width="21.109375" style="52" customWidth="1"/>
    <col min="1538" max="1538" width="16.33203125" style="52" customWidth="1"/>
    <col min="1539" max="1539" width="2.33203125" style="52" customWidth="1"/>
    <col min="1540" max="1540" width="9.5546875" style="52" customWidth="1"/>
    <col min="1541" max="1547" width="2.5546875" style="52" customWidth="1"/>
    <col min="1548" max="1548" width="2.21875" style="52" customWidth="1"/>
    <col min="1549" max="1550" width="2.5546875" style="52" customWidth="1"/>
    <col min="1551" max="1551" width="5.109375" style="52" customWidth="1"/>
    <col min="1552" max="1552" width="2.5546875" style="52" customWidth="1"/>
    <col min="1553" max="1553" width="3.5546875" style="52" customWidth="1"/>
    <col min="1554" max="1554" width="3.88671875" style="52" customWidth="1"/>
    <col min="1555" max="1555" width="2.21875" style="52" customWidth="1"/>
    <col min="1556" max="1556" width="2.77734375" style="52" customWidth="1"/>
    <col min="1557" max="1557" width="2.21875" style="52" customWidth="1"/>
    <col min="1558" max="1558" width="2.77734375" style="52" customWidth="1"/>
    <col min="1559" max="1559" width="3.109375" style="52" customWidth="1"/>
    <col min="1560" max="1560" width="3" style="52" customWidth="1"/>
    <col min="1561" max="1561" width="1.5546875" style="52" customWidth="1"/>
    <col min="1562" max="1562" width="12" style="52" customWidth="1"/>
    <col min="1563" max="1792" width="8.88671875" style="52"/>
    <col min="1793" max="1793" width="21.109375" style="52" customWidth="1"/>
    <col min="1794" max="1794" width="16.33203125" style="52" customWidth="1"/>
    <col min="1795" max="1795" width="2.33203125" style="52" customWidth="1"/>
    <col min="1796" max="1796" width="9.5546875" style="52" customWidth="1"/>
    <col min="1797" max="1803" width="2.5546875" style="52" customWidth="1"/>
    <col min="1804" max="1804" width="2.21875" style="52" customWidth="1"/>
    <col min="1805" max="1806" width="2.5546875" style="52" customWidth="1"/>
    <col min="1807" max="1807" width="5.109375" style="52" customWidth="1"/>
    <col min="1808" max="1808" width="2.5546875" style="52" customWidth="1"/>
    <col min="1809" max="1809" width="3.5546875" style="52" customWidth="1"/>
    <col min="1810" max="1810" width="3.88671875" style="52" customWidth="1"/>
    <col min="1811" max="1811" width="2.21875" style="52" customWidth="1"/>
    <col min="1812" max="1812" width="2.77734375" style="52" customWidth="1"/>
    <col min="1813" max="1813" width="2.21875" style="52" customWidth="1"/>
    <col min="1814" max="1814" width="2.77734375" style="52" customWidth="1"/>
    <col min="1815" max="1815" width="3.109375" style="52" customWidth="1"/>
    <col min="1816" max="1816" width="3" style="52" customWidth="1"/>
    <col min="1817" max="1817" width="1.5546875" style="52" customWidth="1"/>
    <col min="1818" max="1818" width="12" style="52" customWidth="1"/>
    <col min="1819" max="2048" width="8.88671875" style="52"/>
    <col min="2049" max="2049" width="21.109375" style="52" customWidth="1"/>
    <col min="2050" max="2050" width="16.33203125" style="52" customWidth="1"/>
    <col min="2051" max="2051" width="2.33203125" style="52" customWidth="1"/>
    <col min="2052" max="2052" width="9.5546875" style="52" customWidth="1"/>
    <col min="2053" max="2059" width="2.5546875" style="52" customWidth="1"/>
    <col min="2060" max="2060" width="2.21875" style="52" customWidth="1"/>
    <col min="2061" max="2062" width="2.5546875" style="52" customWidth="1"/>
    <col min="2063" max="2063" width="5.109375" style="52" customWidth="1"/>
    <col min="2064" max="2064" width="2.5546875" style="52" customWidth="1"/>
    <col min="2065" max="2065" width="3.5546875" style="52" customWidth="1"/>
    <col min="2066" max="2066" width="3.88671875" style="52" customWidth="1"/>
    <col min="2067" max="2067" width="2.21875" style="52" customWidth="1"/>
    <col min="2068" max="2068" width="2.77734375" style="52" customWidth="1"/>
    <col min="2069" max="2069" width="2.21875" style="52" customWidth="1"/>
    <col min="2070" max="2070" width="2.77734375" style="52" customWidth="1"/>
    <col min="2071" max="2071" width="3.109375" style="52" customWidth="1"/>
    <col min="2072" max="2072" width="3" style="52" customWidth="1"/>
    <col min="2073" max="2073" width="1.5546875" style="52" customWidth="1"/>
    <col min="2074" max="2074" width="12" style="52" customWidth="1"/>
    <col min="2075" max="2304" width="8.88671875" style="52"/>
    <col min="2305" max="2305" width="21.109375" style="52" customWidth="1"/>
    <col min="2306" max="2306" width="16.33203125" style="52" customWidth="1"/>
    <col min="2307" max="2307" width="2.33203125" style="52" customWidth="1"/>
    <col min="2308" max="2308" width="9.5546875" style="52" customWidth="1"/>
    <col min="2309" max="2315" width="2.5546875" style="52" customWidth="1"/>
    <col min="2316" max="2316" width="2.21875" style="52" customWidth="1"/>
    <col min="2317" max="2318" width="2.5546875" style="52" customWidth="1"/>
    <col min="2319" max="2319" width="5.109375" style="52" customWidth="1"/>
    <col min="2320" max="2320" width="2.5546875" style="52" customWidth="1"/>
    <col min="2321" max="2321" width="3.5546875" style="52" customWidth="1"/>
    <col min="2322" max="2322" width="3.88671875" style="52" customWidth="1"/>
    <col min="2323" max="2323" width="2.21875" style="52" customWidth="1"/>
    <col min="2324" max="2324" width="2.77734375" style="52" customWidth="1"/>
    <col min="2325" max="2325" width="2.21875" style="52" customWidth="1"/>
    <col min="2326" max="2326" width="2.77734375" style="52" customWidth="1"/>
    <col min="2327" max="2327" width="3.109375" style="52" customWidth="1"/>
    <col min="2328" max="2328" width="3" style="52" customWidth="1"/>
    <col min="2329" max="2329" width="1.5546875" style="52" customWidth="1"/>
    <col min="2330" max="2330" width="12" style="52" customWidth="1"/>
    <col min="2331" max="2560" width="8.88671875" style="52"/>
    <col min="2561" max="2561" width="21.109375" style="52" customWidth="1"/>
    <col min="2562" max="2562" width="16.33203125" style="52" customWidth="1"/>
    <col min="2563" max="2563" width="2.33203125" style="52" customWidth="1"/>
    <col min="2564" max="2564" width="9.5546875" style="52" customWidth="1"/>
    <col min="2565" max="2571" width="2.5546875" style="52" customWidth="1"/>
    <col min="2572" max="2572" width="2.21875" style="52" customWidth="1"/>
    <col min="2573" max="2574" width="2.5546875" style="52" customWidth="1"/>
    <col min="2575" max="2575" width="5.109375" style="52" customWidth="1"/>
    <col min="2576" max="2576" width="2.5546875" style="52" customWidth="1"/>
    <col min="2577" max="2577" width="3.5546875" style="52" customWidth="1"/>
    <col min="2578" max="2578" width="3.88671875" style="52" customWidth="1"/>
    <col min="2579" max="2579" width="2.21875" style="52" customWidth="1"/>
    <col min="2580" max="2580" width="2.77734375" style="52" customWidth="1"/>
    <col min="2581" max="2581" width="2.21875" style="52" customWidth="1"/>
    <col min="2582" max="2582" width="2.77734375" style="52" customWidth="1"/>
    <col min="2583" max="2583" width="3.109375" style="52" customWidth="1"/>
    <col min="2584" max="2584" width="3" style="52" customWidth="1"/>
    <col min="2585" max="2585" width="1.5546875" style="52" customWidth="1"/>
    <col min="2586" max="2586" width="12" style="52" customWidth="1"/>
    <col min="2587" max="2816" width="8.88671875" style="52"/>
    <col min="2817" max="2817" width="21.109375" style="52" customWidth="1"/>
    <col min="2818" max="2818" width="16.33203125" style="52" customWidth="1"/>
    <col min="2819" max="2819" width="2.33203125" style="52" customWidth="1"/>
    <col min="2820" max="2820" width="9.5546875" style="52" customWidth="1"/>
    <col min="2821" max="2827" width="2.5546875" style="52" customWidth="1"/>
    <col min="2828" max="2828" width="2.21875" style="52" customWidth="1"/>
    <col min="2829" max="2830" width="2.5546875" style="52" customWidth="1"/>
    <col min="2831" max="2831" width="5.109375" style="52" customWidth="1"/>
    <col min="2832" max="2832" width="2.5546875" style="52" customWidth="1"/>
    <col min="2833" max="2833" width="3.5546875" style="52" customWidth="1"/>
    <col min="2834" max="2834" width="3.88671875" style="52" customWidth="1"/>
    <col min="2835" max="2835" width="2.21875" style="52" customWidth="1"/>
    <col min="2836" max="2836" width="2.77734375" style="52" customWidth="1"/>
    <col min="2837" max="2837" width="2.21875" style="52" customWidth="1"/>
    <col min="2838" max="2838" width="2.77734375" style="52" customWidth="1"/>
    <col min="2839" max="2839" width="3.109375" style="52" customWidth="1"/>
    <col min="2840" max="2840" width="3" style="52" customWidth="1"/>
    <col min="2841" max="2841" width="1.5546875" style="52" customWidth="1"/>
    <col min="2842" max="2842" width="12" style="52" customWidth="1"/>
    <col min="2843" max="3072" width="8.88671875" style="52"/>
    <col min="3073" max="3073" width="21.109375" style="52" customWidth="1"/>
    <col min="3074" max="3074" width="16.33203125" style="52" customWidth="1"/>
    <col min="3075" max="3075" width="2.33203125" style="52" customWidth="1"/>
    <col min="3076" max="3076" width="9.5546875" style="52" customWidth="1"/>
    <col min="3077" max="3083" width="2.5546875" style="52" customWidth="1"/>
    <col min="3084" max="3084" width="2.21875" style="52" customWidth="1"/>
    <col min="3085" max="3086" width="2.5546875" style="52" customWidth="1"/>
    <col min="3087" max="3087" width="5.109375" style="52" customWidth="1"/>
    <col min="3088" max="3088" width="2.5546875" style="52" customWidth="1"/>
    <col min="3089" max="3089" width="3.5546875" style="52" customWidth="1"/>
    <col min="3090" max="3090" width="3.88671875" style="52" customWidth="1"/>
    <col min="3091" max="3091" width="2.21875" style="52" customWidth="1"/>
    <col min="3092" max="3092" width="2.77734375" style="52" customWidth="1"/>
    <col min="3093" max="3093" width="2.21875" style="52" customWidth="1"/>
    <col min="3094" max="3094" width="2.77734375" style="52" customWidth="1"/>
    <col min="3095" max="3095" width="3.109375" style="52" customWidth="1"/>
    <col min="3096" max="3096" width="3" style="52" customWidth="1"/>
    <col min="3097" max="3097" width="1.5546875" style="52" customWidth="1"/>
    <col min="3098" max="3098" width="12" style="52" customWidth="1"/>
    <col min="3099" max="3328" width="8.88671875" style="52"/>
    <col min="3329" max="3329" width="21.109375" style="52" customWidth="1"/>
    <col min="3330" max="3330" width="16.33203125" style="52" customWidth="1"/>
    <col min="3331" max="3331" width="2.33203125" style="52" customWidth="1"/>
    <col min="3332" max="3332" width="9.5546875" style="52" customWidth="1"/>
    <col min="3333" max="3339" width="2.5546875" style="52" customWidth="1"/>
    <col min="3340" max="3340" width="2.21875" style="52" customWidth="1"/>
    <col min="3341" max="3342" width="2.5546875" style="52" customWidth="1"/>
    <col min="3343" max="3343" width="5.109375" style="52" customWidth="1"/>
    <col min="3344" max="3344" width="2.5546875" style="52" customWidth="1"/>
    <col min="3345" max="3345" width="3.5546875" style="52" customWidth="1"/>
    <col min="3346" max="3346" width="3.88671875" style="52" customWidth="1"/>
    <col min="3347" max="3347" width="2.21875" style="52" customWidth="1"/>
    <col min="3348" max="3348" width="2.77734375" style="52" customWidth="1"/>
    <col min="3349" max="3349" width="2.21875" style="52" customWidth="1"/>
    <col min="3350" max="3350" width="2.77734375" style="52" customWidth="1"/>
    <col min="3351" max="3351" width="3.109375" style="52" customWidth="1"/>
    <col min="3352" max="3352" width="3" style="52" customWidth="1"/>
    <col min="3353" max="3353" width="1.5546875" style="52" customWidth="1"/>
    <col min="3354" max="3354" width="12" style="52" customWidth="1"/>
    <col min="3355" max="3584" width="8.88671875" style="52"/>
    <col min="3585" max="3585" width="21.109375" style="52" customWidth="1"/>
    <col min="3586" max="3586" width="16.33203125" style="52" customWidth="1"/>
    <col min="3587" max="3587" width="2.33203125" style="52" customWidth="1"/>
    <col min="3588" max="3588" width="9.5546875" style="52" customWidth="1"/>
    <col min="3589" max="3595" width="2.5546875" style="52" customWidth="1"/>
    <col min="3596" max="3596" width="2.21875" style="52" customWidth="1"/>
    <col min="3597" max="3598" width="2.5546875" style="52" customWidth="1"/>
    <col min="3599" max="3599" width="5.109375" style="52" customWidth="1"/>
    <col min="3600" max="3600" width="2.5546875" style="52" customWidth="1"/>
    <col min="3601" max="3601" width="3.5546875" style="52" customWidth="1"/>
    <col min="3602" max="3602" width="3.88671875" style="52" customWidth="1"/>
    <col min="3603" max="3603" width="2.21875" style="52" customWidth="1"/>
    <col min="3604" max="3604" width="2.77734375" style="52" customWidth="1"/>
    <col min="3605" max="3605" width="2.21875" style="52" customWidth="1"/>
    <col min="3606" max="3606" width="2.77734375" style="52" customWidth="1"/>
    <col min="3607" max="3607" width="3.109375" style="52" customWidth="1"/>
    <col min="3608" max="3608" width="3" style="52" customWidth="1"/>
    <col min="3609" max="3609" width="1.5546875" style="52" customWidth="1"/>
    <col min="3610" max="3610" width="12" style="52" customWidth="1"/>
    <col min="3611" max="3840" width="8.88671875" style="52"/>
    <col min="3841" max="3841" width="21.109375" style="52" customWidth="1"/>
    <col min="3842" max="3842" width="16.33203125" style="52" customWidth="1"/>
    <col min="3843" max="3843" width="2.33203125" style="52" customWidth="1"/>
    <col min="3844" max="3844" width="9.5546875" style="52" customWidth="1"/>
    <col min="3845" max="3851" width="2.5546875" style="52" customWidth="1"/>
    <col min="3852" max="3852" width="2.21875" style="52" customWidth="1"/>
    <col min="3853" max="3854" width="2.5546875" style="52" customWidth="1"/>
    <col min="3855" max="3855" width="5.109375" style="52" customWidth="1"/>
    <col min="3856" max="3856" width="2.5546875" style="52" customWidth="1"/>
    <col min="3857" max="3857" width="3.5546875" style="52" customWidth="1"/>
    <col min="3858" max="3858" width="3.88671875" style="52" customWidth="1"/>
    <col min="3859" max="3859" width="2.21875" style="52" customWidth="1"/>
    <col min="3860" max="3860" width="2.77734375" style="52" customWidth="1"/>
    <col min="3861" max="3861" width="2.21875" style="52" customWidth="1"/>
    <col min="3862" max="3862" width="2.77734375" style="52" customWidth="1"/>
    <col min="3863" max="3863" width="3.109375" style="52" customWidth="1"/>
    <col min="3864" max="3864" width="3" style="52" customWidth="1"/>
    <col min="3865" max="3865" width="1.5546875" style="52" customWidth="1"/>
    <col min="3866" max="3866" width="12" style="52" customWidth="1"/>
    <col min="3867" max="4096" width="8.88671875" style="52"/>
    <col min="4097" max="4097" width="21.109375" style="52" customWidth="1"/>
    <col min="4098" max="4098" width="16.33203125" style="52" customWidth="1"/>
    <col min="4099" max="4099" width="2.33203125" style="52" customWidth="1"/>
    <col min="4100" max="4100" width="9.5546875" style="52" customWidth="1"/>
    <col min="4101" max="4107" width="2.5546875" style="52" customWidth="1"/>
    <col min="4108" max="4108" width="2.21875" style="52" customWidth="1"/>
    <col min="4109" max="4110" width="2.5546875" style="52" customWidth="1"/>
    <col min="4111" max="4111" width="5.109375" style="52" customWidth="1"/>
    <col min="4112" max="4112" width="2.5546875" style="52" customWidth="1"/>
    <col min="4113" max="4113" width="3.5546875" style="52" customWidth="1"/>
    <col min="4114" max="4114" width="3.88671875" style="52" customWidth="1"/>
    <col min="4115" max="4115" width="2.21875" style="52" customWidth="1"/>
    <col min="4116" max="4116" width="2.77734375" style="52" customWidth="1"/>
    <col min="4117" max="4117" width="2.21875" style="52" customWidth="1"/>
    <col min="4118" max="4118" width="2.77734375" style="52" customWidth="1"/>
    <col min="4119" max="4119" width="3.109375" style="52" customWidth="1"/>
    <col min="4120" max="4120" width="3" style="52" customWidth="1"/>
    <col min="4121" max="4121" width="1.5546875" style="52" customWidth="1"/>
    <col min="4122" max="4122" width="12" style="52" customWidth="1"/>
    <col min="4123" max="4352" width="8.88671875" style="52"/>
    <col min="4353" max="4353" width="21.109375" style="52" customWidth="1"/>
    <col min="4354" max="4354" width="16.33203125" style="52" customWidth="1"/>
    <col min="4355" max="4355" width="2.33203125" style="52" customWidth="1"/>
    <col min="4356" max="4356" width="9.5546875" style="52" customWidth="1"/>
    <col min="4357" max="4363" width="2.5546875" style="52" customWidth="1"/>
    <col min="4364" max="4364" width="2.21875" style="52" customWidth="1"/>
    <col min="4365" max="4366" width="2.5546875" style="52" customWidth="1"/>
    <col min="4367" max="4367" width="5.109375" style="52" customWidth="1"/>
    <col min="4368" max="4368" width="2.5546875" style="52" customWidth="1"/>
    <col min="4369" max="4369" width="3.5546875" style="52" customWidth="1"/>
    <col min="4370" max="4370" width="3.88671875" style="52" customWidth="1"/>
    <col min="4371" max="4371" width="2.21875" style="52" customWidth="1"/>
    <col min="4372" max="4372" width="2.77734375" style="52" customWidth="1"/>
    <col min="4373" max="4373" width="2.21875" style="52" customWidth="1"/>
    <col min="4374" max="4374" width="2.77734375" style="52" customWidth="1"/>
    <col min="4375" max="4375" width="3.109375" style="52" customWidth="1"/>
    <col min="4376" max="4376" width="3" style="52" customWidth="1"/>
    <col min="4377" max="4377" width="1.5546875" style="52" customWidth="1"/>
    <col min="4378" max="4378" width="12" style="52" customWidth="1"/>
    <col min="4379" max="4608" width="8.88671875" style="52"/>
    <col min="4609" max="4609" width="21.109375" style="52" customWidth="1"/>
    <col min="4610" max="4610" width="16.33203125" style="52" customWidth="1"/>
    <col min="4611" max="4611" width="2.33203125" style="52" customWidth="1"/>
    <col min="4612" max="4612" width="9.5546875" style="52" customWidth="1"/>
    <col min="4613" max="4619" width="2.5546875" style="52" customWidth="1"/>
    <col min="4620" max="4620" width="2.21875" style="52" customWidth="1"/>
    <col min="4621" max="4622" width="2.5546875" style="52" customWidth="1"/>
    <col min="4623" max="4623" width="5.109375" style="52" customWidth="1"/>
    <col min="4624" max="4624" width="2.5546875" style="52" customWidth="1"/>
    <col min="4625" max="4625" width="3.5546875" style="52" customWidth="1"/>
    <col min="4626" max="4626" width="3.88671875" style="52" customWidth="1"/>
    <col min="4627" max="4627" width="2.21875" style="52" customWidth="1"/>
    <col min="4628" max="4628" width="2.77734375" style="52" customWidth="1"/>
    <col min="4629" max="4629" width="2.21875" style="52" customWidth="1"/>
    <col min="4630" max="4630" width="2.77734375" style="52" customWidth="1"/>
    <col min="4631" max="4631" width="3.109375" style="52" customWidth="1"/>
    <col min="4632" max="4632" width="3" style="52" customWidth="1"/>
    <col min="4633" max="4633" width="1.5546875" style="52" customWidth="1"/>
    <col min="4634" max="4634" width="12" style="52" customWidth="1"/>
    <col min="4635" max="4864" width="8.88671875" style="52"/>
    <col min="4865" max="4865" width="21.109375" style="52" customWidth="1"/>
    <col min="4866" max="4866" width="16.33203125" style="52" customWidth="1"/>
    <col min="4867" max="4867" width="2.33203125" style="52" customWidth="1"/>
    <col min="4868" max="4868" width="9.5546875" style="52" customWidth="1"/>
    <col min="4869" max="4875" width="2.5546875" style="52" customWidth="1"/>
    <col min="4876" max="4876" width="2.21875" style="52" customWidth="1"/>
    <col min="4877" max="4878" width="2.5546875" style="52" customWidth="1"/>
    <col min="4879" max="4879" width="5.109375" style="52" customWidth="1"/>
    <col min="4880" max="4880" width="2.5546875" style="52" customWidth="1"/>
    <col min="4881" max="4881" width="3.5546875" style="52" customWidth="1"/>
    <col min="4882" max="4882" width="3.88671875" style="52" customWidth="1"/>
    <col min="4883" max="4883" width="2.21875" style="52" customWidth="1"/>
    <col min="4884" max="4884" width="2.77734375" style="52" customWidth="1"/>
    <col min="4885" max="4885" width="2.21875" style="52" customWidth="1"/>
    <col min="4886" max="4886" width="2.77734375" style="52" customWidth="1"/>
    <col min="4887" max="4887" width="3.109375" style="52" customWidth="1"/>
    <col min="4888" max="4888" width="3" style="52" customWidth="1"/>
    <col min="4889" max="4889" width="1.5546875" style="52" customWidth="1"/>
    <col min="4890" max="4890" width="12" style="52" customWidth="1"/>
    <col min="4891" max="5120" width="8.88671875" style="52"/>
    <col min="5121" max="5121" width="21.109375" style="52" customWidth="1"/>
    <col min="5122" max="5122" width="16.33203125" style="52" customWidth="1"/>
    <col min="5123" max="5123" width="2.33203125" style="52" customWidth="1"/>
    <col min="5124" max="5124" width="9.5546875" style="52" customWidth="1"/>
    <col min="5125" max="5131" width="2.5546875" style="52" customWidth="1"/>
    <col min="5132" max="5132" width="2.21875" style="52" customWidth="1"/>
    <col min="5133" max="5134" width="2.5546875" style="52" customWidth="1"/>
    <col min="5135" max="5135" width="5.109375" style="52" customWidth="1"/>
    <col min="5136" max="5136" width="2.5546875" style="52" customWidth="1"/>
    <col min="5137" max="5137" width="3.5546875" style="52" customWidth="1"/>
    <col min="5138" max="5138" width="3.88671875" style="52" customWidth="1"/>
    <col min="5139" max="5139" width="2.21875" style="52" customWidth="1"/>
    <col min="5140" max="5140" width="2.77734375" style="52" customWidth="1"/>
    <col min="5141" max="5141" width="2.21875" style="52" customWidth="1"/>
    <col min="5142" max="5142" width="2.77734375" style="52" customWidth="1"/>
    <col min="5143" max="5143" width="3.109375" style="52" customWidth="1"/>
    <col min="5144" max="5144" width="3" style="52" customWidth="1"/>
    <col min="5145" max="5145" width="1.5546875" style="52" customWidth="1"/>
    <col min="5146" max="5146" width="12" style="52" customWidth="1"/>
    <col min="5147" max="5376" width="8.88671875" style="52"/>
    <col min="5377" max="5377" width="21.109375" style="52" customWidth="1"/>
    <col min="5378" max="5378" width="16.33203125" style="52" customWidth="1"/>
    <col min="5379" max="5379" width="2.33203125" style="52" customWidth="1"/>
    <col min="5380" max="5380" width="9.5546875" style="52" customWidth="1"/>
    <col min="5381" max="5387" width="2.5546875" style="52" customWidth="1"/>
    <col min="5388" max="5388" width="2.21875" style="52" customWidth="1"/>
    <col min="5389" max="5390" width="2.5546875" style="52" customWidth="1"/>
    <col min="5391" max="5391" width="5.109375" style="52" customWidth="1"/>
    <col min="5392" max="5392" width="2.5546875" style="52" customWidth="1"/>
    <col min="5393" max="5393" width="3.5546875" style="52" customWidth="1"/>
    <col min="5394" max="5394" width="3.88671875" style="52" customWidth="1"/>
    <col min="5395" max="5395" width="2.21875" style="52" customWidth="1"/>
    <col min="5396" max="5396" width="2.77734375" style="52" customWidth="1"/>
    <col min="5397" max="5397" width="2.21875" style="52" customWidth="1"/>
    <col min="5398" max="5398" width="2.77734375" style="52" customWidth="1"/>
    <col min="5399" max="5399" width="3.109375" style="52" customWidth="1"/>
    <col min="5400" max="5400" width="3" style="52" customWidth="1"/>
    <col min="5401" max="5401" width="1.5546875" style="52" customWidth="1"/>
    <col min="5402" max="5402" width="12" style="52" customWidth="1"/>
    <col min="5403" max="5632" width="8.88671875" style="52"/>
    <col min="5633" max="5633" width="21.109375" style="52" customWidth="1"/>
    <col min="5634" max="5634" width="16.33203125" style="52" customWidth="1"/>
    <col min="5635" max="5635" width="2.33203125" style="52" customWidth="1"/>
    <col min="5636" max="5636" width="9.5546875" style="52" customWidth="1"/>
    <col min="5637" max="5643" width="2.5546875" style="52" customWidth="1"/>
    <col min="5644" max="5644" width="2.21875" style="52" customWidth="1"/>
    <col min="5645" max="5646" width="2.5546875" style="52" customWidth="1"/>
    <col min="5647" max="5647" width="5.109375" style="52" customWidth="1"/>
    <col min="5648" max="5648" width="2.5546875" style="52" customWidth="1"/>
    <col min="5649" max="5649" width="3.5546875" style="52" customWidth="1"/>
    <col min="5650" max="5650" width="3.88671875" style="52" customWidth="1"/>
    <col min="5651" max="5651" width="2.21875" style="52" customWidth="1"/>
    <col min="5652" max="5652" width="2.77734375" style="52" customWidth="1"/>
    <col min="5653" max="5653" width="2.21875" style="52" customWidth="1"/>
    <col min="5654" max="5654" width="2.77734375" style="52" customWidth="1"/>
    <col min="5655" max="5655" width="3.109375" style="52" customWidth="1"/>
    <col min="5656" max="5656" width="3" style="52" customWidth="1"/>
    <col min="5657" max="5657" width="1.5546875" style="52" customWidth="1"/>
    <col min="5658" max="5658" width="12" style="52" customWidth="1"/>
    <col min="5659" max="5888" width="8.88671875" style="52"/>
    <col min="5889" max="5889" width="21.109375" style="52" customWidth="1"/>
    <col min="5890" max="5890" width="16.33203125" style="52" customWidth="1"/>
    <col min="5891" max="5891" width="2.33203125" style="52" customWidth="1"/>
    <col min="5892" max="5892" width="9.5546875" style="52" customWidth="1"/>
    <col min="5893" max="5899" width="2.5546875" style="52" customWidth="1"/>
    <col min="5900" max="5900" width="2.21875" style="52" customWidth="1"/>
    <col min="5901" max="5902" width="2.5546875" style="52" customWidth="1"/>
    <col min="5903" max="5903" width="5.109375" style="52" customWidth="1"/>
    <col min="5904" max="5904" width="2.5546875" style="52" customWidth="1"/>
    <col min="5905" max="5905" width="3.5546875" style="52" customWidth="1"/>
    <col min="5906" max="5906" width="3.88671875" style="52" customWidth="1"/>
    <col min="5907" max="5907" width="2.21875" style="52" customWidth="1"/>
    <col min="5908" max="5908" width="2.77734375" style="52" customWidth="1"/>
    <col min="5909" max="5909" width="2.21875" style="52" customWidth="1"/>
    <col min="5910" max="5910" width="2.77734375" style="52" customWidth="1"/>
    <col min="5911" max="5911" width="3.109375" style="52" customWidth="1"/>
    <col min="5912" max="5912" width="3" style="52" customWidth="1"/>
    <col min="5913" max="5913" width="1.5546875" style="52" customWidth="1"/>
    <col min="5914" max="5914" width="12" style="52" customWidth="1"/>
    <col min="5915" max="6144" width="8.88671875" style="52"/>
    <col min="6145" max="6145" width="21.109375" style="52" customWidth="1"/>
    <col min="6146" max="6146" width="16.33203125" style="52" customWidth="1"/>
    <col min="6147" max="6147" width="2.33203125" style="52" customWidth="1"/>
    <col min="6148" max="6148" width="9.5546875" style="52" customWidth="1"/>
    <col min="6149" max="6155" width="2.5546875" style="52" customWidth="1"/>
    <col min="6156" max="6156" width="2.21875" style="52" customWidth="1"/>
    <col min="6157" max="6158" width="2.5546875" style="52" customWidth="1"/>
    <col min="6159" max="6159" width="5.109375" style="52" customWidth="1"/>
    <col min="6160" max="6160" width="2.5546875" style="52" customWidth="1"/>
    <col min="6161" max="6161" width="3.5546875" style="52" customWidth="1"/>
    <col min="6162" max="6162" width="3.88671875" style="52" customWidth="1"/>
    <col min="6163" max="6163" width="2.21875" style="52" customWidth="1"/>
    <col min="6164" max="6164" width="2.77734375" style="52" customWidth="1"/>
    <col min="6165" max="6165" width="2.21875" style="52" customWidth="1"/>
    <col min="6166" max="6166" width="2.77734375" style="52" customWidth="1"/>
    <col min="6167" max="6167" width="3.109375" style="52" customWidth="1"/>
    <col min="6168" max="6168" width="3" style="52" customWidth="1"/>
    <col min="6169" max="6169" width="1.5546875" style="52" customWidth="1"/>
    <col min="6170" max="6170" width="12" style="52" customWidth="1"/>
    <col min="6171" max="6400" width="8.88671875" style="52"/>
    <col min="6401" max="6401" width="21.109375" style="52" customWidth="1"/>
    <col min="6402" max="6402" width="16.33203125" style="52" customWidth="1"/>
    <col min="6403" max="6403" width="2.33203125" style="52" customWidth="1"/>
    <col min="6404" max="6404" width="9.5546875" style="52" customWidth="1"/>
    <col min="6405" max="6411" width="2.5546875" style="52" customWidth="1"/>
    <col min="6412" max="6412" width="2.21875" style="52" customWidth="1"/>
    <col min="6413" max="6414" width="2.5546875" style="52" customWidth="1"/>
    <col min="6415" max="6415" width="5.109375" style="52" customWidth="1"/>
    <col min="6416" max="6416" width="2.5546875" style="52" customWidth="1"/>
    <col min="6417" max="6417" width="3.5546875" style="52" customWidth="1"/>
    <col min="6418" max="6418" width="3.88671875" style="52" customWidth="1"/>
    <col min="6419" max="6419" width="2.21875" style="52" customWidth="1"/>
    <col min="6420" max="6420" width="2.77734375" style="52" customWidth="1"/>
    <col min="6421" max="6421" width="2.21875" style="52" customWidth="1"/>
    <col min="6422" max="6422" width="2.77734375" style="52" customWidth="1"/>
    <col min="6423" max="6423" width="3.109375" style="52" customWidth="1"/>
    <col min="6424" max="6424" width="3" style="52" customWidth="1"/>
    <col min="6425" max="6425" width="1.5546875" style="52" customWidth="1"/>
    <col min="6426" max="6426" width="12" style="52" customWidth="1"/>
    <col min="6427" max="6656" width="8.88671875" style="52"/>
    <col min="6657" max="6657" width="21.109375" style="52" customWidth="1"/>
    <col min="6658" max="6658" width="16.33203125" style="52" customWidth="1"/>
    <col min="6659" max="6659" width="2.33203125" style="52" customWidth="1"/>
    <col min="6660" max="6660" width="9.5546875" style="52" customWidth="1"/>
    <col min="6661" max="6667" width="2.5546875" style="52" customWidth="1"/>
    <col min="6668" max="6668" width="2.21875" style="52" customWidth="1"/>
    <col min="6669" max="6670" width="2.5546875" style="52" customWidth="1"/>
    <col min="6671" max="6671" width="5.109375" style="52" customWidth="1"/>
    <col min="6672" max="6672" width="2.5546875" style="52" customWidth="1"/>
    <col min="6673" max="6673" width="3.5546875" style="52" customWidth="1"/>
    <col min="6674" max="6674" width="3.88671875" style="52" customWidth="1"/>
    <col min="6675" max="6675" width="2.21875" style="52" customWidth="1"/>
    <col min="6676" max="6676" width="2.77734375" style="52" customWidth="1"/>
    <col min="6677" max="6677" width="2.21875" style="52" customWidth="1"/>
    <col min="6678" max="6678" width="2.77734375" style="52" customWidth="1"/>
    <col min="6679" max="6679" width="3.109375" style="52" customWidth="1"/>
    <col min="6680" max="6680" width="3" style="52" customWidth="1"/>
    <col min="6681" max="6681" width="1.5546875" style="52" customWidth="1"/>
    <col min="6682" max="6682" width="12" style="52" customWidth="1"/>
    <col min="6683" max="6912" width="8.88671875" style="52"/>
    <col min="6913" max="6913" width="21.109375" style="52" customWidth="1"/>
    <col min="6914" max="6914" width="16.33203125" style="52" customWidth="1"/>
    <col min="6915" max="6915" width="2.33203125" style="52" customWidth="1"/>
    <col min="6916" max="6916" width="9.5546875" style="52" customWidth="1"/>
    <col min="6917" max="6923" width="2.5546875" style="52" customWidth="1"/>
    <col min="6924" max="6924" width="2.21875" style="52" customWidth="1"/>
    <col min="6925" max="6926" width="2.5546875" style="52" customWidth="1"/>
    <col min="6927" max="6927" width="5.109375" style="52" customWidth="1"/>
    <col min="6928" max="6928" width="2.5546875" style="52" customWidth="1"/>
    <col min="6929" max="6929" width="3.5546875" style="52" customWidth="1"/>
    <col min="6930" max="6930" width="3.88671875" style="52" customWidth="1"/>
    <col min="6931" max="6931" width="2.21875" style="52" customWidth="1"/>
    <col min="6932" max="6932" width="2.77734375" style="52" customWidth="1"/>
    <col min="6933" max="6933" width="2.21875" style="52" customWidth="1"/>
    <col min="6934" max="6934" width="2.77734375" style="52" customWidth="1"/>
    <col min="6935" max="6935" width="3.109375" style="52" customWidth="1"/>
    <col min="6936" max="6936" width="3" style="52" customWidth="1"/>
    <col min="6937" max="6937" width="1.5546875" style="52" customWidth="1"/>
    <col min="6938" max="6938" width="12" style="52" customWidth="1"/>
    <col min="6939" max="7168" width="8.88671875" style="52"/>
    <col min="7169" max="7169" width="21.109375" style="52" customWidth="1"/>
    <col min="7170" max="7170" width="16.33203125" style="52" customWidth="1"/>
    <col min="7171" max="7171" width="2.33203125" style="52" customWidth="1"/>
    <col min="7172" max="7172" width="9.5546875" style="52" customWidth="1"/>
    <col min="7173" max="7179" width="2.5546875" style="52" customWidth="1"/>
    <col min="7180" max="7180" width="2.21875" style="52" customWidth="1"/>
    <col min="7181" max="7182" width="2.5546875" style="52" customWidth="1"/>
    <col min="7183" max="7183" width="5.109375" style="52" customWidth="1"/>
    <col min="7184" max="7184" width="2.5546875" style="52" customWidth="1"/>
    <col min="7185" max="7185" width="3.5546875" style="52" customWidth="1"/>
    <col min="7186" max="7186" width="3.88671875" style="52" customWidth="1"/>
    <col min="7187" max="7187" width="2.21875" style="52" customWidth="1"/>
    <col min="7188" max="7188" width="2.77734375" style="52" customWidth="1"/>
    <col min="7189" max="7189" width="2.21875" style="52" customWidth="1"/>
    <col min="7190" max="7190" width="2.77734375" style="52" customWidth="1"/>
    <col min="7191" max="7191" width="3.109375" style="52" customWidth="1"/>
    <col min="7192" max="7192" width="3" style="52" customWidth="1"/>
    <col min="7193" max="7193" width="1.5546875" style="52" customWidth="1"/>
    <col min="7194" max="7194" width="12" style="52" customWidth="1"/>
    <col min="7195" max="7424" width="8.88671875" style="52"/>
    <col min="7425" max="7425" width="21.109375" style="52" customWidth="1"/>
    <col min="7426" max="7426" width="16.33203125" style="52" customWidth="1"/>
    <col min="7427" max="7427" width="2.33203125" style="52" customWidth="1"/>
    <col min="7428" max="7428" width="9.5546875" style="52" customWidth="1"/>
    <col min="7429" max="7435" width="2.5546875" style="52" customWidth="1"/>
    <col min="7436" max="7436" width="2.21875" style="52" customWidth="1"/>
    <col min="7437" max="7438" width="2.5546875" style="52" customWidth="1"/>
    <col min="7439" max="7439" width="5.109375" style="52" customWidth="1"/>
    <col min="7440" max="7440" width="2.5546875" style="52" customWidth="1"/>
    <col min="7441" max="7441" width="3.5546875" style="52" customWidth="1"/>
    <col min="7442" max="7442" width="3.88671875" style="52" customWidth="1"/>
    <col min="7443" max="7443" width="2.21875" style="52" customWidth="1"/>
    <col min="7444" max="7444" width="2.77734375" style="52" customWidth="1"/>
    <col min="7445" max="7445" width="2.21875" style="52" customWidth="1"/>
    <col min="7446" max="7446" width="2.77734375" style="52" customWidth="1"/>
    <col min="7447" max="7447" width="3.109375" style="52" customWidth="1"/>
    <col min="7448" max="7448" width="3" style="52" customWidth="1"/>
    <col min="7449" max="7449" width="1.5546875" style="52" customWidth="1"/>
    <col min="7450" max="7450" width="12" style="52" customWidth="1"/>
    <col min="7451" max="7680" width="8.88671875" style="52"/>
    <col min="7681" max="7681" width="21.109375" style="52" customWidth="1"/>
    <col min="7682" max="7682" width="16.33203125" style="52" customWidth="1"/>
    <col min="7683" max="7683" width="2.33203125" style="52" customWidth="1"/>
    <col min="7684" max="7684" width="9.5546875" style="52" customWidth="1"/>
    <col min="7685" max="7691" width="2.5546875" style="52" customWidth="1"/>
    <col min="7692" max="7692" width="2.21875" style="52" customWidth="1"/>
    <col min="7693" max="7694" width="2.5546875" style="52" customWidth="1"/>
    <col min="7695" max="7695" width="5.109375" style="52" customWidth="1"/>
    <col min="7696" max="7696" width="2.5546875" style="52" customWidth="1"/>
    <col min="7697" max="7697" width="3.5546875" style="52" customWidth="1"/>
    <col min="7698" max="7698" width="3.88671875" style="52" customWidth="1"/>
    <col min="7699" max="7699" width="2.21875" style="52" customWidth="1"/>
    <col min="7700" max="7700" width="2.77734375" style="52" customWidth="1"/>
    <col min="7701" max="7701" width="2.21875" style="52" customWidth="1"/>
    <col min="7702" max="7702" width="2.77734375" style="52" customWidth="1"/>
    <col min="7703" max="7703" width="3.109375" style="52" customWidth="1"/>
    <col min="7704" max="7704" width="3" style="52" customWidth="1"/>
    <col min="7705" max="7705" width="1.5546875" style="52" customWidth="1"/>
    <col min="7706" max="7706" width="12" style="52" customWidth="1"/>
    <col min="7707" max="7936" width="8.88671875" style="52"/>
    <col min="7937" max="7937" width="21.109375" style="52" customWidth="1"/>
    <col min="7938" max="7938" width="16.33203125" style="52" customWidth="1"/>
    <col min="7939" max="7939" width="2.33203125" style="52" customWidth="1"/>
    <col min="7940" max="7940" width="9.5546875" style="52" customWidth="1"/>
    <col min="7941" max="7947" width="2.5546875" style="52" customWidth="1"/>
    <col min="7948" max="7948" width="2.21875" style="52" customWidth="1"/>
    <col min="7949" max="7950" width="2.5546875" style="52" customWidth="1"/>
    <col min="7951" max="7951" width="5.109375" style="52" customWidth="1"/>
    <col min="7952" max="7952" width="2.5546875" style="52" customWidth="1"/>
    <col min="7953" max="7953" width="3.5546875" style="52" customWidth="1"/>
    <col min="7954" max="7954" width="3.88671875" style="52" customWidth="1"/>
    <col min="7955" max="7955" width="2.21875" style="52" customWidth="1"/>
    <col min="7956" max="7956" width="2.77734375" style="52" customWidth="1"/>
    <col min="7957" max="7957" width="2.21875" style="52" customWidth="1"/>
    <col min="7958" max="7958" width="2.77734375" style="52" customWidth="1"/>
    <col min="7959" max="7959" width="3.109375" style="52" customWidth="1"/>
    <col min="7960" max="7960" width="3" style="52" customWidth="1"/>
    <col min="7961" max="7961" width="1.5546875" style="52" customWidth="1"/>
    <col min="7962" max="7962" width="12" style="52" customWidth="1"/>
    <col min="7963" max="8192" width="8.88671875" style="52"/>
    <col min="8193" max="8193" width="21.109375" style="52" customWidth="1"/>
    <col min="8194" max="8194" width="16.33203125" style="52" customWidth="1"/>
    <col min="8195" max="8195" width="2.33203125" style="52" customWidth="1"/>
    <col min="8196" max="8196" width="9.5546875" style="52" customWidth="1"/>
    <col min="8197" max="8203" width="2.5546875" style="52" customWidth="1"/>
    <col min="8204" max="8204" width="2.21875" style="52" customWidth="1"/>
    <col min="8205" max="8206" width="2.5546875" style="52" customWidth="1"/>
    <col min="8207" max="8207" width="5.109375" style="52" customWidth="1"/>
    <col min="8208" max="8208" width="2.5546875" style="52" customWidth="1"/>
    <col min="8209" max="8209" width="3.5546875" style="52" customWidth="1"/>
    <col min="8210" max="8210" width="3.88671875" style="52" customWidth="1"/>
    <col min="8211" max="8211" width="2.21875" style="52" customWidth="1"/>
    <col min="8212" max="8212" width="2.77734375" style="52" customWidth="1"/>
    <col min="8213" max="8213" width="2.21875" style="52" customWidth="1"/>
    <col min="8214" max="8214" width="2.77734375" style="52" customWidth="1"/>
    <col min="8215" max="8215" width="3.109375" style="52" customWidth="1"/>
    <col min="8216" max="8216" width="3" style="52" customWidth="1"/>
    <col min="8217" max="8217" width="1.5546875" style="52" customWidth="1"/>
    <col min="8218" max="8218" width="12" style="52" customWidth="1"/>
    <col min="8219" max="8448" width="8.88671875" style="52"/>
    <col min="8449" max="8449" width="21.109375" style="52" customWidth="1"/>
    <col min="8450" max="8450" width="16.33203125" style="52" customWidth="1"/>
    <col min="8451" max="8451" width="2.33203125" style="52" customWidth="1"/>
    <col min="8452" max="8452" width="9.5546875" style="52" customWidth="1"/>
    <col min="8453" max="8459" width="2.5546875" style="52" customWidth="1"/>
    <col min="8460" max="8460" width="2.21875" style="52" customWidth="1"/>
    <col min="8461" max="8462" width="2.5546875" style="52" customWidth="1"/>
    <col min="8463" max="8463" width="5.109375" style="52" customWidth="1"/>
    <col min="8464" max="8464" width="2.5546875" style="52" customWidth="1"/>
    <col min="8465" max="8465" width="3.5546875" style="52" customWidth="1"/>
    <col min="8466" max="8466" width="3.88671875" style="52" customWidth="1"/>
    <col min="8467" max="8467" width="2.21875" style="52" customWidth="1"/>
    <col min="8468" max="8468" width="2.77734375" style="52" customWidth="1"/>
    <col min="8469" max="8469" width="2.21875" style="52" customWidth="1"/>
    <col min="8470" max="8470" width="2.77734375" style="52" customWidth="1"/>
    <col min="8471" max="8471" width="3.109375" style="52" customWidth="1"/>
    <col min="8472" max="8472" width="3" style="52" customWidth="1"/>
    <col min="8473" max="8473" width="1.5546875" style="52" customWidth="1"/>
    <col min="8474" max="8474" width="12" style="52" customWidth="1"/>
    <col min="8475" max="8704" width="8.88671875" style="52"/>
    <col min="8705" max="8705" width="21.109375" style="52" customWidth="1"/>
    <col min="8706" max="8706" width="16.33203125" style="52" customWidth="1"/>
    <col min="8707" max="8707" width="2.33203125" style="52" customWidth="1"/>
    <col min="8708" max="8708" width="9.5546875" style="52" customWidth="1"/>
    <col min="8709" max="8715" width="2.5546875" style="52" customWidth="1"/>
    <col min="8716" max="8716" width="2.21875" style="52" customWidth="1"/>
    <col min="8717" max="8718" width="2.5546875" style="52" customWidth="1"/>
    <col min="8719" max="8719" width="5.109375" style="52" customWidth="1"/>
    <col min="8720" max="8720" width="2.5546875" style="52" customWidth="1"/>
    <col min="8721" max="8721" width="3.5546875" style="52" customWidth="1"/>
    <col min="8722" max="8722" width="3.88671875" style="52" customWidth="1"/>
    <col min="8723" max="8723" width="2.21875" style="52" customWidth="1"/>
    <col min="8724" max="8724" width="2.77734375" style="52" customWidth="1"/>
    <col min="8725" max="8725" width="2.21875" style="52" customWidth="1"/>
    <col min="8726" max="8726" width="2.77734375" style="52" customWidth="1"/>
    <col min="8727" max="8727" width="3.109375" style="52" customWidth="1"/>
    <col min="8728" max="8728" width="3" style="52" customWidth="1"/>
    <col min="8729" max="8729" width="1.5546875" style="52" customWidth="1"/>
    <col min="8730" max="8730" width="12" style="52" customWidth="1"/>
    <col min="8731" max="8960" width="8.88671875" style="52"/>
    <col min="8961" max="8961" width="21.109375" style="52" customWidth="1"/>
    <col min="8962" max="8962" width="16.33203125" style="52" customWidth="1"/>
    <col min="8963" max="8963" width="2.33203125" style="52" customWidth="1"/>
    <col min="8964" max="8964" width="9.5546875" style="52" customWidth="1"/>
    <col min="8965" max="8971" width="2.5546875" style="52" customWidth="1"/>
    <col min="8972" max="8972" width="2.21875" style="52" customWidth="1"/>
    <col min="8973" max="8974" width="2.5546875" style="52" customWidth="1"/>
    <col min="8975" max="8975" width="5.109375" style="52" customWidth="1"/>
    <col min="8976" max="8976" width="2.5546875" style="52" customWidth="1"/>
    <col min="8977" max="8977" width="3.5546875" style="52" customWidth="1"/>
    <col min="8978" max="8978" width="3.88671875" style="52" customWidth="1"/>
    <col min="8979" max="8979" width="2.21875" style="52" customWidth="1"/>
    <col min="8980" max="8980" width="2.77734375" style="52" customWidth="1"/>
    <col min="8981" max="8981" width="2.21875" style="52" customWidth="1"/>
    <col min="8982" max="8982" width="2.77734375" style="52" customWidth="1"/>
    <col min="8983" max="8983" width="3.109375" style="52" customWidth="1"/>
    <col min="8984" max="8984" width="3" style="52" customWidth="1"/>
    <col min="8985" max="8985" width="1.5546875" style="52" customWidth="1"/>
    <col min="8986" max="8986" width="12" style="52" customWidth="1"/>
    <col min="8987" max="9216" width="8.88671875" style="52"/>
    <col min="9217" max="9217" width="21.109375" style="52" customWidth="1"/>
    <col min="9218" max="9218" width="16.33203125" style="52" customWidth="1"/>
    <col min="9219" max="9219" width="2.33203125" style="52" customWidth="1"/>
    <col min="9220" max="9220" width="9.5546875" style="52" customWidth="1"/>
    <col min="9221" max="9227" width="2.5546875" style="52" customWidth="1"/>
    <col min="9228" max="9228" width="2.21875" style="52" customWidth="1"/>
    <col min="9229" max="9230" width="2.5546875" style="52" customWidth="1"/>
    <col min="9231" max="9231" width="5.109375" style="52" customWidth="1"/>
    <col min="9232" max="9232" width="2.5546875" style="52" customWidth="1"/>
    <col min="9233" max="9233" width="3.5546875" style="52" customWidth="1"/>
    <col min="9234" max="9234" width="3.88671875" style="52" customWidth="1"/>
    <col min="9235" max="9235" width="2.21875" style="52" customWidth="1"/>
    <col min="9236" max="9236" width="2.77734375" style="52" customWidth="1"/>
    <col min="9237" max="9237" width="2.21875" style="52" customWidth="1"/>
    <col min="9238" max="9238" width="2.77734375" style="52" customWidth="1"/>
    <col min="9239" max="9239" width="3.109375" style="52" customWidth="1"/>
    <col min="9240" max="9240" width="3" style="52" customWidth="1"/>
    <col min="9241" max="9241" width="1.5546875" style="52" customWidth="1"/>
    <col min="9242" max="9242" width="12" style="52" customWidth="1"/>
    <col min="9243" max="9472" width="8.88671875" style="52"/>
    <col min="9473" max="9473" width="21.109375" style="52" customWidth="1"/>
    <col min="9474" max="9474" width="16.33203125" style="52" customWidth="1"/>
    <col min="9475" max="9475" width="2.33203125" style="52" customWidth="1"/>
    <col min="9476" max="9476" width="9.5546875" style="52" customWidth="1"/>
    <col min="9477" max="9483" width="2.5546875" style="52" customWidth="1"/>
    <col min="9484" max="9484" width="2.21875" style="52" customWidth="1"/>
    <col min="9485" max="9486" width="2.5546875" style="52" customWidth="1"/>
    <col min="9487" max="9487" width="5.109375" style="52" customWidth="1"/>
    <col min="9488" max="9488" width="2.5546875" style="52" customWidth="1"/>
    <col min="9489" max="9489" width="3.5546875" style="52" customWidth="1"/>
    <col min="9490" max="9490" width="3.88671875" style="52" customWidth="1"/>
    <col min="9491" max="9491" width="2.21875" style="52" customWidth="1"/>
    <col min="9492" max="9492" width="2.77734375" style="52" customWidth="1"/>
    <col min="9493" max="9493" width="2.21875" style="52" customWidth="1"/>
    <col min="9494" max="9494" width="2.77734375" style="52" customWidth="1"/>
    <col min="9495" max="9495" width="3.109375" style="52" customWidth="1"/>
    <col min="9496" max="9496" width="3" style="52" customWidth="1"/>
    <col min="9497" max="9497" width="1.5546875" style="52" customWidth="1"/>
    <col min="9498" max="9498" width="12" style="52" customWidth="1"/>
    <col min="9499" max="9728" width="8.88671875" style="52"/>
    <col min="9729" max="9729" width="21.109375" style="52" customWidth="1"/>
    <col min="9730" max="9730" width="16.33203125" style="52" customWidth="1"/>
    <col min="9731" max="9731" width="2.33203125" style="52" customWidth="1"/>
    <col min="9732" max="9732" width="9.5546875" style="52" customWidth="1"/>
    <col min="9733" max="9739" width="2.5546875" style="52" customWidth="1"/>
    <col min="9740" max="9740" width="2.21875" style="52" customWidth="1"/>
    <col min="9741" max="9742" width="2.5546875" style="52" customWidth="1"/>
    <col min="9743" max="9743" width="5.109375" style="52" customWidth="1"/>
    <col min="9744" max="9744" width="2.5546875" style="52" customWidth="1"/>
    <col min="9745" max="9745" width="3.5546875" style="52" customWidth="1"/>
    <col min="9746" max="9746" width="3.88671875" style="52" customWidth="1"/>
    <col min="9747" max="9747" width="2.21875" style="52" customWidth="1"/>
    <col min="9748" max="9748" width="2.77734375" style="52" customWidth="1"/>
    <col min="9749" max="9749" width="2.21875" style="52" customWidth="1"/>
    <col min="9750" max="9750" width="2.77734375" style="52" customWidth="1"/>
    <col min="9751" max="9751" width="3.109375" style="52" customWidth="1"/>
    <col min="9752" max="9752" width="3" style="52" customWidth="1"/>
    <col min="9753" max="9753" width="1.5546875" style="52" customWidth="1"/>
    <col min="9754" max="9754" width="12" style="52" customWidth="1"/>
    <col min="9755" max="9984" width="8.88671875" style="52"/>
    <col min="9985" max="9985" width="21.109375" style="52" customWidth="1"/>
    <col min="9986" max="9986" width="16.33203125" style="52" customWidth="1"/>
    <col min="9987" max="9987" width="2.33203125" style="52" customWidth="1"/>
    <col min="9988" max="9988" width="9.5546875" style="52" customWidth="1"/>
    <col min="9989" max="9995" width="2.5546875" style="52" customWidth="1"/>
    <col min="9996" max="9996" width="2.21875" style="52" customWidth="1"/>
    <col min="9997" max="9998" width="2.5546875" style="52" customWidth="1"/>
    <col min="9999" max="9999" width="5.109375" style="52" customWidth="1"/>
    <col min="10000" max="10000" width="2.5546875" style="52" customWidth="1"/>
    <col min="10001" max="10001" width="3.5546875" style="52" customWidth="1"/>
    <col min="10002" max="10002" width="3.88671875" style="52" customWidth="1"/>
    <col min="10003" max="10003" width="2.21875" style="52" customWidth="1"/>
    <col min="10004" max="10004" width="2.77734375" style="52" customWidth="1"/>
    <col min="10005" max="10005" width="2.21875" style="52" customWidth="1"/>
    <col min="10006" max="10006" width="2.77734375" style="52" customWidth="1"/>
    <col min="10007" max="10007" width="3.109375" style="52" customWidth="1"/>
    <col min="10008" max="10008" width="3" style="52" customWidth="1"/>
    <col min="10009" max="10009" width="1.5546875" style="52" customWidth="1"/>
    <col min="10010" max="10010" width="12" style="52" customWidth="1"/>
    <col min="10011" max="10240" width="8.88671875" style="52"/>
    <col min="10241" max="10241" width="21.109375" style="52" customWidth="1"/>
    <col min="10242" max="10242" width="16.33203125" style="52" customWidth="1"/>
    <col min="10243" max="10243" width="2.33203125" style="52" customWidth="1"/>
    <col min="10244" max="10244" width="9.5546875" style="52" customWidth="1"/>
    <col min="10245" max="10251" width="2.5546875" style="52" customWidth="1"/>
    <col min="10252" max="10252" width="2.21875" style="52" customWidth="1"/>
    <col min="10253" max="10254" width="2.5546875" style="52" customWidth="1"/>
    <col min="10255" max="10255" width="5.109375" style="52" customWidth="1"/>
    <col min="10256" max="10256" width="2.5546875" style="52" customWidth="1"/>
    <col min="10257" max="10257" width="3.5546875" style="52" customWidth="1"/>
    <col min="10258" max="10258" width="3.88671875" style="52" customWidth="1"/>
    <col min="10259" max="10259" width="2.21875" style="52" customWidth="1"/>
    <col min="10260" max="10260" width="2.77734375" style="52" customWidth="1"/>
    <col min="10261" max="10261" width="2.21875" style="52" customWidth="1"/>
    <col min="10262" max="10262" width="2.77734375" style="52" customWidth="1"/>
    <col min="10263" max="10263" width="3.109375" style="52" customWidth="1"/>
    <col min="10264" max="10264" width="3" style="52" customWidth="1"/>
    <col min="10265" max="10265" width="1.5546875" style="52" customWidth="1"/>
    <col min="10266" max="10266" width="12" style="52" customWidth="1"/>
    <col min="10267" max="10496" width="8.88671875" style="52"/>
    <col min="10497" max="10497" width="21.109375" style="52" customWidth="1"/>
    <col min="10498" max="10498" width="16.33203125" style="52" customWidth="1"/>
    <col min="10499" max="10499" width="2.33203125" style="52" customWidth="1"/>
    <col min="10500" max="10500" width="9.5546875" style="52" customWidth="1"/>
    <col min="10501" max="10507" width="2.5546875" style="52" customWidth="1"/>
    <col min="10508" max="10508" width="2.21875" style="52" customWidth="1"/>
    <col min="10509" max="10510" width="2.5546875" style="52" customWidth="1"/>
    <col min="10511" max="10511" width="5.109375" style="52" customWidth="1"/>
    <col min="10512" max="10512" width="2.5546875" style="52" customWidth="1"/>
    <col min="10513" max="10513" width="3.5546875" style="52" customWidth="1"/>
    <col min="10514" max="10514" width="3.88671875" style="52" customWidth="1"/>
    <col min="10515" max="10515" width="2.21875" style="52" customWidth="1"/>
    <col min="10516" max="10516" width="2.77734375" style="52" customWidth="1"/>
    <col min="10517" max="10517" width="2.21875" style="52" customWidth="1"/>
    <col min="10518" max="10518" width="2.77734375" style="52" customWidth="1"/>
    <col min="10519" max="10519" width="3.109375" style="52" customWidth="1"/>
    <col min="10520" max="10520" width="3" style="52" customWidth="1"/>
    <col min="10521" max="10521" width="1.5546875" style="52" customWidth="1"/>
    <col min="10522" max="10522" width="12" style="52" customWidth="1"/>
    <col min="10523" max="10752" width="8.88671875" style="52"/>
    <col min="10753" max="10753" width="21.109375" style="52" customWidth="1"/>
    <col min="10754" max="10754" width="16.33203125" style="52" customWidth="1"/>
    <col min="10755" max="10755" width="2.33203125" style="52" customWidth="1"/>
    <col min="10756" max="10756" width="9.5546875" style="52" customWidth="1"/>
    <col min="10757" max="10763" width="2.5546875" style="52" customWidth="1"/>
    <col min="10764" max="10764" width="2.21875" style="52" customWidth="1"/>
    <col min="10765" max="10766" width="2.5546875" style="52" customWidth="1"/>
    <col min="10767" max="10767" width="5.109375" style="52" customWidth="1"/>
    <col min="10768" max="10768" width="2.5546875" style="52" customWidth="1"/>
    <col min="10769" max="10769" width="3.5546875" style="52" customWidth="1"/>
    <col min="10770" max="10770" width="3.88671875" style="52" customWidth="1"/>
    <col min="10771" max="10771" width="2.21875" style="52" customWidth="1"/>
    <col min="10772" max="10772" width="2.77734375" style="52" customWidth="1"/>
    <col min="10773" max="10773" width="2.21875" style="52" customWidth="1"/>
    <col min="10774" max="10774" width="2.77734375" style="52" customWidth="1"/>
    <col min="10775" max="10775" width="3.109375" style="52" customWidth="1"/>
    <col min="10776" max="10776" width="3" style="52" customWidth="1"/>
    <col min="10777" max="10777" width="1.5546875" style="52" customWidth="1"/>
    <col min="10778" max="10778" width="12" style="52" customWidth="1"/>
    <col min="10779" max="11008" width="8.88671875" style="52"/>
    <col min="11009" max="11009" width="21.109375" style="52" customWidth="1"/>
    <col min="11010" max="11010" width="16.33203125" style="52" customWidth="1"/>
    <col min="11011" max="11011" width="2.33203125" style="52" customWidth="1"/>
    <col min="11012" max="11012" width="9.5546875" style="52" customWidth="1"/>
    <col min="11013" max="11019" width="2.5546875" style="52" customWidth="1"/>
    <col min="11020" max="11020" width="2.21875" style="52" customWidth="1"/>
    <col min="11021" max="11022" width="2.5546875" style="52" customWidth="1"/>
    <col min="11023" max="11023" width="5.109375" style="52" customWidth="1"/>
    <col min="11024" max="11024" width="2.5546875" style="52" customWidth="1"/>
    <col min="11025" max="11025" width="3.5546875" style="52" customWidth="1"/>
    <col min="11026" max="11026" width="3.88671875" style="52" customWidth="1"/>
    <col min="11027" max="11027" width="2.21875" style="52" customWidth="1"/>
    <col min="11028" max="11028" width="2.77734375" style="52" customWidth="1"/>
    <col min="11029" max="11029" width="2.21875" style="52" customWidth="1"/>
    <col min="11030" max="11030" width="2.77734375" style="52" customWidth="1"/>
    <col min="11031" max="11031" width="3.109375" style="52" customWidth="1"/>
    <col min="11032" max="11032" width="3" style="52" customWidth="1"/>
    <col min="11033" max="11033" width="1.5546875" style="52" customWidth="1"/>
    <col min="11034" max="11034" width="12" style="52" customWidth="1"/>
    <col min="11035" max="11264" width="8.88671875" style="52"/>
    <col min="11265" max="11265" width="21.109375" style="52" customWidth="1"/>
    <col min="11266" max="11266" width="16.33203125" style="52" customWidth="1"/>
    <col min="11267" max="11267" width="2.33203125" style="52" customWidth="1"/>
    <col min="11268" max="11268" width="9.5546875" style="52" customWidth="1"/>
    <col min="11269" max="11275" width="2.5546875" style="52" customWidth="1"/>
    <col min="11276" max="11276" width="2.21875" style="52" customWidth="1"/>
    <col min="11277" max="11278" width="2.5546875" style="52" customWidth="1"/>
    <col min="11279" max="11279" width="5.109375" style="52" customWidth="1"/>
    <col min="11280" max="11280" width="2.5546875" style="52" customWidth="1"/>
    <col min="11281" max="11281" width="3.5546875" style="52" customWidth="1"/>
    <col min="11282" max="11282" width="3.88671875" style="52" customWidth="1"/>
    <col min="11283" max="11283" width="2.21875" style="52" customWidth="1"/>
    <col min="11284" max="11284" width="2.77734375" style="52" customWidth="1"/>
    <col min="11285" max="11285" width="2.21875" style="52" customWidth="1"/>
    <col min="11286" max="11286" width="2.77734375" style="52" customWidth="1"/>
    <col min="11287" max="11287" width="3.109375" style="52" customWidth="1"/>
    <col min="11288" max="11288" width="3" style="52" customWidth="1"/>
    <col min="11289" max="11289" width="1.5546875" style="52" customWidth="1"/>
    <col min="11290" max="11290" width="12" style="52" customWidth="1"/>
    <col min="11291" max="11520" width="8.88671875" style="52"/>
    <col min="11521" max="11521" width="21.109375" style="52" customWidth="1"/>
    <col min="11522" max="11522" width="16.33203125" style="52" customWidth="1"/>
    <col min="11523" max="11523" width="2.33203125" style="52" customWidth="1"/>
    <col min="11524" max="11524" width="9.5546875" style="52" customWidth="1"/>
    <col min="11525" max="11531" width="2.5546875" style="52" customWidth="1"/>
    <col min="11532" max="11532" width="2.21875" style="52" customWidth="1"/>
    <col min="11533" max="11534" width="2.5546875" style="52" customWidth="1"/>
    <col min="11535" max="11535" width="5.109375" style="52" customWidth="1"/>
    <col min="11536" max="11536" width="2.5546875" style="52" customWidth="1"/>
    <col min="11537" max="11537" width="3.5546875" style="52" customWidth="1"/>
    <col min="11538" max="11538" width="3.88671875" style="52" customWidth="1"/>
    <col min="11539" max="11539" width="2.21875" style="52" customWidth="1"/>
    <col min="11540" max="11540" width="2.77734375" style="52" customWidth="1"/>
    <col min="11541" max="11541" width="2.21875" style="52" customWidth="1"/>
    <col min="11542" max="11542" width="2.77734375" style="52" customWidth="1"/>
    <col min="11543" max="11543" width="3.109375" style="52" customWidth="1"/>
    <col min="11544" max="11544" width="3" style="52" customWidth="1"/>
    <col min="11545" max="11545" width="1.5546875" style="52" customWidth="1"/>
    <col min="11546" max="11546" width="12" style="52" customWidth="1"/>
    <col min="11547" max="11776" width="8.88671875" style="52"/>
    <col min="11777" max="11777" width="21.109375" style="52" customWidth="1"/>
    <col min="11778" max="11778" width="16.33203125" style="52" customWidth="1"/>
    <col min="11779" max="11779" width="2.33203125" style="52" customWidth="1"/>
    <col min="11780" max="11780" width="9.5546875" style="52" customWidth="1"/>
    <col min="11781" max="11787" width="2.5546875" style="52" customWidth="1"/>
    <col min="11788" max="11788" width="2.21875" style="52" customWidth="1"/>
    <col min="11789" max="11790" width="2.5546875" style="52" customWidth="1"/>
    <col min="11791" max="11791" width="5.109375" style="52" customWidth="1"/>
    <col min="11792" max="11792" width="2.5546875" style="52" customWidth="1"/>
    <col min="11793" max="11793" width="3.5546875" style="52" customWidth="1"/>
    <col min="11794" max="11794" width="3.88671875" style="52" customWidth="1"/>
    <col min="11795" max="11795" width="2.21875" style="52" customWidth="1"/>
    <col min="11796" max="11796" width="2.77734375" style="52" customWidth="1"/>
    <col min="11797" max="11797" width="2.21875" style="52" customWidth="1"/>
    <col min="11798" max="11798" width="2.77734375" style="52" customWidth="1"/>
    <col min="11799" max="11799" width="3.109375" style="52" customWidth="1"/>
    <col min="11800" max="11800" width="3" style="52" customWidth="1"/>
    <col min="11801" max="11801" width="1.5546875" style="52" customWidth="1"/>
    <col min="11802" max="11802" width="12" style="52" customWidth="1"/>
    <col min="11803" max="12032" width="8.88671875" style="52"/>
    <col min="12033" max="12033" width="21.109375" style="52" customWidth="1"/>
    <col min="12034" max="12034" width="16.33203125" style="52" customWidth="1"/>
    <col min="12035" max="12035" width="2.33203125" style="52" customWidth="1"/>
    <col min="12036" max="12036" width="9.5546875" style="52" customWidth="1"/>
    <col min="12037" max="12043" width="2.5546875" style="52" customWidth="1"/>
    <col min="12044" max="12044" width="2.21875" style="52" customWidth="1"/>
    <col min="12045" max="12046" width="2.5546875" style="52" customWidth="1"/>
    <col min="12047" max="12047" width="5.109375" style="52" customWidth="1"/>
    <col min="12048" max="12048" width="2.5546875" style="52" customWidth="1"/>
    <col min="12049" max="12049" width="3.5546875" style="52" customWidth="1"/>
    <col min="12050" max="12050" width="3.88671875" style="52" customWidth="1"/>
    <col min="12051" max="12051" width="2.21875" style="52" customWidth="1"/>
    <col min="12052" max="12052" width="2.77734375" style="52" customWidth="1"/>
    <col min="12053" max="12053" width="2.21875" style="52" customWidth="1"/>
    <col min="12054" max="12054" width="2.77734375" style="52" customWidth="1"/>
    <col min="12055" max="12055" width="3.109375" style="52" customWidth="1"/>
    <col min="12056" max="12056" width="3" style="52" customWidth="1"/>
    <col min="12057" max="12057" width="1.5546875" style="52" customWidth="1"/>
    <col min="12058" max="12058" width="12" style="52" customWidth="1"/>
    <col min="12059" max="12288" width="8.88671875" style="52"/>
    <col min="12289" max="12289" width="21.109375" style="52" customWidth="1"/>
    <col min="12290" max="12290" width="16.33203125" style="52" customWidth="1"/>
    <col min="12291" max="12291" width="2.33203125" style="52" customWidth="1"/>
    <col min="12292" max="12292" width="9.5546875" style="52" customWidth="1"/>
    <col min="12293" max="12299" width="2.5546875" style="52" customWidth="1"/>
    <col min="12300" max="12300" width="2.21875" style="52" customWidth="1"/>
    <col min="12301" max="12302" width="2.5546875" style="52" customWidth="1"/>
    <col min="12303" max="12303" width="5.109375" style="52" customWidth="1"/>
    <col min="12304" max="12304" width="2.5546875" style="52" customWidth="1"/>
    <col min="12305" max="12305" width="3.5546875" style="52" customWidth="1"/>
    <col min="12306" max="12306" width="3.88671875" style="52" customWidth="1"/>
    <col min="12307" max="12307" width="2.21875" style="52" customWidth="1"/>
    <col min="12308" max="12308" width="2.77734375" style="52" customWidth="1"/>
    <col min="12309" max="12309" width="2.21875" style="52" customWidth="1"/>
    <col min="12310" max="12310" width="2.77734375" style="52" customWidth="1"/>
    <col min="12311" max="12311" width="3.109375" style="52" customWidth="1"/>
    <col min="12312" max="12312" width="3" style="52" customWidth="1"/>
    <col min="12313" max="12313" width="1.5546875" style="52" customWidth="1"/>
    <col min="12314" max="12314" width="12" style="52" customWidth="1"/>
    <col min="12315" max="12544" width="8.88671875" style="52"/>
    <col min="12545" max="12545" width="21.109375" style="52" customWidth="1"/>
    <col min="12546" max="12546" width="16.33203125" style="52" customWidth="1"/>
    <col min="12547" max="12547" width="2.33203125" style="52" customWidth="1"/>
    <col min="12548" max="12548" width="9.5546875" style="52" customWidth="1"/>
    <col min="12549" max="12555" width="2.5546875" style="52" customWidth="1"/>
    <col min="12556" max="12556" width="2.21875" style="52" customWidth="1"/>
    <col min="12557" max="12558" width="2.5546875" style="52" customWidth="1"/>
    <col min="12559" max="12559" width="5.109375" style="52" customWidth="1"/>
    <col min="12560" max="12560" width="2.5546875" style="52" customWidth="1"/>
    <col min="12561" max="12561" width="3.5546875" style="52" customWidth="1"/>
    <col min="12562" max="12562" width="3.88671875" style="52" customWidth="1"/>
    <col min="12563" max="12563" width="2.21875" style="52" customWidth="1"/>
    <col min="12564" max="12564" width="2.77734375" style="52" customWidth="1"/>
    <col min="12565" max="12565" width="2.21875" style="52" customWidth="1"/>
    <col min="12566" max="12566" width="2.77734375" style="52" customWidth="1"/>
    <col min="12567" max="12567" width="3.109375" style="52" customWidth="1"/>
    <col min="12568" max="12568" width="3" style="52" customWidth="1"/>
    <col min="12569" max="12569" width="1.5546875" style="52" customWidth="1"/>
    <col min="12570" max="12570" width="12" style="52" customWidth="1"/>
    <col min="12571" max="12800" width="8.88671875" style="52"/>
    <col min="12801" max="12801" width="21.109375" style="52" customWidth="1"/>
    <col min="12802" max="12802" width="16.33203125" style="52" customWidth="1"/>
    <col min="12803" max="12803" width="2.33203125" style="52" customWidth="1"/>
    <col min="12804" max="12804" width="9.5546875" style="52" customWidth="1"/>
    <col min="12805" max="12811" width="2.5546875" style="52" customWidth="1"/>
    <col min="12812" max="12812" width="2.21875" style="52" customWidth="1"/>
    <col min="12813" max="12814" width="2.5546875" style="52" customWidth="1"/>
    <col min="12815" max="12815" width="5.109375" style="52" customWidth="1"/>
    <col min="12816" max="12816" width="2.5546875" style="52" customWidth="1"/>
    <col min="12817" max="12817" width="3.5546875" style="52" customWidth="1"/>
    <col min="12818" max="12818" width="3.88671875" style="52" customWidth="1"/>
    <col min="12819" max="12819" width="2.21875" style="52" customWidth="1"/>
    <col min="12820" max="12820" width="2.77734375" style="52" customWidth="1"/>
    <col min="12821" max="12821" width="2.21875" style="52" customWidth="1"/>
    <col min="12822" max="12822" width="2.77734375" style="52" customWidth="1"/>
    <col min="12823" max="12823" width="3.109375" style="52" customWidth="1"/>
    <col min="12824" max="12824" width="3" style="52" customWidth="1"/>
    <col min="12825" max="12825" width="1.5546875" style="52" customWidth="1"/>
    <col min="12826" max="12826" width="12" style="52" customWidth="1"/>
    <col min="12827" max="13056" width="8.88671875" style="52"/>
    <col min="13057" max="13057" width="21.109375" style="52" customWidth="1"/>
    <col min="13058" max="13058" width="16.33203125" style="52" customWidth="1"/>
    <col min="13059" max="13059" width="2.33203125" style="52" customWidth="1"/>
    <col min="13060" max="13060" width="9.5546875" style="52" customWidth="1"/>
    <col min="13061" max="13067" width="2.5546875" style="52" customWidth="1"/>
    <col min="13068" max="13068" width="2.21875" style="52" customWidth="1"/>
    <col min="13069" max="13070" width="2.5546875" style="52" customWidth="1"/>
    <col min="13071" max="13071" width="5.109375" style="52" customWidth="1"/>
    <col min="13072" max="13072" width="2.5546875" style="52" customWidth="1"/>
    <col min="13073" max="13073" width="3.5546875" style="52" customWidth="1"/>
    <col min="13074" max="13074" width="3.88671875" style="52" customWidth="1"/>
    <col min="13075" max="13075" width="2.21875" style="52" customWidth="1"/>
    <col min="13076" max="13076" width="2.77734375" style="52" customWidth="1"/>
    <col min="13077" max="13077" width="2.21875" style="52" customWidth="1"/>
    <col min="13078" max="13078" width="2.77734375" style="52" customWidth="1"/>
    <col min="13079" max="13079" width="3.109375" style="52" customWidth="1"/>
    <col min="13080" max="13080" width="3" style="52" customWidth="1"/>
    <col min="13081" max="13081" width="1.5546875" style="52" customWidth="1"/>
    <col min="13082" max="13082" width="12" style="52" customWidth="1"/>
    <col min="13083" max="13312" width="8.88671875" style="52"/>
    <col min="13313" max="13313" width="21.109375" style="52" customWidth="1"/>
    <col min="13314" max="13314" width="16.33203125" style="52" customWidth="1"/>
    <col min="13315" max="13315" width="2.33203125" style="52" customWidth="1"/>
    <col min="13316" max="13316" width="9.5546875" style="52" customWidth="1"/>
    <col min="13317" max="13323" width="2.5546875" style="52" customWidth="1"/>
    <col min="13324" max="13324" width="2.21875" style="52" customWidth="1"/>
    <col min="13325" max="13326" width="2.5546875" style="52" customWidth="1"/>
    <col min="13327" max="13327" width="5.109375" style="52" customWidth="1"/>
    <col min="13328" max="13328" width="2.5546875" style="52" customWidth="1"/>
    <col min="13329" max="13329" width="3.5546875" style="52" customWidth="1"/>
    <col min="13330" max="13330" width="3.88671875" style="52" customWidth="1"/>
    <col min="13331" max="13331" width="2.21875" style="52" customWidth="1"/>
    <col min="13332" max="13332" width="2.77734375" style="52" customWidth="1"/>
    <col min="13333" max="13333" width="2.21875" style="52" customWidth="1"/>
    <col min="13334" max="13334" width="2.77734375" style="52" customWidth="1"/>
    <col min="13335" max="13335" width="3.109375" style="52" customWidth="1"/>
    <col min="13336" max="13336" width="3" style="52" customWidth="1"/>
    <col min="13337" max="13337" width="1.5546875" style="52" customWidth="1"/>
    <col min="13338" max="13338" width="12" style="52" customWidth="1"/>
    <col min="13339" max="13568" width="8.88671875" style="52"/>
    <col min="13569" max="13569" width="21.109375" style="52" customWidth="1"/>
    <col min="13570" max="13570" width="16.33203125" style="52" customWidth="1"/>
    <col min="13571" max="13571" width="2.33203125" style="52" customWidth="1"/>
    <col min="13572" max="13572" width="9.5546875" style="52" customWidth="1"/>
    <col min="13573" max="13579" width="2.5546875" style="52" customWidth="1"/>
    <col min="13580" max="13580" width="2.21875" style="52" customWidth="1"/>
    <col min="13581" max="13582" width="2.5546875" style="52" customWidth="1"/>
    <col min="13583" max="13583" width="5.109375" style="52" customWidth="1"/>
    <col min="13584" max="13584" width="2.5546875" style="52" customWidth="1"/>
    <col min="13585" max="13585" width="3.5546875" style="52" customWidth="1"/>
    <col min="13586" max="13586" width="3.88671875" style="52" customWidth="1"/>
    <col min="13587" max="13587" width="2.21875" style="52" customWidth="1"/>
    <col min="13588" max="13588" width="2.77734375" style="52" customWidth="1"/>
    <col min="13589" max="13589" width="2.21875" style="52" customWidth="1"/>
    <col min="13590" max="13590" width="2.77734375" style="52" customWidth="1"/>
    <col min="13591" max="13591" width="3.109375" style="52" customWidth="1"/>
    <col min="13592" max="13592" width="3" style="52" customWidth="1"/>
    <col min="13593" max="13593" width="1.5546875" style="52" customWidth="1"/>
    <col min="13594" max="13594" width="12" style="52" customWidth="1"/>
    <col min="13595" max="13824" width="8.88671875" style="52"/>
    <col min="13825" max="13825" width="21.109375" style="52" customWidth="1"/>
    <col min="13826" max="13826" width="16.33203125" style="52" customWidth="1"/>
    <col min="13827" max="13827" width="2.33203125" style="52" customWidth="1"/>
    <col min="13828" max="13828" width="9.5546875" style="52" customWidth="1"/>
    <col min="13829" max="13835" width="2.5546875" style="52" customWidth="1"/>
    <col min="13836" max="13836" width="2.21875" style="52" customWidth="1"/>
    <col min="13837" max="13838" width="2.5546875" style="52" customWidth="1"/>
    <col min="13839" max="13839" width="5.109375" style="52" customWidth="1"/>
    <col min="13840" max="13840" width="2.5546875" style="52" customWidth="1"/>
    <col min="13841" max="13841" width="3.5546875" style="52" customWidth="1"/>
    <col min="13842" max="13842" width="3.88671875" style="52" customWidth="1"/>
    <col min="13843" max="13843" width="2.21875" style="52" customWidth="1"/>
    <col min="13844" max="13844" width="2.77734375" style="52" customWidth="1"/>
    <col min="13845" max="13845" width="2.21875" style="52" customWidth="1"/>
    <col min="13846" max="13846" width="2.77734375" style="52" customWidth="1"/>
    <col min="13847" max="13847" width="3.109375" style="52" customWidth="1"/>
    <col min="13848" max="13848" width="3" style="52" customWidth="1"/>
    <col min="13849" max="13849" width="1.5546875" style="52" customWidth="1"/>
    <col min="13850" max="13850" width="12" style="52" customWidth="1"/>
    <col min="13851" max="14080" width="8.88671875" style="52"/>
    <col min="14081" max="14081" width="21.109375" style="52" customWidth="1"/>
    <col min="14082" max="14082" width="16.33203125" style="52" customWidth="1"/>
    <col min="14083" max="14083" width="2.33203125" style="52" customWidth="1"/>
    <col min="14084" max="14084" width="9.5546875" style="52" customWidth="1"/>
    <col min="14085" max="14091" width="2.5546875" style="52" customWidth="1"/>
    <col min="14092" max="14092" width="2.21875" style="52" customWidth="1"/>
    <col min="14093" max="14094" width="2.5546875" style="52" customWidth="1"/>
    <col min="14095" max="14095" width="5.109375" style="52" customWidth="1"/>
    <col min="14096" max="14096" width="2.5546875" style="52" customWidth="1"/>
    <col min="14097" max="14097" width="3.5546875" style="52" customWidth="1"/>
    <col min="14098" max="14098" width="3.88671875" style="52" customWidth="1"/>
    <col min="14099" max="14099" width="2.21875" style="52" customWidth="1"/>
    <col min="14100" max="14100" width="2.77734375" style="52" customWidth="1"/>
    <col min="14101" max="14101" width="2.21875" style="52" customWidth="1"/>
    <col min="14102" max="14102" width="2.77734375" style="52" customWidth="1"/>
    <col min="14103" max="14103" width="3.109375" style="52" customWidth="1"/>
    <col min="14104" max="14104" width="3" style="52" customWidth="1"/>
    <col min="14105" max="14105" width="1.5546875" style="52" customWidth="1"/>
    <col min="14106" max="14106" width="12" style="52" customWidth="1"/>
    <col min="14107" max="14336" width="8.88671875" style="52"/>
    <col min="14337" max="14337" width="21.109375" style="52" customWidth="1"/>
    <col min="14338" max="14338" width="16.33203125" style="52" customWidth="1"/>
    <col min="14339" max="14339" width="2.33203125" style="52" customWidth="1"/>
    <col min="14340" max="14340" width="9.5546875" style="52" customWidth="1"/>
    <col min="14341" max="14347" width="2.5546875" style="52" customWidth="1"/>
    <col min="14348" max="14348" width="2.21875" style="52" customWidth="1"/>
    <col min="14349" max="14350" width="2.5546875" style="52" customWidth="1"/>
    <col min="14351" max="14351" width="5.109375" style="52" customWidth="1"/>
    <col min="14352" max="14352" width="2.5546875" style="52" customWidth="1"/>
    <col min="14353" max="14353" width="3.5546875" style="52" customWidth="1"/>
    <col min="14354" max="14354" width="3.88671875" style="52" customWidth="1"/>
    <col min="14355" max="14355" width="2.21875" style="52" customWidth="1"/>
    <col min="14356" max="14356" width="2.77734375" style="52" customWidth="1"/>
    <col min="14357" max="14357" width="2.21875" style="52" customWidth="1"/>
    <col min="14358" max="14358" width="2.77734375" style="52" customWidth="1"/>
    <col min="14359" max="14359" width="3.109375" style="52" customWidth="1"/>
    <col min="14360" max="14360" width="3" style="52" customWidth="1"/>
    <col min="14361" max="14361" width="1.5546875" style="52" customWidth="1"/>
    <col min="14362" max="14362" width="12" style="52" customWidth="1"/>
    <col min="14363" max="14592" width="8.88671875" style="52"/>
    <col min="14593" max="14593" width="21.109375" style="52" customWidth="1"/>
    <col min="14594" max="14594" width="16.33203125" style="52" customWidth="1"/>
    <col min="14595" max="14595" width="2.33203125" style="52" customWidth="1"/>
    <col min="14596" max="14596" width="9.5546875" style="52" customWidth="1"/>
    <col min="14597" max="14603" width="2.5546875" style="52" customWidth="1"/>
    <col min="14604" max="14604" width="2.21875" style="52" customWidth="1"/>
    <col min="14605" max="14606" width="2.5546875" style="52" customWidth="1"/>
    <col min="14607" max="14607" width="5.109375" style="52" customWidth="1"/>
    <col min="14608" max="14608" width="2.5546875" style="52" customWidth="1"/>
    <col min="14609" max="14609" width="3.5546875" style="52" customWidth="1"/>
    <col min="14610" max="14610" width="3.88671875" style="52" customWidth="1"/>
    <col min="14611" max="14611" width="2.21875" style="52" customWidth="1"/>
    <col min="14612" max="14612" width="2.77734375" style="52" customWidth="1"/>
    <col min="14613" max="14613" width="2.21875" style="52" customWidth="1"/>
    <col min="14614" max="14614" width="2.77734375" style="52" customWidth="1"/>
    <col min="14615" max="14615" width="3.109375" style="52" customWidth="1"/>
    <col min="14616" max="14616" width="3" style="52" customWidth="1"/>
    <col min="14617" max="14617" width="1.5546875" style="52" customWidth="1"/>
    <col min="14618" max="14618" width="12" style="52" customWidth="1"/>
    <col min="14619" max="14848" width="8.88671875" style="52"/>
    <col min="14849" max="14849" width="21.109375" style="52" customWidth="1"/>
    <col min="14850" max="14850" width="16.33203125" style="52" customWidth="1"/>
    <col min="14851" max="14851" width="2.33203125" style="52" customWidth="1"/>
    <col min="14852" max="14852" width="9.5546875" style="52" customWidth="1"/>
    <col min="14853" max="14859" width="2.5546875" style="52" customWidth="1"/>
    <col min="14860" max="14860" width="2.21875" style="52" customWidth="1"/>
    <col min="14861" max="14862" width="2.5546875" style="52" customWidth="1"/>
    <col min="14863" max="14863" width="5.109375" style="52" customWidth="1"/>
    <col min="14864" max="14864" width="2.5546875" style="52" customWidth="1"/>
    <col min="14865" max="14865" width="3.5546875" style="52" customWidth="1"/>
    <col min="14866" max="14866" width="3.88671875" style="52" customWidth="1"/>
    <col min="14867" max="14867" width="2.21875" style="52" customWidth="1"/>
    <col min="14868" max="14868" width="2.77734375" style="52" customWidth="1"/>
    <col min="14869" max="14869" width="2.21875" style="52" customWidth="1"/>
    <col min="14870" max="14870" width="2.77734375" style="52" customWidth="1"/>
    <col min="14871" max="14871" width="3.109375" style="52" customWidth="1"/>
    <col min="14872" max="14872" width="3" style="52" customWidth="1"/>
    <col min="14873" max="14873" width="1.5546875" style="52" customWidth="1"/>
    <col min="14874" max="14874" width="12" style="52" customWidth="1"/>
    <col min="14875" max="15104" width="8.88671875" style="52"/>
    <col min="15105" max="15105" width="21.109375" style="52" customWidth="1"/>
    <col min="15106" max="15106" width="16.33203125" style="52" customWidth="1"/>
    <col min="15107" max="15107" width="2.33203125" style="52" customWidth="1"/>
    <col min="15108" max="15108" width="9.5546875" style="52" customWidth="1"/>
    <col min="15109" max="15115" width="2.5546875" style="52" customWidth="1"/>
    <col min="15116" max="15116" width="2.21875" style="52" customWidth="1"/>
    <col min="15117" max="15118" width="2.5546875" style="52" customWidth="1"/>
    <col min="15119" max="15119" width="5.109375" style="52" customWidth="1"/>
    <col min="15120" max="15120" width="2.5546875" style="52" customWidth="1"/>
    <col min="15121" max="15121" width="3.5546875" style="52" customWidth="1"/>
    <col min="15122" max="15122" width="3.88671875" style="52" customWidth="1"/>
    <col min="15123" max="15123" width="2.21875" style="52" customWidth="1"/>
    <col min="15124" max="15124" width="2.77734375" style="52" customWidth="1"/>
    <col min="15125" max="15125" width="2.21875" style="52" customWidth="1"/>
    <col min="15126" max="15126" width="2.77734375" style="52" customWidth="1"/>
    <col min="15127" max="15127" width="3.109375" style="52" customWidth="1"/>
    <col min="15128" max="15128" width="3" style="52" customWidth="1"/>
    <col min="15129" max="15129" width="1.5546875" style="52" customWidth="1"/>
    <col min="15130" max="15130" width="12" style="52" customWidth="1"/>
    <col min="15131" max="15360" width="8.88671875" style="52"/>
    <col min="15361" max="15361" width="21.109375" style="52" customWidth="1"/>
    <col min="15362" max="15362" width="16.33203125" style="52" customWidth="1"/>
    <col min="15363" max="15363" width="2.33203125" style="52" customWidth="1"/>
    <col min="15364" max="15364" width="9.5546875" style="52" customWidth="1"/>
    <col min="15365" max="15371" width="2.5546875" style="52" customWidth="1"/>
    <col min="15372" max="15372" width="2.21875" style="52" customWidth="1"/>
    <col min="15373" max="15374" width="2.5546875" style="52" customWidth="1"/>
    <col min="15375" max="15375" width="5.109375" style="52" customWidth="1"/>
    <col min="15376" max="15376" width="2.5546875" style="52" customWidth="1"/>
    <col min="15377" max="15377" width="3.5546875" style="52" customWidth="1"/>
    <col min="15378" max="15378" width="3.88671875" style="52" customWidth="1"/>
    <col min="15379" max="15379" width="2.21875" style="52" customWidth="1"/>
    <col min="15380" max="15380" width="2.77734375" style="52" customWidth="1"/>
    <col min="15381" max="15381" width="2.21875" style="52" customWidth="1"/>
    <col min="15382" max="15382" width="2.77734375" style="52" customWidth="1"/>
    <col min="15383" max="15383" width="3.109375" style="52" customWidth="1"/>
    <col min="15384" max="15384" width="3" style="52" customWidth="1"/>
    <col min="15385" max="15385" width="1.5546875" style="52" customWidth="1"/>
    <col min="15386" max="15386" width="12" style="52" customWidth="1"/>
    <col min="15387" max="15616" width="8.88671875" style="52"/>
    <col min="15617" max="15617" width="21.109375" style="52" customWidth="1"/>
    <col min="15618" max="15618" width="16.33203125" style="52" customWidth="1"/>
    <col min="15619" max="15619" width="2.33203125" style="52" customWidth="1"/>
    <col min="15620" max="15620" width="9.5546875" style="52" customWidth="1"/>
    <col min="15621" max="15627" width="2.5546875" style="52" customWidth="1"/>
    <col min="15628" max="15628" width="2.21875" style="52" customWidth="1"/>
    <col min="15629" max="15630" width="2.5546875" style="52" customWidth="1"/>
    <col min="15631" max="15631" width="5.109375" style="52" customWidth="1"/>
    <col min="15632" max="15632" width="2.5546875" style="52" customWidth="1"/>
    <col min="15633" max="15633" width="3.5546875" style="52" customWidth="1"/>
    <col min="15634" max="15634" width="3.88671875" style="52" customWidth="1"/>
    <col min="15635" max="15635" width="2.21875" style="52" customWidth="1"/>
    <col min="15636" max="15636" width="2.77734375" style="52" customWidth="1"/>
    <col min="15637" max="15637" width="2.21875" style="52" customWidth="1"/>
    <col min="15638" max="15638" width="2.77734375" style="52" customWidth="1"/>
    <col min="15639" max="15639" width="3.109375" style="52" customWidth="1"/>
    <col min="15640" max="15640" width="3" style="52" customWidth="1"/>
    <col min="15641" max="15641" width="1.5546875" style="52" customWidth="1"/>
    <col min="15642" max="15642" width="12" style="52" customWidth="1"/>
    <col min="15643" max="15872" width="8.88671875" style="52"/>
    <col min="15873" max="15873" width="21.109375" style="52" customWidth="1"/>
    <col min="15874" max="15874" width="16.33203125" style="52" customWidth="1"/>
    <col min="15875" max="15875" width="2.33203125" style="52" customWidth="1"/>
    <col min="15876" max="15876" width="9.5546875" style="52" customWidth="1"/>
    <col min="15877" max="15883" width="2.5546875" style="52" customWidth="1"/>
    <col min="15884" max="15884" width="2.21875" style="52" customWidth="1"/>
    <col min="15885" max="15886" width="2.5546875" style="52" customWidth="1"/>
    <col min="15887" max="15887" width="5.109375" style="52" customWidth="1"/>
    <col min="15888" max="15888" width="2.5546875" style="52" customWidth="1"/>
    <col min="15889" max="15889" width="3.5546875" style="52" customWidth="1"/>
    <col min="15890" max="15890" width="3.88671875" style="52" customWidth="1"/>
    <col min="15891" max="15891" width="2.21875" style="52" customWidth="1"/>
    <col min="15892" max="15892" width="2.77734375" style="52" customWidth="1"/>
    <col min="15893" max="15893" width="2.21875" style="52" customWidth="1"/>
    <col min="15894" max="15894" width="2.77734375" style="52" customWidth="1"/>
    <col min="15895" max="15895" width="3.109375" style="52" customWidth="1"/>
    <col min="15896" max="15896" width="3" style="52" customWidth="1"/>
    <col min="15897" max="15897" width="1.5546875" style="52" customWidth="1"/>
    <col min="15898" max="15898" width="12" style="52" customWidth="1"/>
    <col min="15899" max="16128" width="8.88671875" style="52"/>
    <col min="16129" max="16129" width="21.109375" style="52" customWidth="1"/>
    <col min="16130" max="16130" width="16.33203125" style="52" customWidth="1"/>
    <col min="16131" max="16131" width="2.33203125" style="52" customWidth="1"/>
    <col min="16132" max="16132" width="9.5546875" style="52" customWidth="1"/>
    <col min="16133" max="16139" width="2.5546875" style="52" customWidth="1"/>
    <col min="16140" max="16140" width="2.21875" style="52" customWidth="1"/>
    <col min="16141" max="16142" width="2.5546875" style="52" customWidth="1"/>
    <col min="16143" max="16143" width="5.109375" style="52" customWidth="1"/>
    <col min="16144" max="16144" width="2.5546875" style="52" customWidth="1"/>
    <col min="16145" max="16145" width="3.5546875" style="52" customWidth="1"/>
    <col min="16146" max="16146" width="3.88671875" style="52" customWidth="1"/>
    <col min="16147" max="16147" width="2.21875" style="52" customWidth="1"/>
    <col min="16148" max="16148" width="2.77734375" style="52" customWidth="1"/>
    <col min="16149" max="16149" width="2.21875" style="52" customWidth="1"/>
    <col min="16150" max="16150" width="2.77734375" style="52" customWidth="1"/>
    <col min="16151" max="16151" width="3.109375" style="52" customWidth="1"/>
    <col min="16152" max="16152" width="3" style="52" customWidth="1"/>
    <col min="16153" max="16153" width="1.5546875" style="52" customWidth="1"/>
    <col min="16154" max="16154" width="12" style="52" customWidth="1"/>
    <col min="16155" max="16384" width="8.88671875" style="52"/>
  </cols>
  <sheetData>
    <row r="1" spans="1:32" ht="23.25" customHeight="1">
      <c r="A1" s="352" t="s">
        <v>61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</row>
    <row r="2" spans="1:32" ht="3" customHeight="1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</row>
    <row r="3" spans="1:32" ht="16.5" customHeight="1">
      <c r="A3" s="108" t="s">
        <v>62</v>
      </c>
      <c r="B3" s="85" t="s">
        <v>57</v>
      </c>
      <c r="C3" s="353" t="s">
        <v>63</v>
      </c>
      <c r="D3" s="354"/>
      <c r="E3" s="354"/>
      <c r="F3" s="354"/>
      <c r="G3" s="354"/>
      <c r="H3" s="355"/>
      <c r="I3" s="353" t="s">
        <v>64</v>
      </c>
      <c r="J3" s="354"/>
      <c r="K3" s="354"/>
      <c r="L3" s="354"/>
      <c r="M3" s="354"/>
      <c r="N3" s="354"/>
      <c r="O3" s="354"/>
      <c r="P3" s="355"/>
      <c r="Q3" s="353" t="s">
        <v>65</v>
      </c>
      <c r="R3" s="354"/>
      <c r="S3" s="354"/>
      <c r="T3" s="354"/>
      <c r="U3" s="354"/>
      <c r="V3" s="354"/>
      <c r="W3" s="354"/>
      <c r="X3" s="354"/>
      <c r="Y3" s="356"/>
    </row>
    <row r="4" spans="1:32" s="49" customFormat="1" ht="16.5" customHeight="1">
      <c r="A4" s="148" t="s">
        <v>146</v>
      </c>
      <c r="B4" s="149">
        <f>C4+I4+Q4</f>
        <v>337704593</v>
      </c>
      <c r="C4" s="357">
        <f>내역서!H176</f>
        <v>148038447</v>
      </c>
      <c r="D4" s="357"/>
      <c r="E4" s="357"/>
      <c r="F4" s="357"/>
      <c r="G4" s="357"/>
      <c r="H4" s="357"/>
      <c r="I4" s="358">
        <f>내역서!J176</f>
        <v>154668680</v>
      </c>
      <c r="J4" s="357"/>
      <c r="K4" s="357"/>
      <c r="L4" s="357"/>
      <c r="M4" s="357"/>
      <c r="N4" s="357"/>
      <c r="O4" s="357"/>
      <c r="P4" s="359"/>
      <c r="Q4" s="357">
        <f>내역서!L176</f>
        <v>34997466</v>
      </c>
      <c r="R4" s="357"/>
      <c r="S4" s="357"/>
      <c r="T4" s="357"/>
      <c r="U4" s="357"/>
      <c r="V4" s="357"/>
      <c r="W4" s="357"/>
      <c r="X4" s="357"/>
      <c r="Y4" s="360"/>
      <c r="Z4" s="109"/>
    </row>
    <row r="5" spans="1:32" s="49" customFormat="1" ht="16.5" customHeight="1">
      <c r="A5" s="82" t="s">
        <v>139</v>
      </c>
      <c r="B5" s="151">
        <f>J5</f>
        <v>30624398</v>
      </c>
      <c r="C5" s="128"/>
      <c r="D5" s="129">
        <f>I4</f>
        <v>154668680</v>
      </c>
      <c r="E5" s="129" t="s">
        <v>66</v>
      </c>
      <c r="F5" s="339">
        <v>0.19800000000000001</v>
      </c>
      <c r="G5" s="339"/>
      <c r="H5" s="339"/>
      <c r="I5" s="130" t="s">
        <v>67</v>
      </c>
      <c r="J5" s="336">
        <f>INT(D5*F5)</f>
        <v>30624398</v>
      </c>
      <c r="K5" s="336"/>
      <c r="L5" s="336"/>
      <c r="M5" s="336"/>
      <c r="N5" s="129"/>
      <c r="O5" s="131"/>
      <c r="P5" s="130"/>
      <c r="Q5" s="130"/>
      <c r="R5" s="130"/>
      <c r="S5" s="128"/>
      <c r="T5" s="128"/>
      <c r="U5" s="128"/>
      <c r="V5" s="128"/>
      <c r="W5" s="128"/>
      <c r="X5" s="128"/>
      <c r="Y5" s="132"/>
      <c r="Z5" s="109"/>
    </row>
    <row r="6" spans="1:32" s="49" customFormat="1" ht="16.5" customHeight="1">
      <c r="A6" s="82" t="s">
        <v>140</v>
      </c>
      <c r="B6" s="151">
        <f t="shared" ref="B6:B11" si="0">Q6</f>
        <v>6596433</v>
      </c>
      <c r="C6" s="128" t="s">
        <v>68</v>
      </c>
      <c r="D6" s="129">
        <f>I4</f>
        <v>154668680</v>
      </c>
      <c r="E6" s="129" t="s">
        <v>69</v>
      </c>
      <c r="F6" s="336">
        <f>B5</f>
        <v>30624398</v>
      </c>
      <c r="G6" s="336"/>
      <c r="H6" s="336"/>
      <c r="I6" s="336"/>
      <c r="J6" s="128" t="s">
        <v>70</v>
      </c>
      <c r="K6" s="129"/>
      <c r="L6" s="343">
        <v>3.56E-2</v>
      </c>
      <c r="M6" s="343"/>
      <c r="N6" s="343"/>
      <c r="O6" s="343"/>
      <c r="P6" s="131" t="s">
        <v>67</v>
      </c>
      <c r="Q6" s="336">
        <f>INT((D6+F6)*L6)</f>
        <v>6596433</v>
      </c>
      <c r="R6" s="336"/>
      <c r="S6" s="336"/>
      <c r="T6" s="336"/>
      <c r="U6" s="129"/>
      <c r="V6" s="129"/>
      <c r="W6" s="129"/>
      <c r="X6" s="129"/>
      <c r="Y6" s="132"/>
      <c r="Z6" s="109"/>
    </row>
    <row r="7" spans="1:32" s="49" customFormat="1" ht="16.5" customHeight="1">
      <c r="A7" s="82" t="s">
        <v>141</v>
      </c>
      <c r="B7" s="151">
        <f t="shared" si="0"/>
        <v>1871460</v>
      </c>
      <c r="C7" s="128" t="s">
        <v>68</v>
      </c>
      <c r="D7" s="129">
        <f>I4</f>
        <v>154668680</v>
      </c>
      <c r="E7" s="129" t="s">
        <v>69</v>
      </c>
      <c r="F7" s="336">
        <f>B5</f>
        <v>30624398</v>
      </c>
      <c r="G7" s="336"/>
      <c r="H7" s="336"/>
      <c r="I7" s="336"/>
      <c r="J7" s="128" t="s">
        <v>70</v>
      </c>
      <c r="K7" s="129"/>
      <c r="L7" s="343">
        <v>1.01E-2</v>
      </c>
      <c r="M7" s="343"/>
      <c r="N7" s="343"/>
      <c r="O7" s="343"/>
      <c r="P7" s="131" t="s">
        <v>67</v>
      </c>
      <c r="Q7" s="336">
        <f>INT((D7+F7)*L7)</f>
        <v>1871460</v>
      </c>
      <c r="R7" s="336"/>
      <c r="S7" s="336"/>
      <c r="T7" s="336"/>
      <c r="U7" s="129"/>
      <c r="V7" s="129"/>
      <c r="W7" s="129"/>
      <c r="X7" s="129"/>
      <c r="Y7" s="132"/>
      <c r="Z7" s="109"/>
    </row>
    <row r="8" spans="1:32" s="49" customFormat="1" ht="16.5" customHeight="1">
      <c r="A8" s="83" t="s">
        <v>142</v>
      </c>
      <c r="B8" s="151">
        <f t="shared" si="0"/>
        <v>5560339</v>
      </c>
      <c r="C8" s="128" t="s">
        <v>68</v>
      </c>
      <c r="D8" s="129">
        <f>I4</f>
        <v>154668680</v>
      </c>
      <c r="E8" s="129" t="s">
        <v>71</v>
      </c>
      <c r="F8" s="337">
        <v>3.5950000000000003E-2</v>
      </c>
      <c r="G8" s="337"/>
      <c r="H8" s="337"/>
      <c r="I8" s="337"/>
      <c r="J8" s="128"/>
      <c r="K8" s="129"/>
      <c r="L8" s="339"/>
      <c r="M8" s="339"/>
      <c r="N8" s="339"/>
      <c r="O8" s="339"/>
      <c r="P8" s="131" t="s">
        <v>67</v>
      </c>
      <c r="Q8" s="336">
        <f>INT((D8*F8))</f>
        <v>5560339</v>
      </c>
      <c r="R8" s="336"/>
      <c r="S8" s="336"/>
      <c r="T8" s="336"/>
      <c r="U8" s="129"/>
      <c r="V8" s="129"/>
      <c r="W8" s="129"/>
      <c r="X8" s="129"/>
      <c r="Y8" s="132"/>
      <c r="Z8" s="109"/>
    </row>
    <row r="9" spans="1:32" s="49" customFormat="1" ht="16.5" customHeight="1">
      <c r="A9" s="83" t="s">
        <v>143</v>
      </c>
      <c r="B9" s="151">
        <f t="shared" si="0"/>
        <v>7346762</v>
      </c>
      <c r="C9" s="128" t="s">
        <v>68</v>
      </c>
      <c r="D9" s="129">
        <f>I4</f>
        <v>154668680</v>
      </c>
      <c r="E9" s="129" t="s">
        <v>71</v>
      </c>
      <c r="F9" s="343">
        <v>4.7500000000000001E-2</v>
      </c>
      <c r="G9" s="343"/>
      <c r="H9" s="343"/>
      <c r="I9" s="343"/>
      <c r="J9" s="128"/>
      <c r="K9" s="129"/>
      <c r="L9" s="339"/>
      <c r="M9" s="339"/>
      <c r="N9" s="339"/>
      <c r="O9" s="339"/>
      <c r="P9" s="131" t="s">
        <v>67</v>
      </c>
      <c r="Q9" s="336">
        <f>INT((D9*F9))</f>
        <v>7346762</v>
      </c>
      <c r="R9" s="336"/>
      <c r="S9" s="336"/>
      <c r="T9" s="336"/>
      <c r="U9" s="129"/>
      <c r="V9" s="129"/>
      <c r="W9" s="129"/>
      <c r="X9" s="129"/>
      <c r="Y9" s="132"/>
      <c r="Z9" s="109"/>
    </row>
    <row r="10" spans="1:32" s="49" customFormat="1" ht="16.5" customHeight="1">
      <c r="A10" s="83" t="s">
        <v>144</v>
      </c>
      <c r="B10" s="151">
        <f t="shared" si="0"/>
        <v>3557379</v>
      </c>
      <c r="C10" s="128" t="s">
        <v>84</v>
      </c>
      <c r="D10" s="129">
        <f>I4</f>
        <v>154668680</v>
      </c>
      <c r="E10" s="129" t="s">
        <v>85</v>
      </c>
      <c r="F10" s="343">
        <v>2.3E-2</v>
      </c>
      <c r="G10" s="343"/>
      <c r="H10" s="343"/>
      <c r="I10" s="343"/>
      <c r="J10" s="128"/>
      <c r="K10" s="129"/>
      <c r="L10" s="339"/>
      <c r="M10" s="339"/>
      <c r="N10" s="339"/>
      <c r="O10" s="339"/>
      <c r="P10" s="131" t="s">
        <v>86</v>
      </c>
      <c r="Q10" s="336">
        <f>INT((D10*F10))</f>
        <v>3557379</v>
      </c>
      <c r="R10" s="336"/>
      <c r="S10" s="336"/>
      <c r="T10" s="336"/>
      <c r="U10" s="129"/>
      <c r="V10" s="129"/>
      <c r="W10" s="129"/>
      <c r="X10" s="129"/>
      <c r="Y10" s="132"/>
      <c r="Z10" s="109"/>
    </row>
    <row r="11" spans="1:32" s="49" customFormat="1" ht="16.5" customHeight="1">
      <c r="A11" s="82" t="s">
        <v>145</v>
      </c>
      <c r="B11" s="151">
        <f t="shared" si="0"/>
        <v>730628</v>
      </c>
      <c r="C11" s="128" t="s">
        <v>68</v>
      </c>
      <c r="D11" s="129">
        <f>B8</f>
        <v>5560339</v>
      </c>
      <c r="E11" s="129" t="s">
        <v>71</v>
      </c>
      <c r="F11" s="343">
        <v>0.13139999999999999</v>
      </c>
      <c r="G11" s="343"/>
      <c r="H11" s="343"/>
      <c r="I11" s="343"/>
      <c r="J11" s="128"/>
      <c r="K11" s="129"/>
      <c r="L11" s="339"/>
      <c r="M11" s="339"/>
      <c r="N11" s="339"/>
      <c r="O11" s="339"/>
      <c r="P11" s="131" t="s">
        <v>67</v>
      </c>
      <c r="Q11" s="336">
        <f>INT((D11*F11))</f>
        <v>730628</v>
      </c>
      <c r="R11" s="336"/>
      <c r="S11" s="336"/>
      <c r="T11" s="336"/>
      <c r="U11" s="129"/>
      <c r="V11" s="129"/>
      <c r="W11" s="129"/>
      <c r="X11" s="129"/>
      <c r="Y11" s="132"/>
      <c r="Z11" s="109"/>
    </row>
    <row r="12" spans="1:32" s="49" customFormat="1" ht="16.5" customHeight="1">
      <c r="A12" s="82" t="s">
        <v>245</v>
      </c>
      <c r="B12" s="151">
        <f>Q12</f>
        <v>11117</v>
      </c>
      <c r="C12" s="128" t="s">
        <v>68</v>
      </c>
      <c r="D12" s="129">
        <f>I4</f>
        <v>154668680</v>
      </c>
      <c r="E12" s="129" t="s">
        <v>69</v>
      </c>
      <c r="F12" s="336">
        <f>B5</f>
        <v>30624398</v>
      </c>
      <c r="G12" s="336"/>
      <c r="H12" s="336"/>
      <c r="I12" s="336"/>
      <c r="J12" s="128" t="s">
        <v>70</v>
      </c>
      <c r="K12" s="129"/>
      <c r="L12" s="337">
        <v>6.0000000000000002E-5</v>
      </c>
      <c r="M12" s="337"/>
      <c r="N12" s="337"/>
      <c r="O12" s="337"/>
      <c r="P12" s="131" t="s">
        <v>67</v>
      </c>
      <c r="Q12" s="336">
        <f>INT((D12+F12)*L12)</f>
        <v>11117</v>
      </c>
      <c r="R12" s="336"/>
      <c r="S12" s="336"/>
      <c r="T12" s="336"/>
      <c r="U12" s="129"/>
      <c r="V12" s="129"/>
      <c r="W12" s="129"/>
      <c r="X12" s="129"/>
      <c r="Y12" s="132"/>
      <c r="Z12" s="109"/>
    </row>
    <row r="13" spans="1:32" s="49" customFormat="1" ht="16.5" customHeight="1">
      <c r="A13" s="82" t="s">
        <v>246</v>
      </c>
      <c r="B13" s="151">
        <f>Q13</f>
        <v>166763</v>
      </c>
      <c r="C13" s="128" t="s">
        <v>68</v>
      </c>
      <c r="D13" s="129">
        <f>I4</f>
        <v>154668680</v>
      </c>
      <c r="E13" s="129" t="s">
        <v>69</v>
      </c>
      <c r="F13" s="336">
        <f>B5</f>
        <v>30624398</v>
      </c>
      <c r="G13" s="336"/>
      <c r="H13" s="336"/>
      <c r="I13" s="336"/>
      <c r="J13" s="128" t="s">
        <v>70</v>
      </c>
      <c r="K13" s="129"/>
      <c r="L13" s="337">
        <v>8.9999999999999998E-4</v>
      </c>
      <c r="M13" s="337"/>
      <c r="N13" s="337"/>
      <c r="O13" s="337"/>
      <c r="P13" s="131" t="s">
        <v>67</v>
      </c>
      <c r="Q13" s="336">
        <f>INT((D13+F13)*L13)</f>
        <v>166763</v>
      </c>
      <c r="R13" s="336"/>
      <c r="S13" s="336"/>
      <c r="T13" s="336"/>
      <c r="U13" s="129"/>
      <c r="V13" s="129"/>
      <c r="W13" s="129"/>
      <c r="X13" s="129"/>
      <c r="Y13" s="132"/>
      <c r="Z13" s="109"/>
    </row>
    <row r="14" spans="1:32" s="49" customFormat="1" ht="16.5" customHeight="1" thickBot="1">
      <c r="A14" s="82" t="s">
        <v>247</v>
      </c>
      <c r="B14" s="151">
        <f>T14</f>
        <v>1350818</v>
      </c>
      <c r="C14" s="128" t="s">
        <v>68</v>
      </c>
      <c r="D14" s="129">
        <f>C4</f>
        <v>148038447</v>
      </c>
      <c r="E14" s="129" t="s">
        <v>69</v>
      </c>
      <c r="F14" s="336">
        <f>I4</f>
        <v>154668680</v>
      </c>
      <c r="G14" s="336"/>
      <c r="H14" s="336"/>
      <c r="I14" s="336"/>
      <c r="J14" s="129" t="s">
        <v>69</v>
      </c>
      <c r="K14" s="336">
        <f>Q4</f>
        <v>34997466</v>
      </c>
      <c r="L14" s="336"/>
      <c r="M14" s="336"/>
      <c r="N14" s="336"/>
      <c r="O14" s="336"/>
      <c r="P14" s="129" t="s">
        <v>72</v>
      </c>
      <c r="Q14" s="343">
        <v>4.0000000000000001E-3</v>
      </c>
      <c r="R14" s="343"/>
      <c r="S14" s="128" t="s">
        <v>67</v>
      </c>
      <c r="T14" s="336">
        <f>INT((D14+F14+K14)*Q14)</f>
        <v>1350818</v>
      </c>
      <c r="U14" s="336"/>
      <c r="V14" s="336"/>
      <c r="W14" s="336"/>
      <c r="X14" s="129"/>
      <c r="Y14" s="133"/>
      <c r="Z14" s="109"/>
    </row>
    <row r="15" spans="1:32" s="49" customFormat="1" ht="16.5" customHeight="1" thickTop="1" thickBot="1">
      <c r="A15" s="349" t="s">
        <v>248</v>
      </c>
      <c r="B15" s="350">
        <f>MIN(T15:W16)</f>
        <v>11442329</v>
      </c>
      <c r="C15" s="128" t="s">
        <v>68</v>
      </c>
      <c r="D15" s="134">
        <f>C4</f>
        <v>148038447</v>
      </c>
      <c r="E15" s="134" t="s">
        <v>69</v>
      </c>
      <c r="F15" s="344">
        <f>I4</f>
        <v>154668680</v>
      </c>
      <c r="G15" s="344"/>
      <c r="H15" s="344"/>
      <c r="I15" s="344"/>
      <c r="J15" s="134" t="s">
        <v>69</v>
      </c>
      <c r="K15" s="344">
        <f>내역서!F204/1.1</f>
        <v>124363636.36363636</v>
      </c>
      <c r="L15" s="344"/>
      <c r="M15" s="344"/>
      <c r="N15" s="135" t="s">
        <v>73</v>
      </c>
      <c r="O15" s="136">
        <v>3.15E-2</v>
      </c>
      <c r="P15" s="134"/>
      <c r="Q15" s="344"/>
      <c r="R15" s="344"/>
      <c r="S15" s="137" t="s">
        <v>67</v>
      </c>
      <c r="T15" s="348">
        <f>INT((D15+F15+K15)*O15)+Q15</f>
        <v>13452729</v>
      </c>
      <c r="U15" s="348"/>
      <c r="V15" s="348"/>
      <c r="W15" s="348"/>
      <c r="X15" s="344" t="s">
        <v>91</v>
      </c>
      <c r="Y15" s="345"/>
      <c r="Z15" s="109"/>
      <c r="AF15" s="118" t="s">
        <v>92</v>
      </c>
    </row>
    <row r="16" spans="1:32" s="49" customFormat="1" ht="16.5" customHeight="1" thickTop="1" thickBot="1">
      <c r="A16" s="349"/>
      <c r="B16" s="351"/>
      <c r="C16" s="128" t="s">
        <v>74</v>
      </c>
      <c r="D16" s="134">
        <f>D15</f>
        <v>148038447</v>
      </c>
      <c r="E16" s="134" t="s">
        <v>69</v>
      </c>
      <c r="F16" s="344">
        <f>F15</f>
        <v>154668680</v>
      </c>
      <c r="G16" s="344"/>
      <c r="H16" s="344"/>
      <c r="I16" s="344"/>
      <c r="J16" s="135" t="s">
        <v>73</v>
      </c>
      <c r="K16" s="346">
        <f>O15</f>
        <v>3.15E-2</v>
      </c>
      <c r="L16" s="346"/>
      <c r="M16" s="134"/>
      <c r="N16" s="344"/>
      <c r="O16" s="344"/>
      <c r="P16" s="134" t="s">
        <v>83</v>
      </c>
      <c r="Q16" s="347">
        <v>1.2</v>
      </c>
      <c r="R16" s="347"/>
      <c r="S16" s="137" t="s">
        <v>67</v>
      </c>
      <c r="T16" s="348">
        <f>INT(((D16+F16)*K16+N16)*Q16)</f>
        <v>11442329</v>
      </c>
      <c r="U16" s="348"/>
      <c r="V16" s="348"/>
      <c r="W16" s="348"/>
      <c r="X16" s="344" t="s">
        <v>136</v>
      </c>
      <c r="Y16" s="345"/>
      <c r="Z16" s="109"/>
      <c r="AB16" s="114">
        <v>84183980</v>
      </c>
      <c r="AC16" s="115">
        <v>172973880</v>
      </c>
      <c r="AD16" s="49">
        <f>AC16-AB16</f>
        <v>88789900</v>
      </c>
      <c r="AF16" s="119" t="s">
        <v>93</v>
      </c>
    </row>
    <row r="17" spans="1:32" s="49" customFormat="1" ht="16.5" customHeight="1" thickTop="1" thickBot="1">
      <c r="A17" s="82" t="s">
        <v>249</v>
      </c>
      <c r="B17" s="151">
        <f>T17</f>
        <v>3039341</v>
      </c>
      <c r="C17" s="128" t="s">
        <v>68</v>
      </c>
      <c r="D17" s="129">
        <f>C4</f>
        <v>148038447</v>
      </c>
      <c r="E17" s="129" t="s">
        <v>69</v>
      </c>
      <c r="F17" s="336">
        <f>I4</f>
        <v>154668680</v>
      </c>
      <c r="G17" s="336"/>
      <c r="H17" s="336"/>
      <c r="I17" s="336"/>
      <c r="J17" s="129" t="s">
        <v>69</v>
      </c>
      <c r="K17" s="336">
        <f>Q4</f>
        <v>34997466</v>
      </c>
      <c r="L17" s="336"/>
      <c r="M17" s="336"/>
      <c r="N17" s="336"/>
      <c r="O17" s="336"/>
      <c r="P17" s="129" t="s">
        <v>72</v>
      </c>
      <c r="Q17" s="339">
        <v>8.9999999999999993E-3</v>
      </c>
      <c r="R17" s="339"/>
      <c r="S17" s="128" t="s">
        <v>67</v>
      </c>
      <c r="T17" s="336">
        <f>INT((D17+F17+K17)*Q17)</f>
        <v>3039341</v>
      </c>
      <c r="U17" s="336"/>
      <c r="V17" s="336"/>
      <c r="W17" s="336"/>
      <c r="X17" s="129"/>
      <c r="Y17" s="133"/>
      <c r="Z17" s="109"/>
      <c r="AB17" s="114">
        <v>3248748</v>
      </c>
      <c r="AC17" s="115">
        <v>7112124</v>
      </c>
      <c r="AD17" s="49">
        <f t="shared" ref="AD17:AD23" si="1">AC17-AB17</f>
        <v>3863376</v>
      </c>
      <c r="AF17" s="120" t="s">
        <v>94</v>
      </c>
    </row>
    <row r="18" spans="1:32" s="49" customFormat="1" ht="16.5" customHeight="1" thickTop="1" thickBot="1">
      <c r="A18" s="82" t="s">
        <v>250</v>
      </c>
      <c r="B18" s="151">
        <f>T18</f>
        <v>20333223</v>
      </c>
      <c r="C18" s="128" t="s">
        <v>68</v>
      </c>
      <c r="D18" s="129">
        <f>C4</f>
        <v>148038447</v>
      </c>
      <c r="E18" s="129" t="s">
        <v>69</v>
      </c>
      <c r="F18" s="336">
        <f>I4</f>
        <v>154668680</v>
      </c>
      <c r="G18" s="336"/>
      <c r="H18" s="336"/>
      <c r="I18" s="336"/>
      <c r="J18" s="129" t="s">
        <v>69</v>
      </c>
      <c r="K18" s="336">
        <f>B5</f>
        <v>30624398</v>
      </c>
      <c r="L18" s="336"/>
      <c r="M18" s="336"/>
      <c r="N18" s="336"/>
      <c r="O18" s="336"/>
      <c r="P18" s="129" t="s">
        <v>72</v>
      </c>
      <c r="Q18" s="343">
        <v>6.0999999999999999E-2</v>
      </c>
      <c r="R18" s="343"/>
      <c r="S18" s="128" t="s">
        <v>67</v>
      </c>
      <c r="T18" s="338">
        <f>INT((D18+F18+K18)*Q18)</f>
        <v>20333223</v>
      </c>
      <c r="U18" s="338"/>
      <c r="V18" s="338"/>
      <c r="W18" s="338"/>
      <c r="X18" s="131"/>
      <c r="Y18" s="138"/>
      <c r="Z18" s="109"/>
      <c r="AB18" s="114">
        <v>560000</v>
      </c>
      <c r="AC18" s="115">
        <v>560000</v>
      </c>
      <c r="AD18" s="49">
        <f t="shared" si="1"/>
        <v>0</v>
      </c>
      <c r="AF18" s="120" t="s">
        <v>95</v>
      </c>
    </row>
    <row r="19" spans="1:32" s="49" customFormat="1" ht="16.5" customHeight="1" thickTop="1" thickBot="1">
      <c r="A19" s="82" t="s">
        <v>251</v>
      </c>
      <c r="B19" s="171">
        <f>T19</f>
        <v>273540</v>
      </c>
      <c r="C19" s="128" t="s">
        <v>68</v>
      </c>
      <c r="D19" s="129">
        <f>C4</f>
        <v>148038447</v>
      </c>
      <c r="E19" s="129" t="s">
        <v>69</v>
      </c>
      <c r="F19" s="336">
        <f>I4</f>
        <v>154668680</v>
      </c>
      <c r="G19" s="336"/>
      <c r="H19" s="336"/>
      <c r="I19" s="336"/>
      <c r="J19" s="129" t="s">
        <v>69</v>
      </c>
      <c r="K19" s="336">
        <f>Q4</f>
        <v>34997466</v>
      </c>
      <c r="L19" s="336"/>
      <c r="M19" s="336"/>
      <c r="N19" s="336"/>
      <c r="O19" s="336"/>
      <c r="P19" s="129" t="s">
        <v>72</v>
      </c>
      <c r="Q19" s="337">
        <v>8.0999999999999996E-4</v>
      </c>
      <c r="R19" s="337"/>
      <c r="S19" s="128" t="s">
        <v>67</v>
      </c>
      <c r="T19" s="338">
        <f>INT((D19+F19+K19)*Q19)</f>
        <v>273540</v>
      </c>
      <c r="U19" s="338"/>
      <c r="V19" s="338"/>
      <c r="W19" s="338"/>
      <c r="X19" s="131"/>
      <c r="Y19" s="138"/>
      <c r="Z19" s="109"/>
      <c r="AB19" s="114"/>
      <c r="AC19" s="115"/>
      <c r="AF19" s="120"/>
    </row>
    <row r="20" spans="1:32" s="49" customFormat="1" ht="16.5" customHeight="1" thickTop="1" thickBot="1">
      <c r="A20" s="82" t="s">
        <v>252</v>
      </c>
      <c r="B20" s="171">
        <f>내역서!F230</f>
        <v>5400719</v>
      </c>
      <c r="C20" s="128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64"/>
      <c r="R20" s="164"/>
      <c r="S20" s="128"/>
      <c r="T20" s="131"/>
      <c r="U20" s="131"/>
      <c r="V20" s="131"/>
      <c r="W20" s="131"/>
      <c r="X20" s="131"/>
      <c r="Y20" s="138"/>
      <c r="Z20" s="109"/>
      <c r="AB20" s="114"/>
      <c r="AC20" s="115"/>
      <c r="AF20" s="120"/>
    </row>
    <row r="21" spans="1:32" s="49" customFormat="1" ht="16.5" customHeight="1" thickTop="1" thickBot="1">
      <c r="A21" s="82" t="s">
        <v>443</v>
      </c>
      <c r="B21" s="171">
        <f>내역서!F237</f>
        <v>4682057</v>
      </c>
      <c r="C21" s="128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64"/>
      <c r="R21" s="164"/>
      <c r="S21" s="128"/>
      <c r="T21" s="131"/>
      <c r="U21" s="131"/>
      <c r="V21" s="131"/>
      <c r="W21" s="131"/>
      <c r="X21" s="131"/>
      <c r="Y21" s="138"/>
      <c r="Z21" s="109"/>
      <c r="AB21" s="114"/>
      <c r="AC21" s="115"/>
      <c r="AF21" s="120"/>
    </row>
    <row r="22" spans="1:32" s="49" customFormat="1" ht="16.5" customHeight="1" thickTop="1" thickBot="1">
      <c r="A22" s="83" t="s">
        <v>147</v>
      </c>
      <c r="B22" s="151">
        <f>SUM(B4:B21)</f>
        <v>440691899</v>
      </c>
      <c r="C22" s="341"/>
      <c r="D22" s="336"/>
      <c r="E22" s="336"/>
      <c r="F22" s="336"/>
      <c r="G22" s="336"/>
      <c r="H22" s="336"/>
      <c r="I22" s="336"/>
      <c r="J22" s="336"/>
      <c r="K22" s="336"/>
      <c r="L22" s="336"/>
      <c r="M22" s="336"/>
      <c r="N22" s="336"/>
      <c r="O22" s="336"/>
      <c r="P22" s="336"/>
      <c r="Q22" s="336"/>
      <c r="R22" s="336"/>
      <c r="S22" s="336"/>
      <c r="T22" s="336"/>
      <c r="U22" s="336"/>
      <c r="V22" s="336"/>
      <c r="W22" s="336"/>
      <c r="X22" s="336"/>
      <c r="Y22" s="342"/>
      <c r="Z22" s="109"/>
      <c r="AB22" s="114">
        <v>8799272</v>
      </c>
      <c r="AC22" s="115">
        <v>18064600</v>
      </c>
      <c r="AD22" s="49">
        <f t="shared" si="1"/>
        <v>9265328</v>
      </c>
      <c r="AF22" s="120" t="s">
        <v>96</v>
      </c>
    </row>
    <row r="23" spans="1:32" s="49" customFormat="1" ht="16.5" customHeight="1" thickTop="1" thickBot="1">
      <c r="A23" s="83" t="s">
        <v>444</v>
      </c>
      <c r="B23" s="151">
        <f>J23</f>
        <v>35255351</v>
      </c>
      <c r="C23" s="128"/>
      <c r="D23" s="129">
        <f>B22</f>
        <v>440691899</v>
      </c>
      <c r="E23" s="129" t="s">
        <v>66</v>
      </c>
      <c r="F23" s="339">
        <v>0.08</v>
      </c>
      <c r="G23" s="339"/>
      <c r="H23" s="339"/>
      <c r="I23" s="130" t="s">
        <v>67</v>
      </c>
      <c r="J23" s="336">
        <f>INT(D23*F23)</f>
        <v>35255351</v>
      </c>
      <c r="K23" s="336"/>
      <c r="L23" s="336"/>
      <c r="M23" s="336"/>
      <c r="N23" s="129"/>
      <c r="O23" s="129"/>
      <c r="P23" s="129"/>
      <c r="Q23" s="129"/>
      <c r="R23" s="129"/>
      <c r="S23" s="128"/>
      <c r="T23" s="128"/>
      <c r="U23" s="128"/>
      <c r="V23" s="128"/>
      <c r="W23" s="128"/>
      <c r="X23" s="128"/>
      <c r="Y23" s="132"/>
      <c r="Z23" s="109"/>
      <c r="AB23" s="116">
        <v>96792000</v>
      </c>
      <c r="AC23" s="117">
        <v>198710600</v>
      </c>
      <c r="AD23" s="49">
        <f t="shared" si="1"/>
        <v>101918600</v>
      </c>
      <c r="AF23" s="120" t="s">
        <v>97</v>
      </c>
    </row>
    <row r="24" spans="1:32" s="49" customFormat="1" ht="16.5" customHeight="1" thickTop="1">
      <c r="A24" s="83" t="s">
        <v>445</v>
      </c>
      <c r="B24" s="151">
        <f>B26-B23-B22-B25</f>
        <v>48882032</v>
      </c>
      <c r="C24" s="128" t="s">
        <v>68</v>
      </c>
      <c r="D24" s="129">
        <f>B22</f>
        <v>440691899</v>
      </c>
      <c r="E24" s="129" t="s">
        <v>69</v>
      </c>
      <c r="F24" s="336">
        <f>B23</f>
        <v>35255351</v>
      </c>
      <c r="G24" s="336"/>
      <c r="H24" s="336"/>
      <c r="I24" s="336"/>
      <c r="J24" s="129" t="s">
        <v>75</v>
      </c>
      <c r="K24" s="338">
        <f>C4</f>
        <v>148038447</v>
      </c>
      <c r="L24" s="338"/>
      <c r="M24" s="338"/>
      <c r="N24" s="338"/>
      <c r="O24" s="338"/>
      <c r="P24" s="129" t="s">
        <v>72</v>
      </c>
      <c r="Q24" s="339">
        <v>0.15</v>
      </c>
      <c r="R24" s="339"/>
      <c r="S24" s="128" t="s">
        <v>67</v>
      </c>
      <c r="T24" s="340">
        <f>INT(((D24+F24-K24)*Q24))</f>
        <v>49186320</v>
      </c>
      <c r="U24" s="340"/>
      <c r="V24" s="340"/>
      <c r="W24" s="340"/>
      <c r="X24" s="128"/>
      <c r="Y24" s="132"/>
      <c r="Z24" s="124">
        <f>T24-B24</f>
        <v>304288</v>
      </c>
      <c r="AF24" s="120" t="s">
        <v>98</v>
      </c>
    </row>
    <row r="25" spans="1:32" s="49" customFormat="1" ht="16.5" customHeight="1">
      <c r="A25" s="83" t="s">
        <v>456</v>
      </c>
      <c r="B25" s="151">
        <f>내역서!F234</f>
        <v>9170718</v>
      </c>
      <c r="C25" s="128"/>
      <c r="D25" s="129"/>
      <c r="E25" s="129"/>
      <c r="F25" s="129"/>
      <c r="G25" s="129"/>
      <c r="H25" s="129"/>
      <c r="I25" s="129"/>
      <c r="J25" s="129"/>
      <c r="K25" s="131"/>
      <c r="L25" s="131"/>
      <c r="M25" s="131"/>
      <c r="N25" s="131"/>
      <c r="O25" s="131"/>
      <c r="P25" s="129"/>
      <c r="Q25" s="130"/>
      <c r="R25" s="130"/>
      <c r="S25" s="128"/>
      <c r="T25" s="128"/>
      <c r="U25" s="128"/>
      <c r="V25" s="128"/>
      <c r="W25" s="128"/>
      <c r="X25" s="128"/>
      <c r="Y25" s="132"/>
      <c r="Z25" s="124"/>
      <c r="AF25" s="120"/>
    </row>
    <row r="26" spans="1:32" s="49" customFormat="1" ht="16.5" customHeight="1">
      <c r="A26" s="82" t="s">
        <v>148</v>
      </c>
      <c r="B26" s="151">
        <f>ROUNDDOWN(Z26,-6)</f>
        <v>534000000</v>
      </c>
      <c r="C26" s="128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8"/>
      <c r="T26" s="128"/>
      <c r="U26" s="128"/>
      <c r="V26" s="128"/>
      <c r="W26" s="128"/>
      <c r="X26" s="128"/>
      <c r="Y26" s="132"/>
      <c r="Z26" s="125">
        <f>T24+B23+B22+B25</f>
        <v>534304288</v>
      </c>
      <c r="AF26" s="120" t="s">
        <v>99</v>
      </c>
    </row>
    <row r="27" spans="1:32" s="49" customFormat="1" ht="16.5" customHeight="1">
      <c r="A27" s="82" t="s">
        <v>149</v>
      </c>
      <c r="B27" s="151">
        <f>J27</f>
        <v>53400000</v>
      </c>
      <c r="C27" s="128"/>
      <c r="D27" s="129">
        <f>B26</f>
        <v>534000000</v>
      </c>
      <c r="E27" s="129" t="s">
        <v>66</v>
      </c>
      <c r="F27" s="339">
        <v>0.1</v>
      </c>
      <c r="G27" s="339"/>
      <c r="H27" s="339"/>
      <c r="I27" s="130" t="s">
        <v>67</v>
      </c>
      <c r="J27" s="336">
        <f>(D27*F27)</f>
        <v>53400000</v>
      </c>
      <c r="K27" s="336"/>
      <c r="L27" s="336"/>
      <c r="M27" s="336"/>
      <c r="N27" s="129"/>
      <c r="O27" s="129"/>
      <c r="P27" s="129"/>
      <c r="Q27" s="129"/>
      <c r="R27" s="129"/>
      <c r="S27" s="128"/>
      <c r="T27" s="128"/>
      <c r="U27" s="128"/>
      <c r="V27" s="128"/>
      <c r="W27" s="128"/>
      <c r="X27" s="128"/>
      <c r="Y27" s="132"/>
      <c r="Z27" s="109"/>
      <c r="AF27" s="120" t="s">
        <v>100</v>
      </c>
    </row>
    <row r="28" spans="1:32" s="110" customFormat="1" ht="16.5" customHeight="1">
      <c r="A28" s="150" t="s">
        <v>137</v>
      </c>
      <c r="B28" s="84">
        <f>SUM(B26:B27)</f>
        <v>587400000</v>
      </c>
      <c r="C28" s="139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39"/>
      <c r="T28" s="139"/>
      <c r="U28" s="139"/>
      <c r="V28" s="139"/>
      <c r="W28" s="139"/>
      <c r="X28" s="139"/>
      <c r="Y28" s="141"/>
      <c r="AF28" s="120" t="s">
        <v>101</v>
      </c>
    </row>
    <row r="29" spans="1:32" ht="24.75" customHeight="1">
      <c r="A29" s="75"/>
      <c r="B29" s="75"/>
      <c r="C29" s="76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6"/>
      <c r="T29" s="76"/>
      <c r="U29" s="76"/>
      <c r="V29" s="76"/>
      <c r="W29" s="76"/>
      <c r="X29" s="76"/>
      <c r="Y29" s="76"/>
      <c r="AF29" s="120" t="s">
        <v>102</v>
      </c>
    </row>
    <row r="30" spans="1:32" ht="24.75" customHeight="1">
      <c r="A30" s="75"/>
      <c r="B30" s="75"/>
      <c r="C30" s="76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6"/>
      <c r="T30" s="76"/>
      <c r="U30" s="76"/>
      <c r="V30" s="76"/>
      <c r="W30" s="76"/>
      <c r="X30" s="76"/>
      <c r="Y30" s="76"/>
      <c r="AF30" s="120" t="s">
        <v>103</v>
      </c>
    </row>
    <row r="31" spans="1:32" ht="24.75" customHeight="1" thickBot="1">
      <c r="A31" s="75"/>
      <c r="B31" s="75"/>
      <c r="C31" s="76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6"/>
      <c r="T31" s="76"/>
      <c r="U31" s="76"/>
      <c r="V31" s="76"/>
      <c r="W31" s="76"/>
      <c r="X31" s="76"/>
      <c r="Y31" s="76"/>
      <c r="AF31" s="121" t="s">
        <v>104</v>
      </c>
    </row>
    <row r="32" spans="1:32" ht="24.75" customHeight="1" thickTop="1">
      <c r="A32" s="75"/>
      <c r="B32" s="75"/>
      <c r="C32" s="76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6"/>
      <c r="T32" s="76"/>
      <c r="U32" s="76"/>
      <c r="V32" s="76"/>
      <c r="W32" s="76"/>
      <c r="X32" s="76"/>
      <c r="Y32" s="76"/>
      <c r="AF32" s="118" t="s">
        <v>105</v>
      </c>
    </row>
    <row r="33" spans="1:32" ht="24.75" customHeight="1">
      <c r="A33" s="75"/>
      <c r="B33" s="75"/>
      <c r="C33" s="76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6"/>
      <c r="T33" s="76"/>
      <c r="U33" s="76"/>
      <c r="V33" s="76"/>
      <c r="W33" s="76"/>
      <c r="X33" s="76"/>
      <c r="Y33" s="76"/>
      <c r="AF33" s="119" t="s">
        <v>106</v>
      </c>
    </row>
    <row r="34" spans="1:32" ht="24.75" customHeight="1">
      <c r="A34" s="75"/>
      <c r="B34" s="75"/>
      <c r="C34" s="76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6"/>
      <c r="T34" s="76"/>
      <c r="U34" s="76"/>
      <c r="V34" s="76"/>
      <c r="W34" s="76"/>
      <c r="X34" s="76"/>
      <c r="Y34" s="76"/>
      <c r="AF34" s="120" t="s">
        <v>107</v>
      </c>
    </row>
    <row r="35" spans="1:32" ht="24.75" customHeight="1">
      <c r="A35" s="75"/>
      <c r="B35" s="75"/>
      <c r="C35" s="76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  <c r="T35" s="76"/>
      <c r="U35" s="76"/>
      <c r="V35" s="76"/>
      <c r="W35" s="76"/>
      <c r="X35" s="76"/>
      <c r="Y35" s="76"/>
      <c r="AF35" s="120" t="s">
        <v>108</v>
      </c>
    </row>
    <row r="36" spans="1:32" ht="24.75" customHeight="1">
      <c r="AF36" s="120" t="s">
        <v>109</v>
      </c>
    </row>
    <row r="37" spans="1:32" ht="24.75" customHeight="1">
      <c r="AF37" s="120" t="s">
        <v>110</v>
      </c>
    </row>
    <row r="38" spans="1:32" ht="24.75" customHeight="1">
      <c r="AF38" s="120" t="s">
        <v>111</v>
      </c>
    </row>
    <row r="39" spans="1:32" ht="24.75" customHeight="1">
      <c r="AF39" s="120" t="s">
        <v>112</v>
      </c>
    </row>
    <row r="40" spans="1:32" ht="24.75" customHeight="1">
      <c r="AF40" s="120" t="s">
        <v>113</v>
      </c>
    </row>
    <row r="41" spans="1:32" ht="24.75" customHeight="1">
      <c r="AF41" s="120" t="s">
        <v>114</v>
      </c>
    </row>
    <row r="42" spans="1:32" ht="24.75" customHeight="1">
      <c r="AF42" s="120" t="s">
        <v>115</v>
      </c>
    </row>
    <row r="43" spans="1:32" ht="24.75" customHeight="1">
      <c r="AF43" s="120" t="s">
        <v>94</v>
      </c>
    </row>
    <row r="44" spans="1:32" ht="24.75" customHeight="1">
      <c r="AF44" s="120" t="s">
        <v>116</v>
      </c>
    </row>
    <row r="45" spans="1:32" ht="24.75" customHeight="1">
      <c r="AF45" s="120" t="s">
        <v>117</v>
      </c>
    </row>
    <row r="46" spans="1:32" ht="24.75" customHeight="1">
      <c r="AF46" s="120" t="s">
        <v>118</v>
      </c>
    </row>
    <row r="47" spans="1:32" ht="24.75" customHeight="1">
      <c r="AF47" s="120" t="s">
        <v>119</v>
      </c>
    </row>
    <row r="48" spans="1:32" ht="24.75" customHeight="1">
      <c r="AF48" s="120" t="s">
        <v>120</v>
      </c>
    </row>
    <row r="49" spans="32:32" ht="24.75" customHeight="1">
      <c r="AF49" s="120" t="s">
        <v>121</v>
      </c>
    </row>
    <row r="50" spans="32:32" ht="24.75" customHeight="1">
      <c r="AF50" s="120" t="s">
        <v>122</v>
      </c>
    </row>
    <row r="51" spans="32:32" ht="24.75" customHeight="1">
      <c r="AF51" s="120" t="s">
        <v>123</v>
      </c>
    </row>
    <row r="52" spans="32:32" ht="24.75" customHeight="1">
      <c r="AF52" s="120" t="s">
        <v>124</v>
      </c>
    </row>
    <row r="53" spans="32:32" ht="24.75" customHeight="1">
      <c r="AF53" s="120" t="s">
        <v>125</v>
      </c>
    </row>
    <row r="54" spans="32:32" ht="24.75" customHeight="1">
      <c r="AF54" s="120" t="s">
        <v>126</v>
      </c>
    </row>
    <row r="55" spans="32:32" ht="24.75" customHeight="1">
      <c r="AF55" s="120" t="s">
        <v>127</v>
      </c>
    </row>
    <row r="56" spans="32:32" ht="24.75" customHeight="1">
      <c r="AF56" s="120" t="s">
        <v>128</v>
      </c>
    </row>
    <row r="57" spans="32:32" ht="24.75" customHeight="1">
      <c r="AF57" s="120" t="s">
        <v>129</v>
      </c>
    </row>
    <row r="58" spans="32:32" ht="24.75" customHeight="1">
      <c r="AF58" s="120" t="s">
        <v>130</v>
      </c>
    </row>
    <row r="59" spans="32:32" ht="24.75" customHeight="1">
      <c r="AF59" s="120" t="s">
        <v>131</v>
      </c>
    </row>
    <row r="60" spans="32:32" ht="24.75" customHeight="1">
      <c r="AF60" s="120" t="s">
        <v>116</v>
      </c>
    </row>
    <row r="61" spans="32:32" ht="24.75" customHeight="1">
      <c r="AF61" s="122" t="s">
        <v>111</v>
      </c>
    </row>
    <row r="62" spans="32:32" ht="24.75" customHeight="1">
      <c r="AF62" s="122" t="s">
        <v>132</v>
      </c>
    </row>
    <row r="63" spans="32:32" ht="24.75" customHeight="1">
      <c r="AF63" s="122" t="s">
        <v>133</v>
      </c>
    </row>
    <row r="64" spans="32:32" ht="24.75" customHeight="1">
      <c r="AF64" s="122" t="s">
        <v>134</v>
      </c>
    </row>
    <row r="65" spans="32:32" ht="24.75" customHeight="1" thickBot="1">
      <c r="AF65" s="123" t="s">
        <v>135</v>
      </c>
    </row>
    <row r="66" spans="32:32" ht="24.75" customHeight="1" thickTop="1"/>
  </sheetData>
  <mergeCells count="73">
    <mergeCell ref="F19:I19"/>
    <mergeCell ref="K19:O19"/>
    <mergeCell ref="Q19:R19"/>
    <mergeCell ref="T19:W19"/>
    <mergeCell ref="F10:I10"/>
    <mergeCell ref="L10:O10"/>
    <mergeCell ref="Q10:T10"/>
    <mergeCell ref="F11:I11"/>
    <mergeCell ref="L11:O11"/>
    <mergeCell ref="Q11:T11"/>
    <mergeCell ref="F14:I14"/>
    <mergeCell ref="K14:O14"/>
    <mergeCell ref="Q14:R14"/>
    <mergeCell ref="T14:W14"/>
    <mergeCell ref="F17:I17"/>
    <mergeCell ref="K17:O17"/>
    <mergeCell ref="L7:O7"/>
    <mergeCell ref="Q7:T7"/>
    <mergeCell ref="F8:I8"/>
    <mergeCell ref="L8:O8"/>
    <mergeCell ref="Q8:T8"/>
    <mergeCell ref="F9:I9"/>
    <mergeCell ref="L9:O9"/>
    <mergeCell ref="Q9:T9"/>
    <mergeCell ref="A1:Y1"/>
    <mergeCell ref="C3:H3"/>
    <mergeCell ref="I3:P3"/>
    <mergeCell ref="Q3:Y3"/>
    <mergeCell ref="C4:H4"/>
    <mergeCell ref="I4:P4"/>
    <mergeCell ref="Q4:Y4"/>
    <mergeCell ref="F5:H5"/>
    <mergeCell ref="J5:M5"/>
    <mergeCell ref="F6:I6"/>
    <mergeCell ref="L6:O6"/>
    <mergeCell ref="Q6:T6"/>
    <mergeCell ref="F7:I7"/>
    <mergeCell ref="A15:A16"/>
    <mergeCell ref="F15:I15"/>
    <mergeCell ref="K15:M15"/>
    <mergeCell ref="Q15:R15"/>
    <mergeCell ref="T15:W15"/>
    <mergeCell ref="B15:B16"/>
    <mergeCell ref="X15:Y15"/>
    <mergeCell ref="F16:I16"/>
    <mergeCell ref="K16:L16"/>
    <mergeCell ref="N16:O16"/>
    <mergeCell ref="Q16:R16"/>
    <mergeCell ref="T16:W16"/>
    <mergeCell ref="X16:Y16"/>
    <mergeCell ref="Q17:R17"/>
    <mergeCell ref="T17:W17"/>
    <mergeCell ref="F18:I18"/>
    <mergeCell ref="K18:O18"/>
    <mergeCell ref="Q18:R18"/>
    <mergeCell ref="T18:W18"/>
    <mergeCell ref="F23:H23"/>
    <mergeCell ref="J23:M23"/>
    <mergeCell ref="C22:H22"/>
    <mergeCell ref="I22:P22"/>
    <mergeCell ref="Q22:Y22"/>
    <mergeCell ref="F24:I24"/>
    <mergeCell ref="K24:O24"/>
    <mergeCell ref="Q24:R24"/>
    <mergeCell ref="T24:W24"/>
    <mergeCell ref="F27:H27"/>
    <mergeCell ref="J27:M27"/>
    <mergeCell ref="F12:I12"/>
    <mergeCell ref="L12:O12"/>
    <mergeCell ref="Q12:T12"/>
    <mergeCell ref="F13:I13"/>
    <mergeCell ref="L13:O13"/>
    <mergeCell ref="Q13:T13"/>
  </mergeCells>
  <phoneticPr fontId="2" type="noConversion"/>
  <printOptions horizontalCentered="1"/>
  <pageMargins left="0.67" right="0.26" top="0.56999999999999995" bottom="0.45" header="0.51181102362204722" footer="0.38"/>
  <pageSetup paperSize="9" scale="11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10</vt:i4>
      </vt:variant>
    </vt:vector>
  </HeadingPairs>
  <TitlesOfParts>
    <vt:vector size="19" baseType="lpstr">
      <vt:lpstr>표지,목차</vt:lpstr>
      <vt:lpstr>수량표지 </vt:lpstr>
      <vt:lpstr>목차</vt:lpstr>
      <vt:lpstr>단가표지</vt:lpstr>
      <vt:lpstr>단가간지</vt:lpstr>
      <vt:lpstr>예정공정, 인력동원</vt:lpstr>
      <vt:lpstr>갑지-출력X</vt:lpstr>
      <vt:lpstr>내역서</vt:lpstr>
      <vt:lpstr>제경비산출서</vt:lpstr>
      <vt:lpstr>'갑지-출력X'!Print_Area</vt:lpstr>
      <vt:lpstr>내역서!Print_Area</vt:lpstr>
      <vt:lpstr>단가간지!Print_Area</vt:lpstr>
      <vt:lpstr>단가표지!Print_Area</vt:lpstr>
      <vt:lpstr>목차!Print_Area</vt:lpstr>
      <vt:lpstr>'수량표지 '!Print_Area</vt:lpstr>
      <vt:lpstr>'예정공정, 인력동원'!Print_Area</vt:lpstr>
      <vt:lpstr>제경비산출서!Print_Area</vt:lpstr>
      <vt:lpstr>'표지,목차'!Print_Area</vt:lpstr>
      <vt:lpstr>내역서!Print_Titles</vt:lpstr>
    </vt:vector>
  </TitlesOfParts>
  <Company>85MSL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Chamsae</dc:creator>
  <cp:lastModifiedBy>user1</cp:lastModifiedBy>
  <cp:lastPrinted>2026-07-23T01:20:51Z</cp:lastPrinted>
  <dcterms:created xsi:type="dcterms:W3CDTF">2009-03-04T02:17:55Z</dcterms:created>
  <dcterms:modified xsi:type="dcterms:W3CDTF">2026-07-30T01:09:56Z</dcterms:modified>
</cp:coreProperties>
</file>