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기전업무\('22~) 경남지역본부\3. 기전지원\3. 지사 기전자재 발주\1. 밀양지사\12. 하남지구 자동화(2억이하, 수의(중증))\2. 농지로 송부\2. 설계도서(도면, 내역서, 시방서)\"/>
    </mc:Choice>
  </mc:AlternateContent>
  <bookViews>
    <workbookView xWindow="23595" yWindow="2925" windowWidth="2115" windowHeight="5610" firstSheet="1" activeTab="1"/>
  </bookViews>
  <sheets>
    <sheet name="원가계산서" sheetId="3" state="hidden" r:id="rId1"/>
    <sheet name="공종별집계표" sheetId="8" r:id="rId2"/>
    <sheet name="공종별내역서" sheetId="7" r:id="rId3"/>
    <sheet name="일위대가목록" sheetId="6" r:id="rId4"/>
    <sheet name="일위대가" sheetId="5" r:id="rId5"/>
    <sheet name="단가대비표" sheetId="4" r:id="rId6"/>
    <sheet name=" 공사설정 " sheetId="2" state="hidden" r:id="rId7"/>
    <sheet name="Sheet1" sheetId="1" state="hidden" r:id="rId8"/>
  </sheets>
  <definedNames>
    <definedName name="_xlnm.Print_Area" localSheetId="2">공종별내역서!$A$1:$M$75</definedName>
    <definedName name="_xlnm.Print_Area" localSheetId="1">공종별집계표!$A$1:$M$24</definedName>
    <definedName name="_xlnm.Print_Area" localSheetId="5">단가대비표!$A$1:$X$98</definedName>
    <definedName name="_xlnm.Print_Area" localSheetId="4">일위대가!$A$1:$M$888</definedName>
    <definedName name="_xlnm.Print_Area" localSheetId="3">일위대가목록!$A$1:$J$53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6" l="1"/>
  <c r="E54" i="7" s="1"/>
  <c r="F398" i="5" l="1"/>
  <c r="E37" i="6" s="1"/>
  <c r="E27" i="5" s="1"/>
  <c r="O91" i="4"/>
  <c r="O88" i="4"/>
  <c r="O78" i="4"/>
  <c r="O79" i="4"/>
  <c r="O80" i="4"/>
  <c r="O81" i="4"/>
  <c r="O82" i="4"/>
  <c r="O83" i="4"/>
  <c r="O84" i="4"/>
  <c r="O85" i="4"/>
  <c r="O86" i="4"/>
  <c r="O77" i="4"/>
  <c r="O52" i="4"/>
  <c r="O51" i="4"/>
  <c r="O50" i="4"/>
  <c r="O25" i="4"/>
  <c r="O9" i="4"/>
  <c r="O10" i="4"/>
  <c r="O11" i="4"/>
  <c r="O12" i="4"/>
  <c r="O8" i="4"/>
  <c r="O7" i="4"/>
  <c r="O6" i="4"/>
  <c r="I55" i="7" l="1"/>
  <c r="G55" i="7"/>
  <c r="I33" i="7"/>
  <c r="G33" i="7"/>
  <c r="H33" i="7" s="1"/>
  <c r="E33" i="7"/>
  <c r="F33" i="7" s="1"/>
  <c r="I32" i="7"/>
  <c r="J32" i="7" s="1"/>
  <c r="G32" i="7"/>
  <c r="H32" i="7" s="1"/>
  <c r="E32" i="7"/>
  <c r="F32" i="7" s="1"/>
  <c r="I31" i="7"/>
  <c r="J31" i="7" s="1"/>
  <c r="G31" i="7"/>
  <c r="H31" i="7" s="1"/>
  <c r="E31" i="7"/>
  <c r="I30" i="7"/>
  <c r="J30" i="7" s="1"/>
  <c r="G30" i="7"/>
  <c r="H30" i="7" s="1"/>
  <c r="I29" i="7"/>
  <c r="J29" i="7" s="1"/>
  <c r="G29" i="7"/>
  <c r="H29" i="7" s="1"/>
  <c r="E29" i="7"/>
  <c r="I7" i="7"/>
  <c r="J7" i="7" s="1"/>
  <c r="G7" i="7"/>
  <c r="H7" i="7" s="1"/>
  <c r="I6" i="7"/>
  <c r="J6" i="7" s="1"/>
  <c r="G6" i="7"/>
  <c r="H6" i="7" s="1"/>
  <c r="I5" i="7"/>
  <c r="J5" i="7" s="1"/>
  <c r="G5" i="7"/>
  <c r="H5" i="7" s="1"/>
  <c r="E5" i="7"/>
  <c r="F5" i="7" s="1"/>
  <c r="I887" i="5"/>
  <c r="G887" i="5"/>
  <c r="E887" i="5"/>
  <c r="I886" i="5"/>
  <c r="J886" i="5" s="1"/>
  <c r="G886" i="5"/>
  <c r="H886" i="5" s="1"/>
  <c r="E886" i="5"/>
  <c r="F886" i="5" s="1"/>
  <c r="I885" i="5"/>
  <c r="G885" i="5"/>
  <c r="H885" i="5" s="1"/>
  <c r="E885" i="5"/>
  <c r="K885" i="5" s="1"/>
  <c r="I884" i="5"/>
  <c r="G884" i="5"/>
  <c r="H884" i="5" s="1"/>
  <c r="E884" i="5"/>
  <c r="I883" i="5"/>
  <c r="J883" i="5" s="1"/>
  <c r="G883" i="5"/>
  <c r="I882" i="5"/>
  <c r="J882" i="5" s="1"/>
  <c r="G882" i="5"/>
  <c r="I881" i="5"/>
  <c r="G881" i="5"/>
  <c r="I880" i="5"/>
  <c r="G880" i="5"/>
  <c r="H880" i="5" s="1"/>
  <c r="I879" i="5"/>
  <c r="G879" i="5"/>
  <c r="H879" i="5" s="1"/>
  <c r="I878" i="5"/>
  <c r="J878" i="5" s="1"/>
  <c r="G878" i="5"/>
  <c r="H878" i="5" s="1"/>
  <c r="I877" i="5"/>
  <c r="J877" i="5" s="1"/>
  <c r="G877" i="5"/>
  <c r="H877" i="5" s="1"/>
  <c r="E877" i="5"/>
  <c r="I876" i="5"/>
  <c r="G876" i="5"/>
  <c r="E876" i="5"/>
  <c r="F876" i="5" s="1"/>
  <c r="I875" i="5"/>
  <c r="G875" i="5"/>
  <c r="I874" i="5"/>
  <c r="G874" i="5"/>
  <c r="I873" i="5"/>
  <c r="J873" i="5" s="1"/>
  <c r="G873" i="5"/>
  <c r="H873" i="5" s="1"/>
  <c r="I872" i="5"/>
  <c r="J872" i="5" s="1"/>
  <c r="G872" i="5"/>
  <c r="I871" i="5"/>
  <c r="G871" i="5"/>
  <c r="I870" i="5"/>
  <c r="J870" i="5" s="1"/>
  <c r="G870" i="5"/>
  <c r="I869" i="5"/>
  <c r="G869" i="5"/>
  <c r="H869" i="5" s="1"/>
  <c r="I868" i="5"/>
  <c r="J868" i="5" s="1"/>
  <c r="G868" i="5"/>
  <c r="I867" i="5"/>
  <c r="G867" i="5"/>
  <c r="I863" i="5"/>
  <c r="J863" i="5" s="1"/>
  <c r="G863" i="5"/>
  <c r="H863" i="5" s="1"/>
  <c r="E863" i="5"/>
  <c r="I862" i="5"/>
  <c r="G862" i="5"/>
  <c r="H862" i="5" s="1"/>
  <c r="E862" i="5"/>
  <c r="F862" i="5" s="1"/>
  <c r="I861" i="5"/>
  <c r="G861" i="5"/>
  <c r="H861" i="5" s="1"/>
  <c r="I860" i="5"/>
  <c r="J860" i="5" s="1"/>
  <c r="G860" i="5"/>
  <c r="I859" i="5"/>
  <c r="J859" i="5" s="1"/>
  <c r="G859" i="5"/>
  <c r="I858" i="5"/>
  <c r="G858" i="5"/>
  <c r="I857" i="5"/>
  <c r="G857" i="5"/>
  <c r="E857" i="5"/>
  <c r="K857" i="5" s="1"/>
  <c r="I856" i="5"/>
  <c r="G856" i="5"/>
  <c r="H856" i="5" s="1"/>
  <c r="I855" i="5"/>
  <c r="J855" i="5" s="1"/>
  <c r="G855" i="5"/>
  <c r="H855" i="5" s="1"/>
  <c r="I854" i="5"/>
  <c r="J854" i="5" s="1"/>
  <c r="G854" i="5"/>
  <c r="H854" i="5" s="1"/>
  <c r="E854" i="5"/>
  <c r="I853" i="5"/>
  <c r="G853" i="5"/>
  <c r="I852" i="5"/>
  <c r="G852" i="5"/>
  <c r="I851" i="5"/>
  <c r="G851" i="5"/>
  <c r="I850" i="5"/>
  <c r="G850" i="5"/>
  <c r="H850" i="5" s="1"/>
  <c r="I849" i="5"/>
  <c r="J849" i="5" s="1"/>
  <c r="G849" i="5"/>
  <c r="I848" i="5"/>
  <c r="G848" i="5"/>
  <c r="I847" i="5"/>
  <c r="J847" i="5" s="1"/>
  <c r="G847" i="5"/>
  <c r="I846" i="5"/>
  <c r="G846" i="5"/>
  <c r="H846" i="5" s="1"/>
  <c r="I845" i="5"/>
  <c r="J845" i="5" s="1"/>
  <c r="G845" i="5"/>
  <c r="I844" i="5"/>
  <c r="G844" i="5"/>
  <c r="I843" i="5"/>
  <c r="J843" i="5" s="1"/>
  <c r="G843" i="5"/>
  <c r="H843" i="5" s="1"/>
  <c r="I842" i="5"/>
  <c r="G842" i="5"/>
  <c r="I841" i="5"/>
  <c r="G841" i="5"/>
  <c r="H841" i="5" s="1"/>
  <c r="I840" i="5"/>
  <c r="J840" i="5" s="1"/>
  <c r="G840" i="5"/>
  <c r="I839" i="5"/>
  <c r="J839" i="5" s="1"/>
  <c r="G839" i="5"/>
  <c r="E839" i="5"/>
  <c r="I838" i="5"/>
  <c r="G838" i="5"/>
  <c r="I837" i="5"/>
  <c r="G837" i="5"/>
  <c r="E837" i="5"/>
  <c r="F837" i="5" s="1"/>
  <c r="I836" i="5"/>
  <c r="G836" i="5"/>
  <c r="H836" i="5" s="1"/>
  <c r="I835" i="5"/>
  <c r="J835" i="5" s="1"/>
  <c r="G835" i="5"/>
  <c r="H835" i="5" s="1"/>
  <c r="I834" i="5"/>
  <c r="J834" i="5" s="1"/>
  <c r="G834" i="5"/>
  <c r="I833" i="5"/>
  <c r="G833" i="5"/>
  <c r="E833" i="5"/>
  <c r="F833" i="5" s="1"/>
  <c r="I832" i="5"/>
  <c r="G832" i="5"/>
  <c r="I831" i="5"/>
  <c r="G831" i="5"/>
  <c r="I830" i="5"/>
  <c r="G830" i="5"/>
  <c r="H830" i="5" s="1"/>
  <c r="E830" i="5"/>
  <c r="F830" i="5" s="1"/>
  <c r="I826" i="5"/>
  <c r="J826" i="5" s="1"/>
  <c r="G826" i="5"/>
  <c r="H826" i="5" s="1"/>
  <c r="E826" i="5"/>
  <c r="I825" i="5"/>
  <c r="G825" i="5"/>
  <c r="H825" i="5" s="1"/>
  <c r="E825" i="5"/>
  <c r="F825" i="5" s="1"/>
  <c r="I824" i="5"/>
  <c r="J824" i="5" s="1"/>
  <c r="G824" i="5"/>
  <c r="K824" i="5" s="1"/>
  <c r="E824" i="5"/>
  <c r="I823" i="5"/>
  <c r="G823" i="5"/>
  <c r="H823" i="5" s="1"/>
  <c r="E823" i="5"/>
  <c r="I822" i="5"/>
  <c r="J822" i="5" s="1"/>
  <c r="G822" i="5"/>
  <c r="I821" i="5"/>
  <c r="G821" i="5"/>
  <c r="E821" i="5"/>
  <c r="I820" i="5"/>
  <c r="G820" i="5"/>
  <c r="H820" i="5" s="1"/>
  <c r="I819" i="5"/>
  <c r="G819" i="5"/>
  <c r="H819" i="5" s="1"/>
  <c r="E819" i="5"/>
  <c r="I818" i="5"/>
  <c r="G818" i="5"/>
  <c r="H818" i="5" s="1"/>
  <c r="I817" i="5"/>
  <c r="J817" i="5" s="1"/>
  <c r="G817" i="5"/>
  <c r="I816" i="5"/>
  <c r="J816" i="5" s="1"/>
  <c r="G816" i="5"/>
  <c r="I815" i="5"/>
  <c r="G815" i="5"/>
  <c r="I814" i="5"/>
  <c r="G814" i="5"/>
  <c r="I813" i="5"/>
  <c r="J813" i="5" s="1"/>
  <c r="G813" i="5"/>
  <c r="H813" i="5" s="1"/>
  <c r="I812" i="5"/>
  <c r="J812" i="5" s="1"/>
  <c r="G812" i="5"/>
  <c r="H812" i="5" s="1"/>
  <c r="I811" i="5"/>
  <c r="J811" i="5" s="1"/>
  <c r="G811" i="5"/>
  <c r="E811" i="5"/>
  <c r="I810" i="5"/>
  <c r="G810" i="5"/>
  <c r="E810" i="5"/>
  <c r="F810" i="5" s="1"/>
  <c r="I809" i="5"/>
  <c r="G809" i="5"/>
  <c r="I808" i="5"/>
  <c r="G808" i="5"/>
  <c r="I807" i="5"/>
  <c r="J807" i="5" s="1"/>
  <c r="G807" i="5"/>
  <c r="H807" i="5" s="1"/>
  <c r="I806" i="5"/>
  <c r="J806" i="5" s="1"/>
  <c r="J827" i="5" s="1"/>
  <c r="G51" i="6" s="1"/>
  <c r="I174" i="5" s="1"/>
  <c r="J174" i="5" s="1"/>
  <c r="G806" i="5"/>
  <c r="E806" i="5"/>
  <c r="I802" i="5"/>
  <c r="J802" i="5" s="1"/>
  <c r="G802" i="5"/>
  <c r="E802" i="5"/>
  <c r="F802" i="5" s="1"/>
  <c r="I801" i="5"/>
  <c r="G801" i="5"/>
  <c r="H801" i="5" s="1"/>
  <c r="E801" i="5"/>
  <c r="I800" i="5"/>
  <c r="G800" i="5"/>
  <c r="I799" i="5"/>
  <c r="G799" i="5"/>
  <c r="I798" i="5"/>
  <c r="G798" i="5"/>
  <c r="I797" i="5"/>
  <c r="G797" i="5"/>
  <c r="E797" i="5"/>
  <c r="F797" i="5" s="1"/>
  <c r="I796" i="5"/>
  <c r="G796" i="5"/>
  <c r="H796" i="5" s="1"/>
  <c r="I795" i="5"/>
  <c r="G795" i="5"/>
  <c r="E795" i="5"/>
  <c r="F795" i="5" s="1"/>
  <c r="I794" i="5"/>
  <c r="G794" i="5"/>
  <c r="I793" i="5"/>
  <c r="J793" i="5" s="1"/>
  <c r="G793" i="5"/>
  <c r="E793" i="5"/>
  <c r="K793" i="5" s="1"/>
  <c r="I792" i="5"/>
  <c r="G792" i="5"/>
  <c r="I791" i="5"/>
  <c r="G791" i="5"/>
  <c r="H791" i="5" s="1"/>
  <c r="I790" i="5"/>
  <c r="G790" i="5"/>
  <c r="I789" i="5"/>
  <c r="G789" i="5"/>
  <c r="H789" i="5" s="1"/>
  <c r="I788" i="5"/>
  <c r="J788" i="5" s="1"/>
  <c r="G788" i="5"/>
  <c r="H788" i="5" s="1"/>
  <c r="I787" i="5"/>
  <c r="G787" i="5"/>
  <c r="I786" i="5"/>
  <c r="G786" i="5"/>
  <c r="H786" i="5" s="1"/>
  <c r="I785" i="5"/>
  <c r="G785" i="5"/>
  <c r="I784" i="5"/>
  <c r="J784" i="5" s="1"/>
  <c r="G784" i="5"/>
  <c r="H784" i="5" s="1"/>
  <c r="I783" i="5"/>
  <c r="J783" i="5" s="1"/>
  <c r="G783" i="5"/>
  <c r="I782" i="5"/>
  <c r="G782" i="5"/>
  <c r="I781" i="5"/>
  <c r="G781" i="5"/>
  <c r="H781" i="5" s="1"/>
  <c r="I780" i="5"/>
  <c r="G780" i="5"/>
  <c r="I779" i="5"/>
  <c r="J779" i="5" s="1"/>
  <c r="G779" i="5"/>
  <c r="I778" i="5"/>
  <c r="G778" i="5"/>
  <c r="I777" i="5"/>
  <c r="G777" i="5"/>
  <c r="H777" i="5" s="1"/>
  <c r="I776" i="5"/>
  <c r="G776" i="5"/>
  <c r="H776" i="5" s="1"/>
  <c r="E776" i="5"/>
  <c r="K776" i="5" s="1"/>
  <c r="I775" i="5"/>
  <c r="G775" i="5"/>
  <c r="I774" i="5"/>
  <c r="G774" i="5"/>
  <c r="I773" i="5"/>
  <c r="J773" i="5" s="1"/>
  <c r="G773" i="5"/>
  <c r="I772" i="5"/>
  <c r="G772" i="5"/>
  <c r="I771" i="5"/>
  <c r="G771" i="5"/>
  <c r="H771" i="5" s="1"/>
  <c r="E771" i="5"/>
  <c r="I770" i="5"/>
  <c r="G770" i="5"/>
  <c r="I769" i="5"/>
  <c r="J769" i="5" s="1"/>
  <c r="G769" i="5"/>
  <c r="H769" i="5" s="1"/>
  <c r="I765" i="5"/>
  <c r="J765" i="5" s="1"/>
  <c r="G765" i="5"/>
  <c r="H765" i="5" s="1"/>
  <c r="E765" i="5"/>
  <c r="I764" i="5"/>
  <c r="G764" i="5"/>
  <c r="E764" i="5"/>
  <c r="F764" i="5" s="1"/>
  <c r="I763" i="5"/>
  <c r="G763" i="5"/>
  <c r="H763" i="5" s="1"/>
  <c r="E763" i="5"/>
  <c r="I762" i="5"/>
  <c r="G762" i="5"/>
  <c r="E762" i="5"/>
  <c r="I761" i="5"/>
  <c r="J761" i="5" s="1"/>
  <c r="G761" i="5"/>
  <c r="H761" i="5" s="1"/>
  <c r="E761" i="5"/>
  <c r="I760" i="5"/>
  <c r="J760" i="5" s="1"/>
  <c r="G760" i="5"/>
  <c r="I759" i="5"/>
  <c r="J759" i="5" s="1"/>
  <c r="G759" i="5"/>
  <c r="I758" i="5"/>
  <c r="J758" i="5" s="1"/>
  <c r="G758" i="5"/>
  <c r="H758" i="5" s="1"/>
  <c r="I757" i="5"/>
  <c r="G757" i="5"/>
  <c r="H757" i="5" s="1"/>
  <c r="I756" i="5"/>
  <c r="G756" i="5"/>
  <c r="I755" i="5"/>
  <c r="G755" i="5"/>
  <c r="I754" i="5"/>
  <c r="G754" i="5"/>
  <c r="E754" i="5"/>
  <c r="I753" i="5"/>
  <c r="G753" i="5"/>
  <c r="H753" i="5" s="1"/>
  <c r="I752" i="5"/>
  <c r="G752" i="5"/>
  <c r="E752" i="5"/>
  <c r="I751" i="5"/>
  <c r="G751" i="5"/>
  <c r="I750" i="5"/>
  <c r="J750" i="5" s="1"/>
  <c r="G750" i="5"/>
  <c r="I749" i="5"/>
  <c r="G749" i="5"/>
  <c r="I748" i="5"/>
  <c r="G748" i="5"/>
  <c r="H748" i="5" s="1"/>
  <c r="I747" i="5"/>
  <c r="G747" i="5"/>
  <c r="H747" i="5" s="1"/>
  <c r="I746" i="5"/>
  <c r="G746" i="5"/>
  <c r="H746" i="5" s="1"/>
  <c r="I745" i="5"/>
  <c r="J745" i="5" s="1"/>
  <c r="G745" i="5"/>
  <c r="H745" i="5" s="1"/>
  <c r="E745" i="5"/>
  <c r="I741" i="5"/>
  <c r="G741" i="5"/>
  <c r="E741" i="5"/>
  <c r="I740" i="5"/>
  <c r="G740" i="5"/>
  <c r="H740" i="5" s="1"/>
  <c r="E740" i="5"/>
  <c r="I739" i="5"/>
  <c r="G739" i="5"/>
  <c r="I738" i="5"/>
  <c r="G738" i="5"/>
  <c r="H738" i="5" s="1"/>
  <c r="E738" i="5"/>
  <c r="I737" i="5"/>
  <c r="J737" i="5" s="1"/>
  <c r="G737" i="5"/>
  <c r="E737" i="5"/>
  <c r="K737" i="5" s="1"/>
  <c r="I736" i="5"/>
  <c r="J736" i="5" s="1"/>
  <c r="G736" i="5"/>
  <c r="E736" i="5"/>
  <c r="I735" i="5"/>
  <c r="J735" i="5" s="1"/>
  <c r="G735" i="5"/>
  <c r="H735" i="5" s="1"/>
  <c r="I734" i="5"/>
  <c r="G734" i="5"/>
  <c r="H734" i="5" s="1"/>
  <c r="I733" i="5"/>
  <c r="G733" i="5"/>
  <c r="I732" i="5"/>
  <c r="G732" i="5"/>
  <c r="I731" i="5"/>
  <c r="G731" i="5"/>
  <c r="H731" i="5" s="1"/>
  <c r="I730" i="5"/>
  <c r="G730" i="5"/>
  <c r="H730" i="5" s="1"/>
  <c r="I729" i="5"/>
  <c r="G729" i="5"/>
  <c r="I728" i="5"/>
  <c r="G728" i="5"/>
  <c r="I727" i="5"/>
  <c r="J727" i="5" s="1"/>
  <c r="G727" i="5"/>
  <c r="I726" i="5"/>
  <c r="G726" i="5"/>
  <c r="I725" i="5"/>
  <c r="G725" i="5"/>
  <c r="H725" i="5" s="1"/>
  <c r="E725" i="5"/>
  <c r="I724" i="5"/>
  <c r="G724" i="5"/>
  <c r="I723" i="5"/>
  <c r="J723" i="5" s="1"/>
  <c r="G723" i="5"/>
  <c r="H723" i="5" s="1"/>
  <c r="I722" i="5"/>
  <c r="J722" i="5" s="1"/>
  <c r="G722" i="5"/>
  <c r="H722" i="5" s="1"/>
  <c r="I721" i="5"/>
  <c r="G721" i="5"/>
  <c r="E721" i="5"/>
  <c r="I720" i="5"/>
  <c r="G720" i="5"/>
  <c r="H720" i="5" s="1"/>
  <c r="I719" i="5"/>
  <c r="G719" i="5"/>
  <c r="I718" i="5"/>
  <c r="G718" i="5"/>
  <c r="H718" i="5" s="1"/>
  <c r="E718" i="5"/>
  <c r="I717" i="5"/>
  <c r="J717" i="5" s="1"/>
  <c r="G717" i="5"/>
  <c r="E717" i="5"/>
  <c r="I716" i="5"/>
  <c r="G716" i="5"/>
  <c r="I715" i="5"/>
  <c r="J715" i="5" s="1"/>
  <c r="G715" i="5"/>
  <c r="H715" i="5" s="1"/>
  <c r="I714" i="5"/>
  <c r="G714" i="5"/>
  <c r="I713" i="5"/>
  <c r="G713" i="5"/>
  <c r="I712" i="5"/>
  <c r="G712" i="5"/>
  <c r="I711" i="5"/>
  <c r="G711" i="5"/>
  <c r="H711" i="5" s="1"/>
  <c r="E711" i="5"/>
  <c r="F711" i="5" s="1"/>
  <c r="I710" i="5"/>
  <c r="G710" i="5"/>
  <c r="H710" i="5" s="1"/>
  <c r="E710" i="5"/>
  <c r="K710" i="5" s="1"/>
  <c r="I709" i="5"/>
  <c r="G709" i="5"/>
  <c r="H709" i="5" s="1"/>
  <c r="L709" i="5" s="1"/>
  <c r="I708" i="5"/>
  <c r="J708" i="5" s="1"/>
  <c r="G708" i="5"/>
  <c r="H708" i="5" s="1"/>
  <c r="I704" i="5"/>
  <c r="J704" i="5" s="1"/>
  <c r="G704" i="5"/>
  <c r="E704" i="5"/>
  <c r="I703" i="5"/>
  <c r="G703" i="5"/>
  <c r="H703" i="5" s="1"/>
  <c r="E703" i="5"/>
  <c r="I702" i="5"/>
  <c r="G702" i="5"/>
  <c r="H702" i="5" s="1"/>
  <c r="E702" i="5"/>
  <c r="I701" i="5"/>
  <c r="J701" i="5" s="1"/>
  <c r="G701" i="5"/>
  <c r="H701" i="5" s="1"/>
  <c r="E701" i="5"/>
  <c r="I700" i="5"/>
  <c r="J700" i="5" s="1"/>
  <c r="G700" i="5"/>
  <c r="I699" i="5"/>
  <c r="J699" i="5" s="1"/>
  <c r="G699" i="5"/>
  <c r="H699" i="5" s="1"/>
  <c r="I698" i="5"/>
  <c r="G698" i="5"/>
  <c r="I697" i="5"/>
  <c r="G697" i="5"/>
  <c r="H697" i="5" s="1"/>
  <c r="I696" i="5"/>
  <c r="G696" i="5"/>
  <c r="I695" i="5"/>
  <c r="G695" i="5"/>
  <c r="I694" i="5"/>
  <c r="J694" i="5" s="1"/>
  <c r="G694" i="5"/>
  <c r="E694" i="5"/>
  <c r="I693" i="5"/>
  <c r="J693" i="5" s="1"/>
  <c r="G693" i="5"/>
  <c r="E693" i="5"/>
  <c r="F693" i="5" s="1"/>
  <c r="I692" i="5"/>
  <c r="G692" i="5"/>
  <c r="H692" i="5" s="1"/>
  <c r="I691" i="5"/>
  <c r="G691" i="5"/>
  <c r="H691" i="5" s="1"/>
  <c r="I690" i="5"/>
  <c r="J690" i="5" s="1"/>
  <c r="G690" i="5"/>
  <c r="I689" i="5"/>
  <c r="G689" i="5"/>
  <c r="I688" i="5"/>
  <c r="G688" i="5"/>
  <c r="I687" i="5"/>
  <c r="G687" i="5"/>
  <c r="E687" i="5"/>
  <c r="F687" i="5" s="1"/>
  <c r="I686" i="5"/>
  <c r="G686" i="5"/>
  <c r="I685" i="5"/>
  <c r="G685" i="5"/>
  <c r="I684" i="5"/>
  <c r="J684" i="5" s="1"/>
  <c r="G684" i="5"/>
  <c r="E684" i="5"/>
  <c r="I683" i="5"/>
  <c r="G683" i="5"/>
  <c r="I679" i="5"/>
  <c r="G679" i="5"/>
  <c r="H679" i="5" s="1"/>
  <c r="E679" i="5"/>
  <c r="I678" i="5"/>
  <c r="G678" i="5"/>
  <c r="E678" i="5"/>
  <c r="I677" i="5"/>
  <c r="G677" i="5"/>
  <c r="I676" i="5"/>
  <c r="J676" i="5" s="1"/>
  <c r="G676" i="5"/>
  <c r="H676" i="5" s="1"/>
  <c r="E676" i="5"/>
  <c r="I675" i="5"/>
  <c r="G675" i="5"/>
  <c r="E675" i="5"/>
  <c r="F675" i="5" s="1"/>
  <c r="I674" i="5"/>
  <c r="G674" i="5"/>
  <c r="I673" i="5"/>
  <c r="G673" i="5"/>
  <c r="I672" i="5"/>
  <c r="J672" i="5" s="1"/>
  <c r="G672" i="5"/>
  <c r="E672" i="5"/>
  <c r="F672" i="5" s="1"/>
  <c r="I671" i="5"/>
  <c r="J671" i="5" s="1"/>
  <c r="G671" i="5"/>
  <c r="E671" i="5"/>
  <c r="I670" i="5"/>
  <c r="G670" i="5"/>
  <c r="I669" i="5"/>
  <c r="G669" i="5"/>
  <c r="H669" i="5" s="1"/>
  <c r="I668" i="5"/>
  <c r="G668" i="5"/>
  <c r="I667" i="5"/>
  <c r="J667" i="5" s="1"/>
  <c r="G667" i="5"/>
  <c r="I666" i="5"/>
  <c r="G666" i="5"/>
  <c r="I665" i="5"/>
  <c r="J665" i="5" s="1"/>
  <c r="G665" i="5"/>
  <c r="E665" i="5"/>
  <c r="F665" i="5" s="1"/>
  <c r="I664" i="5"/>
  <c r="G664" i="5"/>
  <c r="H664" i="5" s="1"/>
  <c r="I663" i="5"/>
  <c r="G663" i="5"/>
  <c r="I662" i="5"/>
  <c r="G662" i="5"/>
  <c r="I661" i="5"/>
  <c r="G661" i="5"/>
  <c r="I660" i="5"/>
  <c r="G660" i="5"/>
  <c r="I659" i="5"/>
  <c r="G659" i="5"/>
  <c r="I658" i="5"/>
  <c r="G658" i="5"/>
  <c r="I657" i="5"/>
  <c r="G657" i="5"/>
  <c r="I656" i="5"/>
  <c r="J656" i="5" s="1"/>
  <c r="G656" i="5"/>
  <c r="H656" i="5" s="1"/>
  <c r="I655" i="5"/>
  <c r="G655" i="5"/>
  <c r="I654" i="5"/>
  <c r="G654" i="5"/>
  <c r="I653" i="5"/>
  <c r="G653" i="5"/>
  <c r="I652" i="5"/>
  <c r="G652" i="5"/>
  <c r="H652" i="5" s="1"/>
  <c r="I651" i="5"/>
  <c r="G651" i="5"/>
  <c r="E651" i="5"/>
  <c r="I650" i="5"/>
  <c r="G650" i="5"/>
  <c r="I649" i="5"/>
  <c r="J649" i="5" s="1"/>
  <c r="G649" i="5"/>
  <c r="H649" i="5" s="1"/>
  <c r="I648" i="5"/>
  <c r="G648" i="5"/>
  <c r="H648" i="5" s="1"/>
  <c r="I647" i="5"/>
  <c r="G647" i="5"/>
  <c r="I646" i="5"/>
  <c r="G646" i="5"/>
  <c r="H646" i="5" s="1"/>
  <c r="E646" i="5"/>
  <c r="I642" i="5"/>
  <c r="G642" i="5"/>
  <c r="H642" i="5" s="1"/>
  <c r="E642" i="5"/>
  <c r="I641" i="5"/>
  <c r="G641" i="5"/>
  <c r="E641" i="5"/>
  <c r="I640" i="5"/>
  <c r="G640" i="5"/>
  <c r="K640" i="5" s="1"/>
  <c r="E640" i="5"/>
  <c r="I639" i="5"/>
  <c r="G639" i="5"/>
  <c r="E639" i="5"/>
  <c r="I638" i="5"/>
  <c r="J638" i="5" s="1"/>
  <c r="G638" i="5"/>
  <c r="E638" i="5"/>
  <c r="I637" i="5"/>
  <c r="G637" i="5"/>
  <c r="I636" i="5"/>
  <c r="G636" i="5"/>
  <c r="I635" i="5"/>
  <c r="G635" i="5"/>
  <c r="I634" i="5"/>
  <c r="G634" i="5"/>
  <c r="H634" i="5" s="1"/>
  <c r="I633" i="5"/>
  <c r="J633" i="5" s="1"/>
  <c r="G633" i="5"/>
  <c r="H633" i="5" s="1"/>
  <c r="I632" i="5"/>
  <c r="G632" i="5"/>
  <c r="E632" i="5"/>
  <c r="F632" i="5" s="1"/>
  <c r="I631" i="5"/>
  <c r="G631" i="5"/>
  <c r="H631" i="5" s="1"/>
  <c r="I630" i="5"/>
  <c r="G630" i="5"/>
  <c r="I629" i="5"/>
  <c r="G629" i="5"/>
  <c r="H629" i="5" s="1"/>
  <c r="I628" i="5"/>
  <c r="G628" i="5"/>
  <c r="I627" i="5"/>
  <c r="G627" i="5"/>
  <c r="I626" i="5"/>
  <c r="J626" i="5" s="1"/>
  <c r="G626" i="5"/>
  <c r="H626" i="5" s="1"/>
  <c r="I625" i="5"/>
  <c r="G625" i="5"/>
  <c r="I624" i="5"/>
  <c r="J624" i="5" s="1"/>
  <c r="G624" i="5"/>
  <c r="I623" i="5"/>
  <c r="G623" i="5"/>
  <c r="I622" i="5"/>
  <c r="G622" i="5"/>
  <c r="E622" i="5"/>
  <c r="F622" i="5" s="1"/>
  <c r="I618" i="5"/>
  <c r="G618" i="5"/>
  <c r="E618" i="5"/>
  <c r="I617" i="5"/>
  <c r="G617" i="5"/>
  <c r="E617" i="5"/>
  <c r="I616" i="5"/>
  <c r="J616" i="5" s="1"/>
  <c r="G616" i="5"/>
  <c r="I615" i="5"/>
  <c r="J615" i="5" s="1"/>
  <c r="G615" i="5"/>
  <c r="I614" i="5"/>
  <c r="G614" i="5"/>
  <c r="I613" i="5"/>
  <c r="G613" i="5"/>
  <c r="E613" i="5"/>
  <c r="F613" i="5" s="1"/>
  <c r="I612" i="5"/>
  <c r="G612" i="5"/>
  <c r="I611" i="5"/>
  <c r="J611" i="5" s="1"/>
  <c r="G611" i="5"/>
  <c r="H611" i="5" s="1"/>
  <c r="I610" i="5"/>
  <c r="J610" i="5" s="1"/>
  <c r="G610" i="5"/>
  <c r="I609" i="5"/>
  <c r="G609" i="5"/>
  <c r="I608" i="5"/>
  <c r="G608" i="5"/>
  <c r="I607" i="5"/>
  <c r="G607" i="5"/>
  <c r="I606" i="5"/>
  <c r="J606" i="5" s="1"/>
  <c r="G606" i="5"/>
  <c r="I605" i="5"/>
  <c r="G605" i="5"/>
  <c r="I604" i="5"/>
  <c r="J604" i="5" s="1"/>
  <c r="G604" i="5"/>
  <c r="I603" i="5"/>
  <c r="J603" i="5" s="1"/>
  <c r="G603" i="5"/>
  <c r="I602" i="5"/>
  <c r="G602" i="5"/>
  <c r="I601" i="5"/>
  <c r="G601" i="5"/>
  <c r="I600" i="5"/>
  <c r="G600" i="5"/>
  <c r="I599" i="5"/>
  <c r="J599" i="5" s="1"/>
  <c r="G599" i="5"/>
  <c r="H599" i="5" s="1"/>
  <c r="I598" i="5"/>
  <c r="G598" i="5"/>
  <c r="I597" i="5"/>
  <c r="G597" i="5"/>
  <c r="H597" i="5" s="1"/>
  <c r="E597" i="5"/>
  <c r="F597" i="5" s="1"/>
  <c r="I596" i="5"/>
  <c r="G596" i="5"/>
  <c r="I595" i="5"/>
  <c r="G595" i="5"/>
  <c r="E595" i="5"/>
  <c r="F595" i="5" s="1"/>
  <c r="I594" i="5"/>
  <c r="G594" i="5"/>
  <c r="I593" i="5"/>
  <c r="G593" i="5"/>
  <c r="I592" i="5"/>
  <c r="G592" i="5"/>
  <c r="I591" i="5"/>
  <c r="G591" i="5"/>
  <c r="H591" i="5" s="1"/>
  <c r="I590" i="5"/>
  <c r="J590" i="5" s="1"/>
  <c r="G590" i="5"/>
  <c r="H590" i="5" s="1"/>
  <c r="I589" i="5"/>
  <c r="G589" i="5"/>
  <c r="I588" i="5"/>
  <c r="G588" i="5"/>
  <c r="I587" i="5"/>
  <c r="G587" i="5"/>
  <c r="I586" i="5"/>
  <c r="G586" i="5"/>
  <c r="I585" i="5"/>
  <c r="J585" i="5" s="1"/>
  <c r="G585" i="5"/>
  <c r="I581" i="5"/>
  <c r="G581" i="5"/>
  <c r="E581" i="5"/>
  <c r="I580" i="5"/>
  <c r="J580" i="5" s="1"/>
  <c r="G580" i="5"/>
  <c r="E580" i="5"/>
  <c r="I579" i="5"/>
  <c r="G579" i="5"/>
  <c r="H579" i="5" s="1"/>
  <c r="E579" i="5"/>
  <c r="I578" i="5"/>
  <c r="G578" i="5"/>
  <c r="E578" i="5"/>
  <c r="I577" i="5"/>
  <c r="G577" i="5"/>
  <c r="E577" i="5"/>
  <c r="I576" i="5"/>
  <c r="G576" i="5"/>
  <c r="I575" i="5"/>
  <c r="G575" i="5"/>
  <c r="H575" i="5" s="1"/>
  <c r="I574" i="5"/>
  <c r="G574" i="5"/>
  <c r="I573" i="5"/>
  <c r="G573" i="5"/>
  <c r="I572" i="5"/>
  <c r="G572" i="5"/>
  <c r="E572" i="5"/>
  <c r="I571" i="5"/>
  <c r="G571" i="5"/>
  <c r="I570" i="5"/>
  <c r="G570" i="5"/>
  <c r="H570" i="5" s="1"/>
  <c r="E570" i="5"/>
  <c r="I569" i="5"/>
  <c r="G569" i="5"/>
  <c r="I568" i="5"/>
  <c r="G568" i="5"/>
  <c r="I567" i="5"/>
  <c r="G567" i="5"/>
  <c r="H567" i="5" s="1"/>
  <c r="I566" i="5"/>
  <c r="G566" i="5"/>
  <c r="I565" i="5"/>
  <c r="G565" i="5"/>
  <c r="I564" i="5"/>
  <c r="G564" i="5"/>
  <c r="I563" i="5"/>
  <c r="J563" i="5" s="1"/>
  <c r="G563" i="5"/>
  <c r="E563" i="5"/>
  <c r="F563" i="5" s="1"/>
  <c r="I562" i="5"/>
  <c r="J562" i="5" s="1"/>
  <c r="G562" i="5"/>
  <c r="I561" i="5"/>
  <c r="G561" i="5"/>
  <c r="I557" i="5"/>
  <c r="G557" i="5"/>
  <c r="E557" i="5"/>
  <c r="I556" i="5"/>
  <c r="G556" i="5"/>
  <c r="H556" i="5" s="1"/>
  <c r="E556" i="5"/>
  <c r="I555" i="5"/>
  <c r="G555" i="5"/>
  <c r="I554" i="5"/>
  <c r="G554" i="5"/>
  <c r="E554" i="5"/>
  <c r="I553" i="5"/>
  <c r="J553" i="5" s="1"/>
  <c r="G553" i="5"/>
  <c r="H553" i="5" s="1"/>
  <c r="E553" i="5"/>
  <c r="I552" i="5"/>
  <c r="G552" i="5"/>
  <c r="E552" i="5"/>
  <c r="K552" i="5" s="1"/>
  <c r="I551" i="5"/>
  <c r="G551" i="5"/>
  <c r="E551" i="5"/>
  <c r="F551" i="5" s="1"/>
  <c r="I550" i="5"/>
  <c r="G550" i="5"/>
  <c r="I549" i="5"/>
  <c r="J549" i="5" s="1"/>
  <c r="G549" i="5"/>
  <c r="I548" i="5"/>
  <c r="G548" i="5"/>
  <c r="I547" i="5"/>
  <c r="G547" i="5"/>
  <c r="I546" i="5"/>
  <c r="G546" i="5"/>
  <c r="I545" i="5"/>
  <c r="G545" i="5"/>
  <c r="H545" i="5" s="1"/>
  <c r="I544" i="5"/>
  <c r="J544" i="5" s="1"/>
  <c r="G544" i="5"/>
  <c r="H544" i="5" s="1"/>
  <c r="E544" i="5"/>
  <c r="I543" i="5"/>
  <c r="G543" i="5"/>
  <c r="I542" i="5"/>
  <c r="G542" i="5"/>
  <c r="I541" i="5"/>
  <c r="G541" i="5"/>
  <c r="I540" i="5"/>
  <c r="G540" i="5"/>
  <c r="E540" i="5"/>
  <c r="I539" i="5"/>
  <c r="J539" i="5" s="1"/>
  <c r="G539" i="5"/>
  <c r="I538" i="5"/>
  <c r="J538" i="5" s="1"/>
  <c r="G538" i="5"/>
  <c r="I537" i="5"/>
  <c r="J537" i="5" s="1"/>
  <c r="G537" i="5"/>
  <c r="I536" i="5"/>
  <c r="G536" i="5"/>
  <c r="H536" i="5" s="1"/>
  <c r="I535" i="5"/>
  <c r="G535" i="5"/>
  <c r="I534" i="5"/>
  <c r="G534" i="5"/>
  <c r="E534" i="5"/>
  <c r="I533" i="5"/>
  <c r="J533" i="5" s="1"/>
  <c r="G533" i="5"/>
  <c r="E533" i="5"/>
  <c r="F533" i="5" s="1"/>
  <c r="I532" i="5"/>
  <c r="G532" i="5"/>
  <c r="I531" i="5"/>
  <c r="G531" i="5"/>
  <c r="E531" i="5"/>
  <c r="F531" i="5" s="1"/>
  <c r="I530" i="5"/>
  <c r="J530" i="5" s="1"/>
  <c r="G530" i="5"/>
  <c r="I529" i="5"/>
  <c r="J529" i="5" s="1"/>
  <c r="G529" i="5"/>
  <c r="I528" i="5"/>
  <c r="G528" i="5"/>
  <c r="I527" i="5"/>
  <c r="G527" i="5"/>
  <c r="E527" i="5"/>
  <c r="I526" i="5"/>
  <c r="G526" i="5"/>
  <c r="I525" i="5"/>
  <c r="G525" i="5"/>
  <c r="I524" i="5"/>
  <c r="J524" i="5" s="1"/>
  <c r="G524" i="5"/>
  <c r="H524" i="5" s="1"/>
  <c r="E524" i="5"/>
  <c r="K524" i="5" s="1"/>
  <c r="I520" i="5"/>
  <c r="G520" i="5"/>
  <c r="H520" i="5" s="1"/>
  <c r="E520" i="5"/>
  <c r="F520" i="5" s="1"/>
  <c r="I519" i="5"/>
  <c r="G519" i="5"/>
  <c r="E519" i="5"/>
  <c r="I518" i="5"/>
  <c r="G518" i="5"/>
  <c r="K518" i="5" s="1"/>
  <c r="E518" i="5"/>
  <c r="I517" i="5"/>
  <c r="G517" i="5"/>
  <c r="H517" i="5" s="1"/>
  <c r="E517" i="5"/>
  <c r="I516" i="5"/>
  <c r="G516" i="5"/>
  <c r="E516" i="5"/>
  <c r="I515" i="5"/>
  <c r="G515" i="5"/>
  <c r="I514" i="5"/>
  <c r="J514" i="5" s="1"/>
  <c r="G514" i="5"/>
  <c r="I513" i="5"/>
  <c r="G513" i="5"/>
  <c r="I512" i="5"/>
  <c r="G512" i="5"/>
  <c r="I511" i="5"/>
  <c r="G511" i="5"/>
  <c r="I510" i="5"/>
  <c r="J510" i="5" s="1"/>
  <c r="G510" i="5"/>
  <c r="H510" i="5" s="1"/>
  <c r="I509" i="5"/>
  <c r="G509" i="5"/>
  <c r="E509" i="5"/>
  <c r="I508" i="5"/>
  <c r="G508" i="5"/>
  <c r="E508" i="5"/>
  <c r="F508" i="5" s="1"/>
  <c r="I507" i="5"/>
  <c r="G507" i="5"/>
  <c r="I506" i="5"/>
  <c r="J506" i="5" s="1"/>
  <c r="G506" i="5"/>
  <c r="I505" i="5"/>
  <c r="G505" i="5"/>
  <c r="I504" i="5"/>
  <c r="G504" i="5"/>
  <c r="I503" i="5"/>
  <c r="G503" i="5"/>
  <c r="I502" i="5"/>
  <c r="J502" i="5" s="1"/>
  <c r="G502" i="5"/>
  <c r="I501" i="5"/>
  <c r="G501" i="5"/>
  <c r="I500" i="5"/>
  <c r="G500" i="5"/>
  <c r="I499" i="5"/>
  <c r="G499" i="5"/>
  <c r="I495" i="5"/>
  <c r="G495" i="5"/>
  <c r="E495" i="5"/>
  <c r="I494" i="5"/>
  <c r="G494" i="5"/>
  <c r="E494" i="5"/>
  <c r="I493" i="5"/>
  <c r="G493" i="5"/>
  <c r="E493" i="5"/>
  <c r="F493" i="5" s="1"/>
  <c r="I492" i="5"/>
  <c r="G492" i="5"/>
  <c r="E492" i="5"/>
  <c r="F492" i="5" s="1"/>
  <c r="I491" i="5"/>
  <c r="G491" i="5"/>
  <c r="I490" i="5"/>
  <c r="G490" i="5"/>
  <c r="I489" i="5"/>
  <c r="J489" i="5" s="1"/>
  <c r="G489" i="5"/>
  <c r="I488" i="5"/>
  <c r="G488" i="5"/>
  <c r="E488" i="5"/>
  <c r="F488" i="5" s="1"/>
  <c r="I487" i="5"/>
  <c r="G487" i="5"/>
  <c r="I486" i="5"/>
  <c r="G486" i="5"/>
  <c r="E486" i="5"/>
  <c r="F486" i="5" s="1"/>
  <c r="L486" i="5" s="1"/>
  <c r="I485" i="5"/>
  <c r="G485" i="5"/>
  <c r="I484" i="5"/>
  <c r="J484" i="5" s="1"/>
  <c r="G484" i="5"/>
  <c r="I483" i="5"/>
  <c r="G483" i="5"/>
  <c r="I482" i="5"/>
  <c r="G482" i="5"/>
  <c r="I481" i="5"/>
  <c r="G481" i="5"/>
  <c r="H481" i="5" s="1"/>
  <c r="E481" i="5"/>
  <c r="F481" i="5" s="1"/>
  <c r="I480" i="5"/>
  <c r="G480" i="5"/>
  <c r="I479" i="5"/>
  <c r="J479" i="5" s="1"/>
  <c r="G479" i="5"/>
  <c r="I478" i="5"/>
  <c r="J478" i="5" s="1"/>
  <c r="G478" i="5"/>
  <c r="H478" i="5" s="1"/>
  <c r="E478" i="5"/>
  <c r="F478" i="5" s="1"/>
  <c r="I477" i="5"/>
  <c r="G477" i="5"/>
  <c r="I476" i="5"/>
  <c r="G476" i="5"/>
  <c r="I475" i="5"/>
  <c r="G475" i="5"/>
  <c r="I474" i="5"/>
  <c r="G474" i="5"/>
  <c r="E474" i="5"/>
  <c r="K474" i="5" s="1"/>
  <c r="I473" i="5"/>
  <c r="G473" i="5"/>
  <c r="I472" i="5"/>
  <c r="G472" i="5"/>
  <c r="I471" i="5"/>
  <c r="G471" i="5"/>
  <c r="I470" i="5"/>
  <c r="G470" i="5"/>
  <c r="I469" i="5"/>
  <c r="J469" i="5" s="1"/>
  <c r="G469" i="5"/>
  <c r="I468" i="5"/>
  <c r="G468" i="5"/>
  <c r="I467" i="5"/>
  <c r="G467" i="5"/>
  <c r="I466" i="5"/>
  <c r="G466" i="5"/>
  <c r="H466" i="5" s="1"/>
  <c r="I465" i="5"/>
  <c r="G465" i="5"/>
  <c r="H465" i="5" s="1"/>
  <c r="E465" i="5"/>
  <c r="I464" i="5"/>
  <c r="G464" i="5"/>
  <c r="I463" i="5"/>
  <c r="G463" i="5"/>
  <c r="I462" i="5"/>
  <c r="G462" i="5"/>
  <c r="I458" i="5"/>
  <c r="G458" i="5"/>
  <c r="H458" i="5" s="1"/>
  <c r="E458" i="5"/>
  <c r="I457" i="5"/>
  <c r="G457" i="5"/>
  <c r="E457" i="5"/>
  <c r="I456" i="5"/>
  <c r="G456" i="5"/>
  <c r="E456" i="5"/>
  <c r="I455" i="5"/>
  <c r="G455" i="5"/>
  <c r="H455" i="5" s="1"/>
  <c r="E455" i="5"/>
  <c r="F455" i="5" s="1"/>
  <c r="I454" i="5"/>
  <c r="G454" i="5"/>
  <c r="E454" i="5"/>
  <c r="F454" i="5" s="1"/>
  <c r="I453" i="5"/>
  <c r="G453" i="5"/>
  <c r="I452" i="5"/>
  <c r="G452" i="5"/>
  <c r="I451" i="5"/>
  <c r="J451" i="5" s="1"/>
  <c r="G451" i="5"/>
  <c r="I450" i="5"/>
  <c r="G450" i="5"/>
  <c r="I449" i="5"/>
  <c r="G449" i="5"/>
  <c r="I448" i="5"/>
  <c r="J448" i="5" s="1"/>
  <c r="G448" i="5"/>
  <c r="I447" i="5"/>
  <c r="G447" i="5"/>
  <c r="H447" i="5" s="1"/>
  <c r="I446" i="5"/>
  <c r="J446" i="5" s="1"/>
  <c r="G446" i="5"/>
  <c r="I445" i="5"/>
  <c r="G445" i="5"/>
  <c r="I444" i="5"/>
  <c r="G444" i="5"/>
  <c r="I443" i="5"/>
  <c r="G443" i="5"/>
  <c r="I442" i="5"/>
  <c r="G442" i="5"/>
  <c r="E442" i="5"/>
  <c r="K442" i="5" s="1"/>
  <c r="I441" i="5"/>
  <c r="G441" i="5"/>
  <c r="I440" i="5"/>
  <c r="J440" i="5" s="1"/>
  <c r="G440" i="5"/>
  <c r="I439" i="5"/>
  <c r="G439" i="5"/>
  <c r="I438" i="5"/>
  <c r="G438" i="5"/>
  <c r="I434" i="5"/>
  <c r="G434" i="5"/>
  <c r="E434" i="5"/>
  <c r="I433" i="5"/>
  <c r="J433" i="5" s="1"/>
  <c r="G433" i="5"/>
  <c r="K433" i="5" s="1"/>
  <c r="E433" i="5"/>
  <c r="I432" i="5"/>
  <c r="J432" i="5" s="1"/>
  <c r="G432" i="5"/>
  <c r="I431" i="5"/>
  <c r="G431" i="5"/>
  <c r="I430" i="5"/>
  <c r="G430" i="5"/>
  <c r="I429" i="5"/>
  <c r="G429" i="5"/>
  <c r="I428" i="5"/>
  <c r="J428" i="5" s="1"/>
  <c r="G428" i="5"/>
  <c r="E428" i="5"/>
  <c r="F428" i="5" s="1"/>
  <c r="I427" i="5"/>
  <c r="G427" i="5"/>
  <c r="E427" i="5"/>
  <c r="F427" i="5" s="1"/>
  <c r="I426" i="5"/>
  <c r="G426" i="5"/>
  <c r="I425" i="5"/>
  <c r="J425" i="5" s="1"/>
  <c r="G425" i="5"/>
  <c r="I424" i="5"/>
  <c r="G424" i="5"/>
  <c r="I423" i="5"/>
  <c r="G423" i="5"/>
  <c r="I422" i="5"/>
  <c r="G422" i="5"/>
  <c r="I421" i="5"/>
  <c r="J421" i="5" s="1"/>
  <c r="G421" i="5"/>
  <c r="H421" i="5" s="1"/>
  <c r="I420" i="5"/>
  <c r="G420" i="5"/>
  <c r="I419" i="5"/>
  <c r="G419" i="5"/>
  <c r="I418" i="5"/>
  <c r="J418" i="5" s="1"/>
  <c r="G418" i="5"/>
  <c r="I417" i="5"/>
  <c r="J417" i="5" s="1"/>
  <c r="G417" i="5"/>
  <c r="E417" i="5"/>
  <c r="I416" i="5"/>
  <c r="G416" i="5"/>
  <c r="I415" i="5"/>
  <c r="G415" i="5"/>
  <c r="I414" i="5"/>
  <c r="G414" i="5"/>
  <c r="H414" i="5" s="1"/>
  <c r="I413" i="5"/>
  <c r="J413" i="5" s="1"/>
  <c r="G413" i="5"/>
  <c r="H413" i="5" s="1"/>
  <c r="I412" i="5"/>
  <c r="J412" i="5" s="1"/>
  <c r="G412" i="5"/>
  <c r="H412" i="5" s="1"/>
  <c r="I411" i="5"/>
  <c r="G411" i="5"/>
  <c r="E411" i="5"/>
  <c r="F411" i="5" s="1"/>
  <c r="I410" i="5"/>
  <c r="G410" i="5"/>
  <c r="I409" i="5"/>
  <c r="G409" i="5"/>
  <c r="I408" i="5"/>
  <c r="G408" i="5"/>
  <c r="E408" i="5"/>
  <c r="F408" i="5" s="1"/>
  <c r="I407" i="5"/>
  <c r="G407" i="5"/>
  <c r="I406" i="5"/>
  <c r="G406" i="5"/>
  <c r="I405" i="5"/>
  <c r="J405" i="5" s="1"/>
  <c r="G405" i="5"/>
  <c r="I404" i="5"/>
  <c r="G404" i="5"/>
  <c r="I403" i="5"/>
  <c r="J403" i="5" s="1"/>
  <c r="G403" i="5"/>
  <c r="I402" i="5"/>
  <c r="G402" i="5"/>
  <c r="I401" i="5"/>
  <c r="J401" i="5" s="1"/>
  <c r="G401" i="5"/>
  <c r="I397" i="5"/>
  <c r="G397" i="5"/>
  <c r="E397" i="5"/>
  <c r="I396" i="5"/>
  <c r="G396" i="5"/>
  <c r="H396" i="5" s="1"/>
  <c r="E396" i="5"/>
  <c r="I395" i="5"/>
  <c r="G395" i="5"/>
  <c r="E395" i="5"/>
  <c r="I394" i="5"/>
  <c r="G394" i="5"/>
  <c r="H394" i="5" s="1"/>
  <c r="E394" i="5"/>
  <c r="I393" i="5"/>
  <c r="G393" i="5"/>
  <c r="I392" i="5"/>
  <c r="G392" i="5"/>
  <c r="E392" i="5"/>
  <c r="F392" i="5" s="1"/>
  <c r="I391" i="5"/>
  <c r="G391" i="5"/>
  <c r="I390" i="5"/>
  <c r="G390" i="5"/>
  <c r="I389" i="5"/>
  <c r="G389" i="5"/>
  <c r="I388" i="5"/>
  <c r="G388" i="5"/>
  <c r="E388" i="5"/>
  <c r="I387" i="5"/>
  <c r="G387" i="5"/>
  <c r="H387" i="5" s="1"/>
  <c r="I386" i="5"/>
  <c r="G386" i="5"/>
  <c r="I385" i="5"/>
  <c r="G385" i="5"/>
  <c r="H385" i="5" s="1"/>
  <c r="E385" i="5"/>
  <c r="F385" i="5" s="1"/>
  <c r="I384" i="5"/>
  <c r="G384" i="5"/>
  <c r="I383" i="5"/>
  <c r="G383" i="5"/>
  <c r="E383" i="5"/>
  <c r="K383" i="5" s="1"/>
  <c r="I382" i="5"/>
  <c r="G382" i="5"/>
  <c r="I381" i="5"/>
  <c r="G381" i="5"/>
  <c r="I380" i="5"/>
  <c r="J380" i="5" s="1"/>
  <c r="G380" i="5"/>
  <c r="I379" i="5"/>
  <c r="G379" i="5"/>
  <c r="I378" i="5"/>
  <c r="G378" i="5"/>
  <c r="H378" i="5" s="1"/>
  <c r="I377" i="5"/>
  <c r="G377" i="5"/>
  <c r="I376" i="5"/>
  <c r="G376" i="5"/>
  <c r="E376" i="5"/>
  <c r="K376" i="5" s="1"/>
  <c r="I372" i="5"/>
  <c r="G372" i="5"/>
  <c r="E372" i="5"/>
  <c r="I371" i="5"/>
  <c r="G371" i="5"/>
  <c r="H371" i="5" s="1"/>
  <c r="E371" i="5"/>
  <c r="I370" i="5"/>
  <c r="G370" i="5"/>
  <c r="I369" i="5"/>
  <c r="G369" i="5"/>
  <c r="H369" i="5" s="1"/>
  <c r="E369" i="5"/>
  <c r="K369" i="5" s="1"/>
  <c r="I368" i="5"/>
  <c r="G368" i="5"/>
  <c r="H368" i="5" s="1"/>
  <c r="I367" i="5"/>
  <c r="G367" i="5"/>
  <c r="H367" i="5" s="1"/>
  <c r="I366" i="5"/>
  <c r="J366" i="5" s="1"/>
  <c r="G366" i="5"/>
  <c r="H366" i="5" s="1"/>
  <c r="E366" i="5"/>
  <c r="I365" i="5"/>
  <c r="G365" i="5"/>
  <c r="I364" i="5"/>
  <c r="G364" i="5"/>
  <c r="I363" i="5"/>
  <c r="G363" i="5"/>
  <c r="I362" i="5"/>
  <c r="G362" i="5"/>
  <c r="H362" i="5" s="1"/>
  <c r="I361" i="5"/>
  <c r="J361" i="5" s="1"/>
  <c r="G361" i="5"/>
  <c r="I360" i="5"/>
  <c r="G360" i="5"/>
  <c r="I359" i="5"/>
  <c r="G359" i="5"/>
  <c r="H359" i="5" s="1"/>
  <c r="I358" i="5"/>
  <c r="G358" i="5"/>
  <c r="H358" i="5" s="1"/>
  <c r="I357" i="5"/>
  <c r="J357" i="5" s="1"/>
  <c r="G357" i="5"/>
  <c r="I356" i="5"/>
  <c r="G356" i="5"/>
  <c r="E356" i="5"/>
  <c r="I355" i="5"/>
  <c r="G355" i="5"/>
  <c r="E355" i="5"/>
  <c r="I354" i="5"/>
  <c r="G354" i="5"/>
  <c r="I353" i="5"/>
  <c r="G353" i="5"/>
  <c r="I352" i="5"/>
  <c r="J352" i="5" s="1"/>
  <c r="G352" i="5"/>
  <c r="I351" i="5"/>
  <c r="G351" i="5"/>
  <c r="I350" i="5"/>
  <c r="G350" i="5"/>
  <c r="I349" i="5"/>
  <c r="G349" i="5"/>
  <c r="H349" i="5" s="1"/>
  <c r="E349" i="5"/>
  <c r="K349" i="5" s="1"/>
  <c r="I348" i="5"/>
  <c r="G348" i="5"/>
  <c r="I347" i="5"/>
  <c r="G347" i="5"/>
  <c r="I346" i="5"/>
  <c r="G346" i="5"/>
  <c r="I345" i="5"/>
  <c r="G345" i="5"/>
  <c r="E345" i="5"/>
  <c r="I344" i="5"/>
  <c r="G344" i="5"/>
  <c r="I343" i="5"/>
  <c r="G343" i="5"/>
  <c r="I342" i="5"/>
  <c r="J342" i="5" s="1"/>
  <c r="G342" i="5"/>
  <c r="H342" i="5" s="1"/>
  <c r="K342" i="5"/>
  <c r="I337" i="5"/>
  <c r="G337" i="5"/>
  <c r="E337" i="5"/>
  <c r="I332" i="5"/>
  <c r="G332" i="5"/>
  <c r="E332" i="5"/>
  <c r="I331" i="5"/>
  <c r="G331" i="5"/>
  <c r="E331" i="5"/>
  <c r="I326" i="5"/>
  <c r="G326" i="5"/>
  <c r="K326" i="5" s="1"/>
  <c r="E326" i="5"/>
  <c r="I325" i="5"/>
  <c r="G325" i="5"/>
  <c r="H325" i="5" s="1"/>
  <c r="E325" i="5"/>
  <c r="I324" i="5"/>
  <c r="G324" i="5"/>
  <c r="E324" i="5"/>
  <c r="I319" i="5"/>
  <c r="J319" i="5" s="1"/>
  <c r="G319" i="5"/>
  <c r="E319" i="5"/>
  <c r="I318" i="5"/>
  <c r="G318" i="5"/>
  <c r="E318" i="5"/>
  <c r="I314" i="5"/>
  <c r="G314" i="5"/>
  <c r="E314" i="5"/>
  <c r="I313" i="5"/>
  <c r="G313" i="5"/>
  <c r="H313" i="5" s="1"/>
  <c r="E313" i="5"/>
  <c r="I312" i="5"/>
  <c r="G312" i="5"/>
  <c r="E312" i="5"/>
  <c r="F312" i="5" s="1"/>
  <c r="I311" i="5"/>
  <c r="G311" i="5"/>
  <c r="K311" i="5" s="1"/>
  <c r="E311" i="5"/>
  <c r="I310" i="5"/>
  <c r="G310" i="5"/>
  <c r="H310" i="5" s="1"/>
  <c r="E310" i="5"/>
  <c r="K310" i="5" s="1"/>
  <c r="I309" i="5"/>
  <c r="G309" i="5"/>
  <c r="H309" i="5" s="1"/>
  <c r="I308" i="5"/>
  <c r="J308" i="5" s="1"/>
  <c r="G308" i="5"/>
  <c r="I307" i="5"/>
  <c r="G307" i="5"/>
  <c r="I306" i="5"/>
  <c r="G306" i="5"/>
  <c r="I305" i="5"/>
  <c r="G305" i="5"/>
  <c r="H305" i="5" s="1"/>
  <c r="I304" i="5"/>
  <c r="G304" i="5"/>
  <c r="I303" i="5"/>
  <c r="J303" i="5" s="1"/>
  <c r="G303" i="5"/>
  <c r="I302" i="5"/>
  <c r="G302" i="5"/>
  <c r="I301" i="5"/>
  <c r="G301" i="5"/>
  <c r="E301" i="5"/>
  <c r="K301" i="5" s="1"/>
  <c r="I300" i="5"/>
  <c r="G300" i="5"/>
  <c r="I299" i="5"/>
  <c r="G299" i="5"/>
  <c r="I298" i="5"/>
  <c r="G298" i="5"/>
  <c r="I297" i="5"/>
  <c r="G297" i="5"/>
  <c r="E297" i="5"/>
  <c r="I296" i="5"/>
  <c r="J296" i="5" s="1"/>
  <c r="G296" i="5"/>
  <c r="E296" i="5"/>
  <c r="F296" i="5" s="1"/>
  <c r="I295" i="5"/>
  <c r="G295" i="5"/>
  <c r="E295" i="5"/>
  <c r="F295" i="5" s="1"/>
  <c r="I294" i="5"/>
  <c r="G294" i="5"/>
  <c r="I293" i="5"/>
  <c r="J293" i="5" s="1"/>
  <c r="G293" i="5"/>
  <c r="I292" i="5"/>
  <c r="G292" i="5"/>
  <c r="I291" i="5"/>
  <c r="G291" i="5"/>
  <c r="I287" i="5"/>
  <c r="G287" i="5"/>
  <c r="E287" i="5"/>
  <c r="I286" i="5"/>
  <c r="G286" i="5"/>
  <c r="K286" i="5" s="1"/>
  <c r="E286" i="5"/>
  <c r="I285" i="5"/>
  <c r="J285" i="5" s="1"/>
  <c r="G285" i="5"/>
  <c r="I284" i="5"/>
  <c r="J284" i="5" s="1"/>
  <c r="G284" i="5"/>
  <c r="H284" i="5" s="1"/>
  <c r="E284" i="5"/>
  <c r="I283" i="5"/>
  <c r="G283" i="5"/>
  <c r="I282" i="5"/>
  <c r="G282" i="5"/>
  <c r="I281" i="5"/>
  <c r="G281" i="5"/>
  <c r="I280" i="5"/>
  <c r="G280" i="5"/>
  <c r="I279" i="5"/>
  <c r="G279" i="5"/>
  <c r="E279" i="5"/>
  <c r="K279" i="5" s="1"/>
  <c r="I278" i="5"/>
  <c r="J278" i="5" s="1"/>
  <c r="G278" i="5"/>
  <c r="E278" i="5"/>
  <c r="K278" i="5" s="1"/>
  <c r="I277" i="5"/>
  <c r="G277" i="5"/>
  <c r="H277" i="5" s="1"/>
  <c r="I276" i="5"/>
  <c r="G276" i="5"/>
  <c r="H276" i="5" s="1"/>
  <c r="I275" i="5"/>
  <c r="J275" i="5" s="1"/>
  <c r="G275" i="5"/>
  <c r="I274" i="5"/>
  <c r="G274" i="5"/>
  <c r="I273" i="5"/>
  <c r="G273" i="5"/>
  <c r="I272" i="5"/>
  <c r="G272" i="5"/>
  <c r="K272" i="5" s="1"/>
  <c r="E272" i="5"/>
  <c r="I271" i="5"/>
  <c r="G271" i="5"/>
  <c r="E271" i="5"/>
  <c r="I270" i="5"/>
  <c r="J270" i="5" s="1"/>
  <c r="G270" i="5"/>
  <c r="I269" i="5"/>
  <c r="G269" i="5"/>
  <c r="I268" i="5"/>
  <c r="G268" i="5"/>
  <c r="I267" i="5"/>
  <c r="G267" i="5"/>
  <c r="E267" i="5"/>
  <c r="K267" i="5" s="1"/>
  <c r="I266" i="5"/>
  <c r="G266" i="5"/>
  <c r="I265" i="5"/>
  <c r="G265" i="5"/>
  <c r="I264" i="5"/>
  <c r="G264" i="5"/>
  <c r="H264" i="5" s="1"/>
  <c r="E264" i="5"/>
  <c r="I263" i="5"/>
  <c r="G263" i="5"/>
  <c r="I262" i="5"/>
  <c r="G262" i="5"/>
  <c r="I261" i="5"/>
  <c r="G261" i="5"/>
  <c r="I260" i="5"/>
  <c r="J260" i="5" s="1"/>
  <c r="G260" i="5"/>
  <c r="H260" i="5" s="1"/>
  <c r="E260" i="5"/>
  <c r="I259" i="5"/>
  <c r="G259" i="5"/>
  <c r="E259" i="5"/>
  <c r="K259" i="5" s="1"/>
  <c r="I258" i="5"/>
  <c r="G258" i="5"/>
  <c r="I257" i="5"/>
  <c r="G257" i="5"/>
  <c r="I252" i="5"/>
  <c r="G252" i="5"/>
  <c r="H252" i="5" s="1"/>
  <c r="E253" i="5" s="1"/>
  <c r="F253" i="5" s="1"/>
  <c r="E252" i="5"/>
  <c r="I250" i="5"/>
  <c r="G250" i="5"/>
  <c r="I245" i="5"/>
  <c r="G245" i="5"/>
  <c r="E245" i="5"/>
  <c r="I243" i="5"/>
  <c r="G243" i="5"/>
  <c r="H243" i="5" s="1"/>
  <c r="I238" i="5"/>
  <c r="G238" i="5"/>
  <c r="H238" i="5" s="1"/>
  <c r="E239" i="5" s="1"/>
  <c r="F239" i="5" s="1"/>
  <c r="L239" i="5" s="1"/>
  <c r="E238" i="5"/>
  <c r="F238" i="5" s="1"/>
  <c r="I236" i="5"/>
  <c r="G236" i="5"/>
  <c r="I231" i="5"/>
  <c r="G231" i="5"/>
  <c r="E231" i="5"/>
  <c r="I229" i="5"/>
  <c r="G229" i="5"/>
  <c r="E229" i="5"/>
  <c r="F229" i="5" s="1"/>
  <c r="E230" i="5" s="1"/>
  <c r="F230" i="5" s="1"/>
  <c r="L230" i="5" s="1"/>
  <c r="I224" i="5"/>
  <c r="G224" i="5"/>
  <c r="E224" i="5"/>
  <c r="I222" i="5"/>
  <c r="G222" i="5"/>
  <c r="E222" i="5"/>
  <c r="K222" i="5" s="1"/>
  <c r="I217" i="5"/>
  <c r="J217" i="5" s="1"/>
  <c r="G217" i="5"/>
  <c r="E217" i="5"/>
  <c r="I215" i="5"/>
  <c r="G215" i="5"/>
  <c r="H215" i="5" s="1"/>
  <c r="O98" i="4"/>
  <c r="O97" i="4"/>
  <c r="O96" i="4"/>
  <c r="O95" i="4"/>
  <c r="E30" i="7" s="1"/>
  <c r="F30" i="7" s="1"/>
  <c r="O94" i="4"/>
  <c r="O93" i="4"/>
  <c r="O92" i="4"/>
  <c r="E555" i="5" s="1"/>
  <c r="K555" i="5" s="1"/>
  <c r="E623" i="5"/>
  <c r="O90" i="4"/>
  <c r="E631" i="5" s="1"/>
  <c r="O89" i="4"/>
  <c r="E300" i="5" s="1"/>
  <c r="F300" i="5" s="1"/>
  <c r="E875" i="5"/>
  <c r="F875" i="5" s="1"/>
  <c r="O87" i="4"/>
  <c r="E505" i="5" s="1"/>
  <c r="F505" i="5" s="1"/>
  <c r="E629" i="5"/>
  <c r="F629" i="5" s="1"/>
  <c r="E690" i="5"/>
  <c r="E566" i="5"/>
  <c r="E565" i="5"/>
  <c r="E440" i="5"/>
  <c r="E387" i="5"/>
  <c r="K387" i="5" s="1"/>
  <c r="E302" i="5"/>
  <c r="O76" i="4"/>
  <c r="E561" i="5" s="1"/>
  <c r="O75" i="4"/>
  <c r="O74" i="4"/>
  <c r="O73" i="4"/>
  <c r="E7" i="7" s="1"/>
  <c r="F7" i="7" s="1"/>
  <c r="O72" i="4"/>
  <c r="O71" i="4"/>
  <c r="O70" i="4"/>
  <c r="O69" i="4"/>
  <c r="O68" i="4"/>
  <c r="O67" i="4"/>
  <c r="E881" i="5" s="1"/>
  <c r="F881" i="5" s="1"/>
  <c r="O66" i="4"/>
  <c r="O65" i="4"/>
  <c r="E732" i="5" s="1"/>
  <c r="O64" i="4"/>
  <c r="O63" i="4"/>
  <c r="E485" i="5" s="1"/>
  <c r="O62" i="4"/>
  <c r="E674" i="5" s="1"/>
  <c r="O61" i="4"/>
  <c r="O60" i="4"/>
  <c r="O59" i="4"/>
  <c r="E601" i="5" s="1"/>
  <c r="O58" i="4"/>
  <c r="O57" i="4"/>
  <c r="E529" i="5" s="1"/>
  <c r="O56" i="4"/>
  <c r="O55" i="4"/>
  <c r="E462" i="5" s="1"/>
  <c r="K462" i="5" s="1"/>
  <c r="O54" i="4"/>
  <c r="E257" i="5" s="1"/>
  <c r="F257" i="5" s="1"/>
  <c r="O53" i="4"/>
  <c r="E342" i="5" s="1"/>
  <c r="F342" i="5" s="1"/>
  <c r="E280" i="5"/>
  <c r="E880" i="5"/>
  <c r="E364" i="5"/>
  <c r="O49" i="4"/>
  <c r="E352" i="5" s="1"/>
  <c r="O48" i="4"/>
  <c r="O47" i="4"/>
  <c r="E779" i="5" s="1"/>
  <c r="O46" i="4"/>
  <c r="E473" i="5" s="1"/>
  <c r="O37" i="4"/>
  <c r="O36" i="4"/>
  <c r="E304" i="5" s="1"/>
  <c r="O35" i="4"/>
  <c r="O34" i="4"/>
  <c r="E55" i="7" s="1"/>
  <c r="F55" i="7" s="1"/>
  <c r="O33" i="4"/>
  <c r="E716" i="5" s="1"/>
  <c r="O32" i="4"/>
  <c r="O31" i="4"/>
  <c r="E410" i="5" s="1"/>
  <c r="O30" i="4"/>
  <c r="O29" i="4"/>
  <c r="E843" i="5" s="1"/>
  <c r="O28" i="4"/>
  <c r="E362" i="5" s="1"/>
  <c r="O27" i="4"/>
  <c r="E482" i="5" s="1"/>
  <c r="F482" i="5" s="1"/>
  <c r="O26" i="4"/>
  <c r="E667" i="5" s="1"/>
  <c r="F667" i="5" s="1"/>
  <c r="O24" i="4"/>
  <c r="E469" i="5" s="1"/>
  <c r="O23" i="4"/>
  <c r="O22" i="4"/>
  <c r="E822" i="5" s="1"/>
  <c r="O21" i="4"/>
  <c r="E845" i="5" s="1"/>
  <c r="O20" i="4"/>
  <c r="E476" i="5" s="1"/>
  <c r="F476" i="5" s="1"/>
  <c r="O19" i="4"/>
  <c r="E270" i="5" s="1"/>
  <c r="F270" i="5" s="1"/>
  <c r="O18" i="4"/>
  <c r="O17" i="4"/>
  <c r="O16" i="4"/>
  <c r="E709" i="5" s="1"/>
  <c r="F709" i="5" s="1"/>
  <c r="O15" i="4"/>
  <c r="E589" i="5" s="1"/>
  <c r="O14" i="4"/>
  <c r="E588" i="5" s="1"/>
  <c r="O13" i="4"/>
  <c r="E243" i="5" s="1"/>
  <c r="E250" i="5"/>
  <c r="K250" i="5" s="1"/>
  <c r="E236" i="5"/>
  <c r="E215" i="5"/>
  <c r="E799" i="5"/>
  <c r="E430" i="5"/>
  <c r="F430" i="5" s="1"/>
  <c r="O5" i="4"/>
  <c r="E760" i="5" s="1"/>
  <c r="K760" i="5" s="1"/>
  <c r="H887" i="5"/>
  <c r="J887" i="5"/>
  <c r="J885" i="5"/>
  <c r="F884" i="5"/>
  <c r="J884" i="5"/>
  <c r="H883" i="5"/>
  <c r="H882" i="5"/>
  <c r="H881" i="5"/>
  <c r="J881" i="5"/>
  <c r="J880" i="5"/>
  <c r="J879" i="5"/>
  <c r="H876" i="5"/>
  <c r="J876" i="5"/>
  <c r="K876" i="5"/>
  <c r="H875" i="5"/>
  <c r="J875" i="5"/>
  <c r="K875" i="5"/>
  <c r="H874" i="5"/>
  <c r="J874" i="5"/>
  <c r="H872" i="5"/>
  <c r="H871" i="5"/>
  <c r="J871" i="5"/>
  <c r="H870" i="5"/>
  <c r="J869" i="5"/>
  <c r="H868" i="5"/>
  <c r="H867" i="5"/>
  <c r="J867" i="5"/>
  <c r="J862" i="5"/>
  <c r="J861" i="5"/>
  <c r="H860" i="5"/>
  <c r="H859" i="5"/>
  <c r="H858" i="5"/>
  <c r="J858" i="5"/>
  <c r="F857" i="5"/>
  <c r="H857" i="5"/>
  <c r="J857" i="5"/>
  <c r="J856" i="5"/>
  <c r="H853" i="5"/>
  <c r="J853" i="5"/>
  <c r="H852" i="5"/>
  <c r="J852" i="5"/>
  <c r="H851" i="5"/>
  <c r="J851" i="5"/>
  <c r="H849" i="5"/>
  <c r="H848" i="5"/>
  <c r="J848" i="5"/>
  <c r="H847" i="5"/>
  <c r="J846" i="5"/>
  <c r="H845" i="5"/>
  <c r="H844" i="5"/>
  <c r="J844" i="5"/>
  <c r="H842" i="5"/>
  <c r="J842" i="5"/>
  <c r="J841" i="5"/>
  <c r="H840" i="5"/>
  <c r="H839" i="5"/>
  <c r="H838" i="5"/>
  <c r="J838" i="5"/>
  <c r="J837" i="5"/>
  <c r="J836" i="5"/>
  <c r="H834" i="5"/>
  <c r="H833" i="5"/>
  <c r="J833" i="5"/>
  <c r="K833" i="5"/>
  <c r="H832" i="5"/>
  <c r="J832" i="5"/>
  <c r="H831" i="5"/>
  <c r="J831" i="5"/>
  <c r="J825" i="5"/>
  <c r="F824" i="5"/>
  <c r="F823" i="5"/>
  <c r="J823" i="5"/>
  <c r="K823" i="5"/>
  <c r="H822" i="5"/>
  <c r="H821" i="5"/>
  <c r="J821" i="5"/>
  <c r="J820" i="5"/>
  <c r="J819" i="5"/>
  <c r="J818" i="5"/>
  <c r="H817" i="5"/>
  <c r="H816" i="5"/>
  <c r="H815" i="5"/>
  <c r="J815" i="5"/>
  <c r="H814" i="5"/>
  <c r="J814" i="5"/>
  <c r="H811" i="5"/>
  <c r="H810" i="5"/>
  <c r="J810" i="5"/>
  <c r="K810" i="5"/>
  <c r="H809" i="5"/>
  <c r="J809" i="5"/>
  <c r="H808" i="5"/>
  <c r="J808" i="5"/>
  <c r="H806" i="5"/>
  <c r="H802" i="5"/>
  <c r="K802" i="5"/>
  <c r="F801" i="5"/>
  <c r="J801" i="5"/>
  <c r="K801" i="5"/>
  <c r="H800" i="5"/>
  <c r="J800" i="5"/>
  <c r="H799" i="5"/>
  <c r="J799" i="5"/>
  <c r="H798" i="5"/>
  <c r="J798" i="5"/>
  <c r="H797" i="5"/>
  <c r="J797" i="5"/>
  <c r="K797" i="5"/>
  <c r="J796" i="5"/>
  <c r="H795" i="5"/>
  <c r="J795" i="5"/>
  <c r="H794" i="5"/>
  <c r="J794" i="5"/>
  <c r="H793" i="5"/>
  <c r="H792" i="5"/>
  <c r="J792" i="5"/>
  <c r="J791" i="5"/>
  <c r="H790" i="5"/>
  <c r="J790" i="5"/>
  <c r="J789" i="5"/>
  <c r="H787" i="5"/>
  <c r="J787" i="5"/>
  <c r="J786" i="5"/>
  <c r="H785" i="5"/>
  <c r="J785" i="5"/>
  <c r="H783" i="5"/>
  <c r="H782" i="5"/>
  <c r="J782" i="5"/>
  <c r="J781" i="5"/>
  <c r="H780" i="5"/>
  <c r="J780" i="5"/>
  <c r="H779" i="5"/>
  <c r="H778" i="5"/>
  <c r="J778" i="5"/>
  <c r="J777" i="5"/>
  <c r="F776" i="5"/>
  <c r="J776" i="5"/>
  <c r="H775" i="5"/>
  <c r="J775" i="5"/>
  <c r="H774" i="5"/>
  <c r="J774" i="5"/>
  <c r="H773" i="5"/>
  <c r="H772" i="5"/>
  <c r="J772" i="5"/>
  <c r="F771" i="5"/>
  <c r="J771" i="5"/>
  <c r="H770" i="5"/>
  <c r="J770" i="5"/>
  <c r="F765" i="5"/>
  <c r="H764" i="5"/>
  <c r="J764" i="5"/>
  <c r="K764" i="5"/>
  <c r="F763" i="5"/>
  <c r="J763" i="5"/>
  <c r="K763" i="5"/>
  <c r="F762" i="5"/>
  <c r="H762" i="5"/>
  <c r="J762" i="5"/>
  <c r="K762" i="5"/>
  <c r="H760" i="5"/>
  <c r="H759" i="5"/>
  <c r="J757" i="5"/>
  <c r="H756" i="5"/>
  <c r="J756" i="5"/>
  <c r="H755" i="5"/>
  <c r="J755" i="5"/>
  <c r="H754" i="5"/>
  <c r="J754" i="5"/>
  <c r="J753" i="5"/>
  <c r="H752" i="5"/>
  <c r="J752" i="5"/>
  <c r="H751" i="5"/>
  <c r="J751" i="5"/>
  <c r="H750" i="5"/>
  <c r="H749" i="5"/>
  <c r="J749" i="5"/>
  <c r="J748" i="5"/>
  <c r="J747" i="5"/>
  <c r="J746" i="5"/>
  <c r="F745" i="5"/>
  <c r="H741" i="5"/>
  <c r="J741" i="5"/>
  <c r="F740" i="5"/>
  <c r="J740" i="5"/>
  <c r="K740" i="5"/>
  <c r="H739" i="5"/>
  <c r="J739" i="5"/>
  <c r="J738" i="5"/>
  <c r="H737" i="5"/>
  <c r="H736" i="5"/>
  <c r="J734" i="5"/>
  <c r="H733" i="5"/>
  <c r="J733" i="5"/>
  <c r="H732" i="5"/>
  <c r="J732" i="5"/>
  <c r="J731" i="5"/>
  <c r="J730" i="5"/>
  <c r="H729" i="5"/>
  <c r="J729" i="5"/>
  <c r="H728" i="5"/>
  <c r="J728" i="5"/>
  <c r="H727" i="5"/>
  <c r="H726" i="5"/>
  <c r="J726" i="5"/>
  <c r="J725" i="5"/>
  <c r="H724" i="5"/>
  <c r="J724" i="5"/>
  <c r="H721" i="5"/>
  <c r="J721" i="5"/>
  <c r="J720" i="5"/>
  <c r="H719" i="5"/>
  <c r="J719" i="5"/>
  <c r="J718" i="5"/>
  <c r="H717" i="5"/>
  <c r="H716" i="5"/>
  <c r="J716" i="5"/>
  <c r="H714" i="5"/>
  <c r="J714" i="5"/>
  <c r="H713" i="5"/>
  <c r="J713" i="5"/>
  <c r="H712" i="5"/>
  <c r="J712" i="5"/>
  <c r="J711" i="5"/>
  <c r="K711" i="5"/>
  <c r="J710" i="5"/>
  <c r="J709" i="5"/>
  <c r="F704" i="5"/>
  <c r="H704" i="5"/>
  <c r="F703" i="5"/>
  <c r="J703" i="5"/>
  <c r="F702" i="5"/>
  <c r="J702" i="5"/>
  <c r="F701" i="5"/>
  <c r="H700" i="5"/>
  <c r="H698" i="5"/>
  <c r="J698" i="5"/>
  <c r="J697" i="5"/>
  <c r="H696" i="5"/>
  <c r="J696" i="5"/>
  <c r="H695" i="5"/>
  <c r="J695" i="5"/>
  <c r="H694" i="5"/>
  <c r="H693" i="5"/>
  <c r="J692" i="5"/>
  <c r="J691" i="5"/>
  <c r="H690" i="5"/>
  <c r="H689" i="5"/>
  <c r="J689" i="5"/>
  <c r="H688" i="5"/>
  <c r="J688" i="5"/>
  <c r="J687" i="5"/>
  <c r="H686" i="5"/>
  <c r="J686" i="5"/>
  <c r="H685" i="5"/>
  <c r="J685" i="5"/>
  <c r="H684" i="5"/>
  <c r="H683" i="5"/>
  <c r="J683" i="5"/>
  <c r="J679" i="5"/>
  <c r="F678" i="5"/>
  <c r="H678" i="5"/>
  <c r="J678" i="5"/>
  <c r="K678" i="5"/>
  <c r="H677" i="5"/>
  <c r="J677" i="5"/>
  <c r="H675" i="5"/>
  <c r="J675" i="5"/>
  <c r="H674" i="5"/>
  <c r="J674" i="5"/>
  <c r="H673" i="5"/>
  <c r="J673" i="5"/>
  <c r="H671" i="5"/>
  <c r="H670" i="5"/>
  <c r="J670" i="5"/>
  <c r="J669" i="5"/>
  <c r="H668" i="5"/>
  <c r="J668" i="5"/>
  <c r="H667" i="5"/>
  <c r="H666" i="5"/>
  <c r="J666" i="5"/>
  <c r="H665" i="5"/>
  <c r="K665" i="5"/>
  <c r="J664" i="5"/>
  <c r="H663" i="5"/>
  <c r="J663" i="5"/>
  <c r="H662" i="5"/>
  <c r="J662" i="5"/>
  <c r="H661" i="5"/>
  <c r="J661" i="5"/>
  <c r="H660" i="5"/>
  <c r="J660" i="5"/>
  <c r="H659" i="5"/>
  <c r="J659" i="5"/>
  <c r="H658" i="5"/>
  <c r="J658" i="5"/>
  <c r="H657" i="5"/>
  <c r="J657" i="5"/>
  <c r="H655" i="5"/>
  <c r="J655" i="5"/>
  <c r="H654" i="5"/>
  <c r="J654" i="5"/>
  <c r="H653" i="5"/>
  <c r="J653" i="5"/>
  <c r="J652" i="5"/>
  <c r="H651" i="5"/>
  <c r="J651" i="5"/>
  <c r="H650" i="5"/>
  <c r="J650" i="5"/>
  <c r="J648" i="5"/>
  <c r="H647" i="5"/>
  <c r="J647" i="5"/>
  <c r="J646" i="5"/>
  <c r="F642" i="5"/>
  <c r="J642" i="5"/>
  <c r="H641" i="5"/>
  <c r="J641" i="5"/>
  <c r="F640" i="5"/>
  <c r="H640" i="5"/>
  <c r="J640" i="5"/>
  <c r="F639" i="5"/>
  <c r="H639" i="5"/>
  <c r="H638" i="5"/>
  <c r="H637" i="5"/>
  <c r="J637" i="5"/>
  <c r="H636" i="5"/>
  <c r="J636" i="5"/>
  <c r="H635" i="5"/>
  <c r="J635" i="5"/>
  <c r="J634" i="5"/>
  <c r="H632" i="5"/>
  <c r="J632" i="5"/>
  <c r="J631" i="5"/>
  <c r="H630" i="5"/>
  <c r="J630" i="5"/>
  <c r="J629" i="5"/>
  <c r="H628" i="5"/>
  <c r="J628" i="5"/>
  <c r="H627" i="5"/>
  <c r="J627" i="5"/>
  <c r="H625" i="5"/>
  <c r="J625" i="5"/>
  <c r="H624" i="5"/>
  <c r="H623" i="5"/>
  <c r="J623" i="5"/>
  <c r="H622" i="5"/>
  <c r="J622" i="5"/>
  <c r="K622" i="5"/>
  <c r="H618" i="5"/>
  <c r="J618" i="5"/>
  <c r="F617" i="5"/>
  <c r="H617" i="5"/>
  <c r="J617" i="5"/>
  <c r="K617" i="5"/>
  <c r="H616" i="5"/>
  <c r="H615" i="5"/>
  <c r="H614" i="5"/>
  <c r="J614" i="5"/>
  <c r="H613" i="5"/>
  <c r="J613" i="5"/>
  <c r="K613" i="5"/>
  <c r="H612" i="5"/>
  <c r="J612" i="5"/>
  <c r="H610" i="5"/>
  <c r="H609" i="5"/>
  <c r="J609" i="5"/>
  <c r="H608" i="5"/>
  <c r="J608" i="5"/>
  <c r="H607" i="5"/>
  <c r="J607" i="5"/>
  <c r="H606" i="5"/>
  <c r="H605" i="5"/>
  <c r="J605" i="5"/>
  <c r="H604" i="5"/>
  <c r="H603" i="5"/>
  <c r="H602" i="5"/>
  <c r="J602" i="5"/>
  <c r="H601" i="5"/>
  <c r="J601" i="5"/>
  <c r="H600" i="5"/>
  <c r="J600" i="5"/>
  <c r="H598" i="5"/>
  <c r="J598" i="5"/>
  <c r="J597" i="5"/>
  <c r="H596" i="5"/>
  <c r="J596" i="5"/>
  <c r="H595" i="5"/>
  <c r="H594" i="5"/>
  <c r="J594" i="5"/>
  <c r="H593" i="5"/>
  <c r="J593" i="5"/>
  <c r="H592" i="5"/>
  <c r="J592" i="5"/>
  <c r="J591" i="5"/>
  <c r="H589" i="5"/>
  <c r="J589" i="5"/>
  <c r="H588" i="5"/>
  <c r="J588" i="5"/>
  <c r="H587" i="5"/>
  <c r="J587" i="5"/>
  <c r="H586" i="5"/>
  <c r="J586" i="5"/>
  <c r="H585" i="5"/>
  <c r="H581" i="5"/>
  <c r="J581" i="5"/>
  <c r="F580" i="5"/>
  <c r="H580" i="5"/>
  <c r="K580" i="5"/>
  <c r="F579" i="5"/>
  <c r="J579" i="5"/>
  <c r="K579" i="5"/>
  <c r="F578" i="5"/>
  <c r="H578" i="5"/>
  <c r="J578" i="5"/>
  <c r="K578" i="5"/>
  <c r="F577" i="5"/>
  <c r="H577" i="5"/>
  <c r="J577" i="5"/>
  <c r="K577" i="5"/>
  <c r="H576" i="5"/>
  <c r="J576" i="5"/>
  <c r="J575" i="5"/>
  <c r="H574" i="5"/>
  <c r="J574" i="5"/>
  <c r="H573" i="5"/>
  <c r="J573" i="5"/>
  <c r="H572" i="5"/>
  <c r="J572" i="5"/>
  <c r="H571" i="5"/>
  <c r="J571" i="5"/>
  <c r="F570" i="5"/>
  <c r="J570" i="5"/>
  <c r="H569" i="5"/>
  <c r="J569" i="5"/>
  <c r="H568" i="5"/>
  <c r="J568" i="5"/>
  <c r="J567" i="5"/>
  <c r="H566" i="5"/>
  <c r="J566" i="5"/>
  <c r="H565" i="5"/>
  <c r="J565" i="5"/>
  <c r="H564" i="5"/>
  <c r="J564" i="5"/>
  <c r="H563" i="5"/>
  <c r="H562" i="5"/>
  <c r="H561" i="5"/>
  <c r="J561" i="5"/>
  <c r="F557" i="5"/>
  <c r="H557" i="5"/>
  <c r="J557" i="5"/>
  <c r="K557" i="5"/>
  <c r="F556" i="5"/>
  <c r="J556" i="5"/>
  <c r="H555" i="5"/>
  <c r="J555" i="5"/>
  <c r="H554" i="5"/>
  <c r="J554" i="5"/>
  <c r="F552" i="5"/>
  <c r="H552" i="5"/>
  <c r="J552" i="5"/>
  <c r="H551" i="5"/>
  <c r="J551" i="5"/>
  <c r="H550" i="5"/>
  <c r="J550" i="5"/>
  <c r="H549" i="5"/>
  <c r="H548" i="5"/>
  <c r="J548" i="5"/>
  <c r="H547" i="5"/>
  <c r="J547" i="5"/>
  <c r="H546" i="5"/>
  <c r="J546" i="5"/>
  <c r="J545" i="5"/>
  <c r="H543" i="5"/>
  <c r="J543" i="5"/>
  <c r="H542" i="5"/>
  <c r="J542" i="5"/>
  <c r="H541" i="5"/>
  <c r="J541" i="5"/>
  <c r="F540" i="5"/>
  <c r="H540" i="5"/>
  <c r="J540" i="5"/>
  <c r="K540" i="5"/>
  <c r="H539" i="5"/>
  <c r="H538" i="5"/>
  <c r="H537" i="5"/>
  <c r="J536" i="5"/>
  <c r="H535" i="5"/>
  <c r="J535" i="5"/>
  <c r="F534" i="5"/>
  <c r="H534" i="5"/>
  <c r="J534" i="5"/>
  <c r="K534" i="5"/>
  <c r="H533" i="5"/>
  <c r="H532" i="5"/>
  <c r="J532" i="5"/>
  <c r="H531" i="5"/>
  <c r="J531" i="5"/>
  <c r="H530" i="5"/>
  <c r="H529" i="5"/>
  <c r="H528" i="5"/>
  <c r="J528" i="5"/>
  <c r="F527" i="5"/>
  <c r="H527" i="5"/>
  <c r="J527" i="5"/>
  <c r="K527" i="5"/>
  <c r="H526" i="5"/>
  <c r="J526" i="5"/>
  <c r="H525" i="5"/>
  <c r="J525" i="5"/>
  <c r="F524" i="5"/>
  <c r="J520" i="5"/>
  <c r="F519" i="5"/>
  <c r="H519" i="5"/>
  <c r="J519" i="5"/>
  <c r="K519" i="5"/>
  <c r="F518" i="5"/>
  <c r="J518" i="5"/>
  <c r="F517" i="5"/>
  <c r="J517" i="5"/>
  <c r="K517" i="5"/>
  <c r="H516" i="5"/>
  <c r="J516" i="5"/>
  <c r="H515" i="5"/>
  <c r="J515" i="5"/>
  <c r="H514" i="5"/>
  <c r="H513" i="5"/>
  <c r="J513" i="5"/>
  <c r="H512" i="5"/>
  <c r="J512" i="5"/>
  <c r="H511" i="5"/>
  <c r="J511" i="5"/>
  <c r="F509" i="5"/>
  <c r="H509" i="5"/>
  <c r="J509" i="5"/>
  <c r="K509" i="5"/>
  <c r="J508" i="5"/>
  <c r="H507" i="5"/>
  <c r="J507" i="5"/>
  <c r="H506" i="5"/>
  <c r="H505" i="5"/>
  <c r="J505" i="5"/>
  <c r="K505" i="5"/>
  <c r="H504" i="5"/>
  <c r="J504" i="5"/>
  <c r="H503" i="5"/>
  <c r="J503" i="5"/>
  <c r="H502" i="5"/>
  <c r="H501" i="5"/>
  <c r="J501" i="5"/>
  <c r="H500" i="5"/>
  <c r="J500" i="5"/>
  <c r="H499" i="5"/>
  <c r="J499" i="5"/>
  <c r="F495" i="5"/>
  <c r="H495" i="5"/>
  <c r="J495" i="5"/>
  <c r="K495" i="5"/>
  <c r="H494" i="5"/>
  <c r="J494" i="5"/>
  <c r="H493" i="5"/>
  <c r="H492" i="5"/>
  <c r="H491" i="5"/>
  <c r="J491" i="5"/>
  <c r="H490" i="5"/>
  <c r="J490" i="5"/>
  <c r="H489" i="5"/>
  <c r="H488" i="5"/>
  <c r="J488" i="5"/>
  <c r="H487" i="5"/>
  <c r="J487" i="5"/>
  <c r="H486" i="5"/>
  <c r="J486" i="5"/>
  <c r="H485" i="5"/>
  <c r="J485" i="5"/>
  <c r="H484" i="5"/>
  <c r="H483" i="5"/>
  <c r="J483" i="5"/>
  <c r="H482" i="5"/>
  <c r="J482" i="5"/>
  <c r="J481" i="5"/>
  <c r="H480" i="5"/>
  <c r="J480" i="5"/>
  <c r="H479" i="5"/>
  <c r="K478" i="5"/>
  <c r="H477" i="5"/>
  <c r="J477" i="5"/>
  <c r="H476" i="5"/>
  <c r="J476" i="5"/>
  <c r="H475" i="5"/>
  <c r="J475" i="5"/>
  <c r="H474" i="5"/>
  <c r="J474" i="5"/>
  <c r="H473" i="5"/>
  <c r="J473" i="5"/>
  <c r="H472" i="5"/>
  <c r="J472" i="5"/>
  <c r="H471" i="5"/>
  <c r="J471" i="5"/>
  <c r="H470" i="5"/>
  <c r="J470" i="5"/>
  <c r="F469" i="5"/>
  <c r="H469" i="5"/>
  <c r="H468" i="5"/>
  <c r="J468" i="5"/>
  <c r="H467" i="5"/>
  <c r="J467" i="5"/>
  <c r="J466" i="5"/>
  <c r="F465" i="5"/>
  <c r="J465" i="5"/>
  <c r="K465" i="5"/>
  <c r="H464" i="5"/>
  <c r="J464" i="5"/>
  <c r="H463" i="5"/>
  <c r="J463" i="5"/>
  <c r="F462" i="5"/>
  <c r="H462" i="5"/>
  <c r="J462" i="5"/>
  <c r="J458" i="5"/>
  <c r="F457" i="5"/>
  <c r="H457" i="5"/>
  <c r="J457" i="5"/>
  <c r="K457" i="5"/>
  <c r="F456" i="5"/>
  <c r="H456" i="5"/>
  <c r="J456" i="5"/>
  <c r="K456" i="5"/>
  <c r="J455" i="5"/>
  <c r="K455" i="5"/>
  <c r="H454" i="5"/>
  <c r="J454" i="5"/>
  <c r="K454" i="5"/>
  <c r="H453" i="5"/>
  <c r="J453" i="5"/>
  <c r="H452" i="5"/>
  <c r="J452" i="5"/>
  <c r="H451" i="5"/>
  <c r="H450" i="5"/>
  <c r="H449" i="5"/>
  <c r="J449" i="5"/>
  <c r="H448" i="5"/>
  <c r="J447" i="5"/>
  <c r="H446" i="5"/>
  <c r="H445" i="5"/>
  <c r="J445" i="5"/>
  <c r="H444" i="5"/>
  <c r="J444" i="5"/>
  <c r="H443" i="5"/>
  <c r="J443" i="5"/>
  <c r="H442" i="5"/>
  <c r="J442" i="5"/>
  <c r="H441" i="5"/>
  <c r="J441" i="5"/>
  <c r="H440" i="5"/>
  <c r="H439" i="5"/>
  <c r="J439" i="5"/>
  <c r="H438" i="5"/>
  <c r="J438" i="5"/>
  <c r="F434" i="5"/>
  <c r="H434" i="5"/>
  <c r="F433" i="5"/>
  <c r="H432" i="5"/>
  <c r="H431" i="5"/>
  <c r="J431" i="5"/>
  <c r="H430" i="5"/>
  <c r="J430" i="5"/>
  <c r="K430" i="5"/>
  <c r="H429" i="5"/>
  <c r="J429" i="5"/>
  <c r="H428" i="5"/>
  <c r="H427" i="5"/>
  <c r="J427" i="5"/>
  <c r="H426" i="5"/>
  <c r="J426" i="5"/>
  <c r="H425" i="5"/>
  <c r="H424" i="5"/>
  <c r="J424" i="5"/>
  <c r="H423" i="5"/>
  <c r="J423" i="5"/>
  <c r="H422" i="5"/>
  <c r="J422" i="5"/>
  <c r="H420" i="5"/>
  <c r="J420" i="5"/>
  <c r="H419" i="5"/>
  <c r="J419" i="5"/>
  <c r="H418" i="5"/>
  <c r="F417" i="5"/>
  <c r="H417" i="5"/>
  <c r="K417" i="5"/>
  <c r="H416" i="5"/>
  <c r="J416" i="5"/>
  <c r="H415" i="5"/>
  <c r="J415" i="5"/>
  <c r="J414" i="5"/>
  <c r="H411" i="5"/>
  <c r="J411" i="5"/>
  <c r="H410" i="5"/>
  <c r="J410" i="5"/>
  <c r="H409" i="5"/>
  <c r="J409" i="5"/>
  <c r="H408" i="5"/>
  <c r="J408" i="5"/>
  <c r="H407" i="5"/>
  <c r="J407" i="5"/>
  <c r="H406" i="5"/>
  <c r="J406" i="5"/>
  <c r="H405" i="5"/>
  <c r="H404" i="5"/>
  <c r="J404" i="5"/>
  <c r="H403" i="5"/>
  <c r="H402" i="5"/>
  <c r="J402" i="5"/>
  <c r="H401" i="5"/>
  <c r="F397" i="5"/>
  <c r="H397" i="5"/>
  <c r="J397" i="5"/>
  <c r="K397" i="5"/>
  <c r="F396" i="5"/>
  <c r="J396" i="5"/>
  <c r="K396" i="5"/>
  <c r="F395" i="5"/>
  <c r="H395" i="5"/>
  <c r="F394" i="5"/>
  <c r="J394" i="5"/>
  <c r="H393" i="5"/>
  <c r="J393" i="5"/>
  <c r="J392" i="5"/>
  <c r="H391" i="5"/>
  <c r="J391" i="5"/>
  <c r="H390" i="5"/>
  <c r="J390" i="5"/>
  <c r="H389" i="5"/>
  <c r="J389" i="5"/>
  <c r="F388" i="5"/>
  <c r="H388" i="5"/>
  <c r="J388" i="5"/>
  <c r="K388" i="5"/>
  <c r="J387" i="5"/>
  <c r="H386" i="5"/>
  <c r="J386" i="5"/>
  <c r="J385" i="5"/>
  <c r="H384" i="5"/>
  <c r="J384" i="5"/>
  <c r="H383" i="5"/>
  <c r="J383" i="5"/>
  <c r="H382" i="5"/>
  <c r="J382" i="5"/>
  <c r="H381" i="5"/>
  <c r="J381" i="5"/>
  <c r="H380" i="5"/>
  <c r="H379" i="5"/>
  <c r="J379" i="5"/>
  <c r="J378" i="5"/>
  <c r="J377" i="5"/>
  <c r="F376" i="5"/>
  <c r="H376" i="5"/>
  <c r="J376" i="5"/>
  <c r="F372" i="5"/>
  <c r="H372" i="5"/>
  <c r="F371" i="5"/>
  <c r="J371" i="5"/>
  <c r="H370" i="5"/>
  <c r="J370" i="5"/>
  <c r="F369" i="5"/>
  <c r="J369" i="5"/>
  <c r="J368" i="5"/>
  <c r="J367" i="5"/>
  <c r="H365" i="5"/>
  <c r="J365" i="5"/>
  <c r="H364" i="5"/>
  <c r="J364" i="5"/>
  <c r="H363" i="5"/>
  <c r="J363" i="5"/>
  <c r="J362" i="5"/>
  <c r="H361" i="5"/>
  <c r="H360" i="5"/>
  <c r="J360" i="5"/>
  <c r="J359" i="5"/>
  <c r="J358" i="5"/>
  <c r="H357" i="5"/>
  <c r="F356" i="5"/>
  <c r="H356" i="5"/>
  <c r="J356" i="5"/>
  <c r="K356" i="5"/>
  <c r="F355" i="5"/>
  <c r="H355" i="5"/>
  <c r="J355" i="5"/>
  <c r="K355" i="5"/>
  <c r="H354" i="5"/>
  <c r="J354" i="5"/>
  <c r="H353" i="5"/>
  <c r="J353" i="5"/>
  <c r="F352" i="5"/>
  <c r="H352" i="5"/>
  <c r="H351" i="5"/>
  <c r="J351" i="5"/>
  <c r="H350" i="5"/>
  <c r="J350" i="5"/>
  <c r="F349" i="5"/>
  <c r="J349" i="5"/>
  <c r="H348" i="5"/>
  <c r="J348" i="5"/>
  <c r="H347" i="5"/>
  <c r="J347" i="5"/>
  <c r="H346" i="5"/>
  <c r="J346" i="5"/>
  <c r="F345" i="5"/>
  <c r="H345" i="5"/>
  <c r="J345" i="5"/>
  <c r="K345" i="5"/>
  <c r="H344" i="5"/>
  <c r="J344" i="5"/>
  <c r="H343" i="5"/>
  <c r="J343" i="5"/>
  <c r="H338" i="5"/>
  <c r="J338" i="5"/>
  <c r="F337" i="5"/>
  <c r="H337" i="5"/>
  <c r="J337" i="5"/>
  <c r="J339" i="5" s="1"/>
  <c r="G35" i="6" s="1"/>
  <c r="I21" i="5" s="1"/>
  <c r="J21" i="5" s="1"/>
  <c r="H333" i="5"/>
  <c r="J333" i="5"/>
  <c r="F332" i="5"/>
  <c r="H332" i="5"/>
  <c r="J332" i="5"/>
  <c r="J334" i="5" s="1"/>
  <c r="G34" i="6" s="1"/>
  <c r="I146" i="5" s="1"/>
  <c r="J146" i="5" s="1"/>
  <c r="K332" i="5"/>
  <c r="F331" i="5"/>
  <c r="J331" i="5"/>
  <c r="H327" i="5"/>
  <c r="J327" i="5"/>
  <c r="F326" i="5"/>
  <c r="J326" i="5"/>
  <c r="F325" i="5"/>
  <c r="J325" i="5"/>
  <c r="H324" i="5"/>
  <c r="J324" i="5"/>
  <c r="H320" i="5"/>
  <c r="J320" i="5"/>
  <c r="F319" i="5"/>
  <c r="H319" i="5"/>
  <c r="F318" i="5"/>
  <c r="H318" i="5"/>
  <c r="J318" i="5"/>
  <c r="J321" i="5" s="1"/>
  <c r="G32" i="6" s="1"/>
  <c r="I186" i="5" s="1"/>
  <c r="J186" i="5" s="1"/>
  <c r="K318" i="5"/>
  <c r="F314" i="5"/>
  <c r="H314" i="5"/>
  <c r="J314" i="5"/>
  <c r="K314" i="5"/>
  <c r="F313" i="5"/>
  <c r="H312" i="5"/>
  <c r="F311" i="5"/>
  <c r="H311" i="5"/>
  <c r="J311" i="5"/>
  <c r="J310" i="5"/>
  <c r="J309" i="5"/>
  <c r="H308" i="5"/>
  <c r="H307" i="5"/>
  <c r="J307" i="5"/>
  <c r="H306" i="5"/>
  <c r="J306" i="5"/>
  <c r="J305" i="5"/>
  <c r="F304" i="5"/>
  <c r="H304" i="5"/>
  <c r="J304" i="5"/>
  <c r="K304" i="5"/>
  <c r="H303" i="5"/>
  <c r="H302" i="5"/>
  <c r="J302" i="5"/>
  <c r="F301" i="5"/>
  <c r="H301" i="5"/>
  <c r="J301" i="5"/>
  <c r="H300" i="5"/>
  <c r="J300" i="5"/>
  <c r="H299" i="5"/>
  <c r="J299" i="5"/>
  <c r="H298" i="5"/>
  <c r="J298" i="5"/>
  <c r="H297" i="5"/>
  <c r="J297" i="5"/>
  <c r="H296" i="5"/>
  <c r="K296" i="5"/>
  <c r="J295" i="5"/>
  <c r="H294" i="5"/>
  <c r="J294" i="5"/>
  <c r="H293" i="5"/>
  <c r="H292" i="5"/>
  <c r="J292" i="5"/>
  <c r="H291" i="5"/>
  <c r="J291" i="5"/>
  <c r="F287" i="5"/>
  <c r="H287" i="5"/>
  <c r="J287" i="5"/>
  <c r="K287" i="5"/>
  <c r="F286" i="5"/>
  <c r="H286" i="5"/>
  <c r="J286" i="5"/>
  <c r="H285" i="5"/>
  <c r="F284" i="5"/>
  <c r="H283" i="5"/>
  <c r="J283" i="5"/>
  <c r="H282" i="5"/>
  <c r="J282" i="5"/>
  <c r="H281" i="5"/>
  <c r="J281" i="5"/>
  <c r="H280" i="5"/>
  <c r="J280" i="5"/>
  <c r="H279" i="5"/>
  <c r="J279" i="5"/>
  <c r="H278" i="5"/>
  <c r="J277" i="5"/>
  <c r="J276" i="5"/>
  <c r="H275" i="5"/>
  <c r="H274" i="5"/>
  <c r="J274" i="5"/>
  <c r="H273" i="5"/>
  <c r="J273" i="5"/>
  <c r="F272" i="5"/>
  <c r="H272" i="5"/>
  <c r="J272" i="5"/>
  <c r="F271" i="5"/>
  <c r="H271" i="5"/>
  <c r="J271" i="5"/>
  <c r="K271" i="5"/>
  <c r="H270" i="5"/>
  <c r="K270" i="5"/>
  <c r="H269" i="5"/>
  <c r="J269" i="5"/>
  <c r="H268" i="5"/>
  <c r="J268" i="5"/>
  <c r="H267" i="5"/>
  <c r="J267" i="5"/>
  <c r="H266" i="5"/>
  <c r="J266" i="5"/>
  <c r="H265" i="5"/>
  <c r="J265" i="5"/>
  <c r="F264" i="5"/>
  <c r="J264" i="5"/>
  <c r="K264" i="5"/>
  <c r="H263" i="5"/>
  <c r="J263" i="5"/>
  <c r="H262" i="5"/>
  <c r="J262" i="5"/>
  <c r="H261" i="5"/>
  <c r="J261" i="5"/>
  <c r="H259" i="5"/>
  <c r="J259" i="5"/>
  <c r="H258" i="5"/>
  <c r="J258" i="5"/>
  <c r="H257" i="5"/>
  <c r="J257" i="5"/>
  <c r="J254" i="5"/>
  <c r="G29" i="6" s="1"/>
  <c r="H253" i="5"/>
  <c r="J253" i="5"/>
  <c r="F252" i="5"/>
  <c r="J252" i="5"/>
  <c r="H251" i="5"/>
  <c r="J251" i="5"/>
  <c r="H250" i="5"/>
  <c r="J250" i="5"/>
  <c r="H246" i="5"/>
  <c r="J246" i="5"/>
  <c r="F245" i="5"/>
  <c r="H245" i="5"/>
  <c r="H247" i="5" s="1"/>
  <c r="F28" i="6" s="1"/>
  <c r="J245" i="5"/>
  <c r="K245" i="5"/>
  <c r="H244" i="5"/>
  <c r="J244" i="5"/>
  <c r="J243" i="5"/>
  <c r="J240" i="5"/>
  <c r="G27" i="6" s="1"/>
  <c r="H239" i="5"/>
  <c r="J239" i="5"/>
  <c r="J238" i="5"/>
  <c r="H237" i="5"/>
  <c r="J237" i="5"/>
  <c r="H236" i="5"/>
  <c r="J236" i="5"/>
  <c r="H232" i="5"/>
  <c r="J232" i="5"/>
  <c r="F231" i="5"/>
  <c r="H231" i="5"/>
  <c r="E232" i="5" s="1"/>
  <c r="K232" i="5" s="1"/>
  <c r="J231" i="5"/>
  <c r="J233" i="5" s="1"/>
  <c r="G26" i="6" s="1"/>
  <c r="K231" i="5"/>
  <c r="H230" i="5"/>
  <c r="J230" i="5"/>
  <c r="H229" i="5"/>
  <c r="J229" i="5"/>
  <c r="H225" i="5"/>
  <c r="J225" i="5"/>
  <c r="F224" i="5"/>
  <c r="H224" i="5"/>
  <c r="E225" i="5" s="1"/>
  <c r="F225" i="5" s="1"/>
  <c r="L225" i="5" s="1"/>
  <c r="J224" i="5"/>
  <c r="K224" i="5"/>
  <c r="H223" i="5"/>
  <c r="J223" i="5"/>
  <c r="J226" i="5" s="1"/>
  <c r="G25" i="6" s="1"/>
  <c r="H222" i="5"/>
  <c r="J222" i="5"/>
  <c r="H218" i="5"/>
  <c r="J218" i="5"/>
  <c r="F217" i="5"/>
  <c r="H216" i="5"/>
  <c r="J216" i="5"/>
  <c r="F215" i="5"/>
  <c r="J215" i="5"/>
  <c r="J219" i="5" s="1"/>
  <c r="G24" i="6" s="1"/>
  <c r="H212" i="5"/>
  <c r="F23" i="6" s="1"/>
  <c r="H211" i="5"/>
  <c r="J211" i="5"/>
  <c r="J212" i="5" s="1"/>
  <c r="G23" i="6" s="1"/>
  <c r="H204" i="5"/>
  <c r="F22" i="6" s="1"/>
  <c r="J204" i="5"/>
  <c r="G22" i="6" s="1"/>
  <c r="H203" i="5"/>
  <c r="J203" i="5"/>
  <c r="F202" i="5"/>
  <c r="H202" i="5"/>
  <c r="F201" i="5"/>
  <c r="H201" i="5"/>
  <c r="F200" i="5"/>
  <c r="H200" i="5"/>
  <c r="F199" i="5"/>
  <c r="J199" i="5"/>
  <c r="F198" i="5"/>
  <c r="J198" i="5"/>
  <c r="H197" i="5"/>
  <c r="J197" i="5"/>
  <c r="H196" i="5"/>
  <c r="J196" i="5"/>
  <c r="H190" i="5"/>
  <c r="H191" i="5" s="1"/>
  <c r="F21" i="6" s="1"/>
  <c r="J190" i="5"/>
  <c r="J191" i="5" s="1"/>
  <c r="H183" i="5"/>
  <c r="F20" i="6" s="1"/>
  <c r="H182" i="5"/>
  <c r="J182" i="5"/>
  <c r="J183" i="5" s="1"/>
  <c r="G20" i="6" s="1"/>
  <c r="F181" i="5"/>
  <c r="H181" i="5"/>
  <c r="F180" i="5"/>
  <c r="H180" i="5"/>
  <c r="F179" i="5"/>
  <c r="H179" i="5"/>
  <c r="F178" i="5"/>
  <c r="J178" i="5"/>
  <c r="F177" i="5"/>
  <c r="J177" i="5"/>
  <c r="H176" i="5"/>
  <c r="J176" i="5"/>
  <c r="H175" i="5"/>
  <c r="J175" i="5"/>
  <c r="H170" i="5"/>
  <c r="F19" i="6" s="1"/>
  <c r="J170" i="5"/>
  <c r="G19" i="6" s="1"/>
  <c r="H169" i="5"/>
  <c r="J169" i="5"/>
  <c r="H162" i="5"/>
  <c r="F18" i="6" s="1"/>
  <c r="J162" i="5"/>
  <c r="G18" i="6" s="1"/>
  <c r="H161" i="5"/>
  <c r="J161" i="5"/>
  <c r="F160" i="5"/>
  <c r="H160" i="5"/>
  <c r="F159" i="5"/>
  <c r="H159" i="5"/>
  <c r="F158" i="5"/>
  <c r="H158" i="5"/>
  <c r="F157" i="5"/>
  <c r="J157" i="5"/>
  <c r="F156" i="5"/>
  <c r="J156" i="5"/>
  <c r="H155" i="5"/>
  <c r="J155" i="5"/>
  <c r="H154" i="5"/>
  <c r="J154" i="5"/>
  <c r="H148" i="5"/>
  <c r="H149" i="5" s="1"/>
  <c r="F17" i="6" s="1"/>
  <c r="J148" i="5"/>
  <c r="J149" i="5" s="1"/>
  <c r="G17" i="6" s="1"/>
  <c r="H141" i="5"/>
  <c r="F16" i="6" s="1"/>
  <c r="H140" i="5"/>
  <c r="J140" i="5"/>
  <c r="J141" i="5" s="1"/>
  <c r="F139" i="5"/>
  <c r="H139" i="5"/>
  <c r="F138" i="5"/>
  <c r="H138" i="5"/>
  <c r="F137" i="5"/>
  <c r="H137" i="5"/>
  <c r="F136" i="5"/>
  <c r="J136" i="5"/>
  <c r="F135" i="5"/>
  <c r="J135" i="5"/>
  <c r="H134" i="5"/>
  <c r="J134" i="5"/>
  <c r="H133" i="5"/>
  <c r="J133" i="5"/>
  <c r="H128" i="5"/>
  <c r="F15" i="6" s="1"/>
  <c r="J128" i="5"/>
  <c r="G15" i="6" s="1"/>
  <c r="H127" i="5"/>
  <c r="J127" i="5"/>
  <c r="J120" i="5"/>
  <c r="G14" i="6" s="1"/>
  <c r="H119" i="5"/>
  <c r="H120" i="5" s="1"/>
  <c r="F14" i="6" s="1"/>
  <c r="J119" i="5"/>
  <c r="F118" i="5"/>
  <c r="H118" i="5"/>
  <c r="F117" i="5"/>
  <c r="H117" i="5"/>
  <c r="F116" i="5"/>
  <c r="H116" i="5"/>
  <c r="F115" i="5"/>
  <c r="J115" i="5"/>
  <c r="F114" i="5"/>
  <c r="J114" i="5"/>
  <c r="H113" i="5"/>
  <c r="J113" i="5"/>
  <c r="H112" i="5"/>
  <c r="J112" i="5"/>
  <c r="H107" i="5"/>
  <c r="F13" i="6" s="1"/>
  <c r="H106" i="5"/>
  <c r="J106" i="5"/>
  <c r="J107" i="5" s="1"/>
  <c r="G13" i="6" s="1"/>
  <c r="H98" i="5"/>
  <c r="H99" i="5" s="1"/>
  <c r="F12" i="6" s="1"/>
  <c r="J98" i="5"/>
  <c r="J99" i="5" s="1"/>
  <c r="G12" i="6" s="1"/>
  <c r="F97" i="5"/>
  <c r="H97" i="5"/>
  <c r="F96" i="5"/>
  <c r="H96" i="5"/>
  <c r="F95" i="5"/>
  <c r="H95" i="5"/>
  <c r="F94" i="5"/>
  <c r="J94" i="5"/>
  <c r="F93" i="5"/>
  <c r="J93" i="5"/>
  <c r="H92" i="5"/>
  <c r="J92" i="5"/>
  <c r="H91" i="5"/>
  <c r="J91" i="5"/>
  <c r="J86" i="5"/>
  <c r="G11" i="6" s="1"/>
  <c r="H85" i="5"/>
  <c r="H86" i="5" s="1"/>
  <c r="F11" i="6" s="1"/>
  <c r="J85" i="5"/>
  <c r="H77" i="5"/>
  <c r="H78" i="5" s="1"/>
  <c r="F10" i="6" s="1"/>
  <c r="J77" i="5"/>
  <c r="J78" i="5" s="1"/>
  <c r="G10" i="6" s="1"/>
  <c r="F76" i="5"/>
  <c r="H76" i="5"/>
  <c r="F75" i="5"/>
  <c r="H75" i="5"/>
  <c r="F74" i="5"/>
  <c r="H74" i="5"/>
  <c r="F73" i="5"/>
  <c r="J73" i="5"/>
  <c r="F72" i="5"/>
  <c r="J72" i="5"/>
  <c r="H71" i="5"/>
  <c r="J71" i="5"/>
  <c r="H70" i="5"/>
  <c r="J70" i="5"/>
  <c r="H64" i="5"/>
  <c r="H65" i="5" s="1"/>
  <c r="F9" i="6" s="1"/>
  <c r="J64" i="5"/>
  <c r="J65" i="5" s="1"/>
  <c r="G9" i="6" s="1"/>
  <c r="J57" i="5"/>
  <c r="H56" i="5"/>
  <c r="H57" i="5" s="1"/>
  <c r="F8" i="6" s="1"/>
  <c r="J56" i="5"/>
  <c r="F55" i="5"/>
  <c r="H55" i="5"/>
  <c r="F54" i="5"/>
  <c r="H54" i="5"/>
  <c r="F53" i="5"/>
  <c r="H53" i="5"/>
  <c r="F52" i="5"/>
  <c r="J52" i="5"/>
  <c r="F51" i="5"/>
  <c r="J51" i="5"/>
  <c r="H50" i="5"/>
  <c r="J50" i="5"/>
  <c r="H49" i="5"/>
  <c r="J49" i="5"/>
  <c r="H43" i="5"/>
  <c r="H44" i="5" s="1"/>
  <c r="F7" i="6" s="1"/>
  <c r="G54" i="7" s="1"/>
  <c r="H54" i="7" s="1"/>
  <c r="J43" i="5"/>
  <c r="J44" i="5" s="1"/>
  <c r="G7" i="6" s="1"/>
  <c r="I54" i="7" s="1"/>
  <c r="J54" i="7" s="1"/>
  <c r="H36" i="5"/>
  <c r="F6" i="6" s="1"/>
  <c r="G53" i="7" s="1"/>
  <c r="H53" i="7" s="1"/>
  <c r="H35" i="5"/>
  <c r="J35" i="5"/>
  <c r="J36" i="5" s="1"/>
  <c r="G6" i="6" s="1"/>
  <c r="I53" i="7" s="1"/>
  <c r="J53" i="7" s="1"/>
  <c r="F34" i="5"/>
  <c r="H34" i="5"/>
  <c r="F33" i="5"/>
  <c r="H33" i="5"/>
  <c r="F32" i="5"/>
  <c r="H32" i="5"/>
  <c r="F31" i="5"/>
  <c r="J31" i="5"/>
  <c r="F30" i="5"/>
  <c r="J30" i="5"/>
  <c r="H29" i="5"/>
  <c r="J29" i="5"/>
  <c r="H28" i="5"/>
  <c r="J28" i="5"/>
  <c r="J23" i="5"/>
  <c r="G5" i="6" s="1"/>
  <c r="H22" i="5"/>
  <c r="H23" i="5" s="1"/>
  <c r="F5" i="6" s="1"/>
  <c r="J22" i="5"/>
  <c r="H15" i="5"/>
  <c r="F4" i="6" s="1"/>
  <c r="J15" i="5"/>
  <c r="G4" i="6" s="1"/>
  <c r="H14" i="5"/>
  <c r="J14" i="5"/>
  <c r="F13" i="5"/>
  <c r="H13" i="5"/>
  <c r="F12" i="5"/>
  <c r="H12" i="5"/>
  <c r="F11" i="5"/>
  <c r="H11" i="5"/>
  <c r="F10" i="5"/>
  <c r="J10" i="5"/>
  <c r="F9" i="5"/>
  <c r="J9" i="5"/>
  <c r="H8" i="5"/>
  <c r="J8" i="5"/>
  <c r="H7" i="5"/>
  <c r="J7" i="5"/>
  <c r="H56" i="7"/>
  <c r="J56" i="7"/>
  <c r="H55" i="7"/>
  <c r="J55" i="7"/>
  <c r="H34" i="7"/>
  <c r="J34" i="7"/>
  <c r="J33" i="7"/>
  <c r="H8" i="7"/>
  <c r="J8" i="7"/>
  <c r="K642" i="5" l="1"/>
  <c r="H518" i="5"/>
  <c r="K702" i="5"/>
  <c r="H824" i="5"/>
  <c r="H496" i="5"/>
  <c r="F40" i="6" s="1"/>
  <c r="G68" i="5" s="1"/>
  <c r="H68" i="5" s="1"/>
  <c r="K884" i="5"/>
  <c r="K312" i="5"/>
  <c r="K701" i="5"/>
  <c r="K494" i="5"/>
  <c r="K371" i="5"/>
  <c r="H433" i="5"/>
  <c r="K394" i="5"/>
  <c r="K703" i="5"/>
  <c r="K825" i="5"/>
  <c r="K337" i="5"/>
  <c r="H240" i="5"/>
  <c r="F27" i="6" s="1"/>
  <c r="K252" i="5"/>
  <c r="E246" i="5"/>
  <c r="K246" i="5" s="1"/>
  <c r="H254" i="5"/>
  <c r="F29" i="6" s="1"/>
  <c r="K325" i="5"/>
  <c r="E549" i="5"/>
  <c r="E426" i="5"/>
  <c r="E539" i="5"/>
  <c r="F539" i="5" s="1"/>
  <c r="E477" i="5"/>
  <c r="E600" i="5"/>
  <c r="E784" i="5"/>
  <c r="E661" i="5"/>
  <c r="K661" i="5" s="1"/>
  <c r="E415" i="5"/>
  <c r="E844" i="5"/>
  <c r="K844" i="5" s="1"/>
  <c r="E722" i="5"/>
  <c r="F722" i="5" s="1"/>
  <c r="L722" i="5" s="1"/>
  <c r="E599" i="5"/>
  <c r="K476" i="5"/>
  <c r="E783" i="5"/>
  <c r="E538" i="5"/>
  <c r="F538" i="5" s="1"/>
  <c r="L538" i="5" s="1"/>
  <c r="F279" i="5"/>
  <c r="F278" i="5"/>
  <c r="K229" i="5"/>
  <c r="K55" i="7"/>
  <c r="K7" i="7"/>
  <c r="K31" i="7"/>
  <c r="F31" i="7"/>
  <c r="L31" i="7" s="1"/>
  <c r="K32" i="7"/>
  <c r="K5" i="7"/>
  <c r="E401" i="5"/>
  <c r="E585" i="5"/>
  <c r="K30" i="7"/>
  <c r="F555" i="5"/>
  <c r="E432" i="5"/>
  <c r="E861" i="5"/>
  <c r="E562" i="5"/>
  <c r="F562" i="5" s="1"/>
  <c r="L562" i="5" s="1"/>
  <c r="E377" i="5"/>
  <c r="F377" i="5" s="1"/>
  <c r="L377" i="5" s="1"/>
  <c r="K300" i="5"/>
  <c r="E384" i="5"/>
  <c r="F384" i="5" s="1"/>
  <c r="E753" i="5"/>
  <c r="E814" i="5"/>
  <c r="E689" i="5"/>
  <c r="F383" i="5"/>
  <c r="E504" i="5"/>
  <c r="F442" i="5"/>
  <c r="E871" i="5"/>
  <c r="F440" i="5"/>
  <c r="K440" i="5"/>
  <c r="K563" i="5"/>
  <c r="E450" i="5"/>
  <c r="F450" i="5" s="1"/>
  <c r="L450" i="5" s="1"/>
  <c r="E303" i="5"/>
  <c r="E818" i="5"/>
  <c r="K632" i="5"/>
  <c r="E698" i="5"/>
  <c r="E636" i="5"/>
  <c r="E306" i="5"/>
  <c r="E759" i="5"/>
  <c r="E575" i="5"/>
  <c r="E820" i="5"/>
  <c r="F820" i="5" s="1"/>
  <c r="L820" i="5" s="1"/>
  <c r="K732" i="5"/>
  <c r="F732" i="5"/>
  <c r="F793" i="5"/>
  <c r="E406" i="5"/>
  <c r="K257" i="5"/>
  <c r="E574" i="5"/>
  <c r="E451" i="5"/>
  <c r="K451" i="5" s="1"/>
  <c r="E365" i="5"/>
  <c r="E796" i="5"/>
  <c r="F796" i="5" s="1"/>
  <c r="K551" i="5"/>
  <c r="F267" i="5"/>
  <c r="E656" i="5"/>
  <c r="E472" i="5"/>
  <c r="K411" i="5"/>
  <c r="E777" i="5"/>
  <c r="E655" i="5"/>
  <c r="E351" i="5"/>
  <c r="K533" i="5"/>
  <c r="E778" i="5"/>
  <c r="F843" i="5"/>
  <c r="K843" i="5"/>
  <c r="E354" i="5"/>
  <c r="E659" i="5"/>
  <c r="E269" i="5"/>
  <c r="K269" i="5" s="1"/>
  <c r="E361" i="5"/>
  <c r="K482" i="5"/>
  <c r="E850" i="5"/>
  <c r="F850" i="5" s="1"/>
  <c r="E666" i="5"/>
  <c r="E421" i="5"/>
  <c r="E605" i="5"/>
  <c r="E729" i="5"/>
  <c r="K667" i="5"/>
  <c r="E483" i="5"/>
  <c r="E422" i="5"/>
  <c r="E606" i="5"/>
  <c r="F606" i="5" s="1"/>
  <c r="K488" i="5"/>
  <c r="K427" i="5"/>
  <c r="K408" i="5"/>
  <c r="K481" i="5"/>
  <c r="F710" i="5"/>
  <c r="F259" i="5"/>
  <c r="F737" i="5"/>
  <c r="L737" i="5" s="1"/>
  <c r="K675" i="5"/>
  <c r="E859" i="5"/>
  <c r="K859" i="5" s="1"/>
  <c r="E798" i="5"/>
  <c r="E515" i="5"/>
  <c r="F515" i="5" s="1"/>
  <c r="E699" i="5"/>
  <c r="F699" i="5" s="1"/>
  <c r="E882" i="5"/>
  <c r="E431" i="5"/>
  <c r="E283" i="5"/>
  <c r="E615" i="5"/>
  <c r="K615" i="5" s="1"/>
  <c r="F236" i="5"/>
  <c r="E237" i="5" s="1"/>
  <c r="F237" i="5" s="1"/>
  <c r="L237" i="5" s="1"/>
  <c r="K236" i="5"/>
  <c r="F222" i="5"/>
  <c r="L222" i="5" s="1"/>
  <c r="E216" i="5"/>
  <c r="F216" i="5" s="1"/>
  <c r="K243" i="5"/>
  <c r="F243" i="5"/>
  <c r="E244" i="5" s="1"/>
  <c r="F244" i="5" s="1"/>
  <c r="L244" i="5" s="1"/>
  <c r="F589" i="5"/>
  <c r="K589" i="5"/>
  <c r="F880" i="5"/>
  <c r="L880" i="5" s="1"/>
  <c r="K880" i="5"/>
  <c r="F777" i="5"/>
  <c r="K777" i="5"/>
  <c r="K821" i="5"/>
  <c r="F821" i="5"/>
  <c r="L821" i="5" s="1"/>
  <c r="H377" i="5"/>
  <c r="H398" i="5" s="1"/>
  <c r="F37" i="6" s="1"/>
  <c r="G27" i="5" s="1"/>
  <c r="H27" i="5" s="1"/>
  <c r="J493" i="5"/>
  <c r="L493" i="5" s="1"/>
  <c r="K493" i="5"/>
  <c r="F29" i="7"/>
  <c r="K29" i="7"/>
  <c r="H288" i="5"/>
  <c r="F30" i="6" s="1"/>
  <c r="G5" i="5" s="1"/>
  <c r="H5" i="5" s="1"/>
  <c r="J888" i="5"/>
  <c r="G53" i="6" s="1"/>
  <c r="I195" i="5" s="1"/>
  <c r="J195" i="5" s="1"/>
  <c r="K283" i="5"/>
  <c r="F283" i="5"/>
  <c r="L283" i="5" s="1"/>
  <c r="F302" i="5"/>
  <c r="L302" i="5" s="1"/>
  <c r="K302" i="5"/>
  <c r="K324" i="5"/>
  <c r="F324" i="5"/>
  <c r="L324" i="5" s="1"/>
  <c r="F415" i="5"/>
  <c r="L415" i="5" s="1"/>
  <c r="K415" i="5"/>
  <c r="K362" i="5"/>
  <c r="F362" i="5"/>
  <c r="L362" i="5" s="1"/>
  <c r="F561" i="5"/>
  <c r="L561" i="5" s="1"/>
  <c r="K561" i="5"/>
  <c r="J395" i="5"/>
  <c r="J398" i="5" s="1"/>
  <c r="G37" i="6" s="1"/>
  <c r="I27" i="5" s="1"/>
  <c r="J27" i="5" s="1"/>
  <c r="K395" i="5"/>
  <c r="F716" i="5"/>
  <c r="L716" i="5" s="1"/>
  <c r="K716" i="5"/>
  <c r="J850" i="5"/>
  <c r="K850" i="5"/>
  <c r="L272" i="5"/>
  <c r="J558" i="5"/>
  <c r="G42" i="6" s="1"/>
  <c r="I89" i="5" s="1"/>
  <c r="J89" i="5" s="1"/>
  <c r="K284" i="5"/>
  <c r="H295" i="5"/>
  <c r="K295" i="5"/>
  <c r="K303" i="5"/>
  <c r="F303" i="5"/>
  <c r="L303" i="5" s="1"/>
  <c r="F698" i="5"/>
  <c r="K698" i="5"/>
  <c r="F741" i="5"/>
  <c r="K741" i="5"/>
  <c r="J643" i="5"/>
  <c r="G45" i="6" s="1"/>
  <c r="I111" i="5" s="1"/>
  <c r="J111" i="5" s="1"/>
  <c r="J315" i="5"/>
  <c r="G31" i="6" s="1"/>
  <c r="I6" i="5" s="1"/>
  <c r="J6" i="5" s="1"/>
  <c r="F410" i="5"/>
  <c r="K410" i="5"/>
  <c r="K601" i="5"/>
  <c r="F601" i="5"/>
  <c r="L601" i="5" s="1"/>
  <c r="H219" i="5"/>
  <c r="F24" i="6" s="1"/>
  <c r="H508" i="5"/>
  <c r="K508" i="5"/>
  <c r="K717" i="5"/>
  <c r="F717" i="5"/>
  <c r="F725" i="5"/>
  <c r="K725" i="5"/>
  <c r="F310" i="5"/>
  <c r="E338" i="5"/>
  <c r="F338" i="5" s="1"/>
  <c r="F339" i="5" s="1"/>
  <c r="L339" i="5" s="1"/>
  <c r="H339" i="5"/>
  <c r="F35" i="6" s="1"/>
  <c r="G84" i="5" s="1"/>
  <c r="H84" i="5" s="1"/>
  <c r="F679" i="5"/>
  <c r="L679" i="5" s="1"/>
  <c r="K679" i="5"/>
  <c r="K33" i="7"/>
  <c r="E654" i="5"/>
  <c r="E838" i="5"/>
  <c r="E409" i="5"/>
  <c r="E470" i="5"/>
  <c r="E532" i="5"/>
  <c r="E593" i="5"/>
  <c r="E836" i="5"/>
  <c r="E348" i="5"/>
  <c r="E591" i="5"/>
  <c r="E530" i="5"/>
  <c r="E714" i="5"/>
  <c r="E775" i="5"/>
  <c r="E468" i="5"/>
  <c r="E652" i="5"/>
  <c r="E263" i="5"/>
  <c r="E407" i="5"/>
  <c r="E809" i="5"/>
  <c r="E564" i="5"/>
  <c r="E502" i="5"/>
  <c r="E870" i="5"/>
  <c r="E441" i="5"/>
  <c r="E625" i="5"/>
  <c r="E748" i="5"/>
  <c r="E294" i="5"/>
  <c r="E686" i="5"/>
  <c r="E379" i="5"/>
  <c r="F473" i="5"/>
  <c r="L473" i="5" s="1"/>
  <c r="K473" i="5"/>
  <c r="K699" i="5"/>
  <c r="K215" i="5"/>
  <c r="H226" i="5"/>
  <c r="F25" i="6" s="1"/>
  <c r="K238" i="5"/>
  <c r="K588" i="5"/>
  <c r="F588" i="5"/>
  <c r="F674" i="5"/>
  <c r="K674" i="5"/>
  <c r="F565" i="5"/>
  <c r="L565" i="5" s="1"/>
  <c r="K565" i="5"/>
  <c r="H217" i="5"/>
  <c r="E218" i="5" s="1"/>
  <c r="K218" i="5" s="1"/>
  <c r="K217" i="5"/>
  <c r="K572" i="5"/>
  <c r="F572" i="5"/>
  <c r="L572" i="5" s="1"/>
  <c r="F599" i="5"/>
  <c r="L599" i="5" s="1"/>
  <c r="K599" i="5"/>
  <c r="K806" i="5"/>
  <c r="F806" i="5"/>
  <c r="F566" i="5"/>
  <c r="L566" i="5" s="1"/>
  <c r="K566" i="5"/>
  <c r="K529" i="5"/>
  <c r="F529" i="5"/>
  <c r="F656" i="5"/>
  <c r="L656" i="5" s="1"/>
  <c r="K656" i="5"/>
  <c r="J434" i="5"/>
  <c r="J435" i="5" s="1"/>
  <c r="G38" i="6" s="1"/>
  <c r="I47" i="5" s="1"/>
  <c r="J47" i="5" s="1"/>
  <c r="K434" i="5"/>
  <c r="K684" i="5"/>
  <c r="F684" i="5"/>
  <c r="L684" i="5" s="1"/>
  <c r="F819" i="5"/>
  <c r="L819" i="5" s="1"/>
  <c r="K819" i="5"/>
  <c r="K826" i="5"/>
  <c r="F826" i="5"/>
  <c r="H837" i="5"/>
  <c r="K837" i="5"/>
  <c r="J450" i="5"/>
  <c r="K450" i="5"/>
  <c r="E528" i="5"/>
  <c r="E261" i="5"/>
  <c r="E405" i="5"/>
  <c r="E834" i="5"/>
  <c r="E466" i="5"/>
  <c r="E712" i="5"/>
  <c r="E773" i="5"/>
  <c r="E346" i="5"/>
  <c r="E650" i="5"/>
  <c r="F485" i="5"/>
  <c r="L485" i="5" s="1"/>
  <c r="K485" i="5"/>
  <c r="F553" i="5"/>
  <c r="L553" i="5" s="1"/>
  <c r="K553" i="5"/>
  <c r="F638" i="5"/>
  <c r="K638" i="5"/>
  <c r="K570" i="5"/>
  <c r="K597" i="5"/>
  <c r="J742" i="5"/>
  <c r="G48" i="6" s="1"/>
  <c r="I152" i="5" s="1"/>
  <c r="J152" i="5" s="1"/>
  <c r="K796" i="5"/>
  <c r="H392" i="5"/>
  <c r="K392" i="5"/>
  <c r="F574" i="5"/>
  <c r="L574" i="5" s="1"/>
  <c r="K574" i="5"/>
  <c r="F581" i="5"/>
  <c r="L581" i="5" s="1"/>
  <c r="K581" i="5"/>
  <c r="H687" i="5"/>
  <c r="K687" i="5"/>
  <c r="F351" i="5"/>
  <c r="K351" i="5"/>
  <c r="F458" i="5"/>
  <c r="K458" i="5"/>
  <c r="K319" i="5"/>
  <c r="F784" i="5"/>
  <c r="L784" i="5" s="1"/>
  <c r="K784" i="5"/>
  <c r="J247" i="5"/>
  <c r="G28" i="6" s="1"/>
  <c r="J288" i="5"/>
  <c r="G30" i="6" s="1"/>
  <c r="I5" i="5" s="1"/>
  <c r="J5" i="5" s="1"/>
  <c r="F387" i="5"/>
  <c r="L387" i="5" s="1"/>
  <c r="F421" i="5"/>
  <c r="L421" i="5" s="1"/>
  <c r="K421" i="5"/>
  <c r="J492" i="5"/>
  <c r="K492" i="5"/>
  <c r="K839" i="5"/>
  <c r="F839" i="5"/>
  <c r="L839" i="5" s="1"/>
  <c r="F759" i="5"/>
  <c r="K759" i="5"/>
  <c r="K672" i="5"/>
  <c r="H672" i="5"/>
  <c r="K811" i="5"/>
  <c r="F811" i="5"/>
  <c r="L811" i="5" s="1"/>
  <c r="K709" i="5"/>
  <c r="F822" i="5"/>
  <c r="K822" i="5"/>
  <c r="F364" i="5"/>
  <c r="L364" i="5" s="1"/>
  <c r="K364" i="5"/>
  <c r="F631" i="5"/>
  <c r="K631" i="5"/>
  <c r="K585" i="5"/>
  <c r="F585" i="5"/>
  <c r="L585" i="5" s="1"/>
  <c r="J830" i="5"/>
  <c r="L830" i="5" s="1"/>
  <c r="K830" i="5"/>
  <c r="F474" i="5"/>
  <c r="L474" i="5" s="1"/>
  <c r="K629" i="5"/>
  <c r="F760" i="5"/>
  <c r="L760" i="5" s="1"/>
  <c r="K469" i="5"/>
  <c r="F366" i="5"/>
  <c r="K366" i="5"/>
  <c r="K428" i="5"/>
  <c r="K544" i="5"/>
  <c r="F544" i="5"/>
  <c r="K606" i="5"/>
  <c r="F863" i="5"/>
  <c r="K863" i="5"/>
  <c r="H326" i="5"/>
  <c r="H328" i="5" s="1"/>
  <c r="F33" i="6" s="1"/>
  <c r="F494" i="5"/>
  <c r="K385" i="5"/>
  <c r="E731" i="5"/>
  <c r="E750" i="5"/>
  <c r="H321" i="5"/>
  <c r="F32" i="6" s="1"/>
  <c r="G144" i="5" s="1"/>
  <c r="H144" i="5" s="1"/>
  <c r="K693" i="5"/>
  <c r="K554" i="5"/>
  <c r="F554" i="5"/>
  <c r="L554" i="5" s="1"/>
  <c r="K778" i="5"/>
  <c r="F778" i="5"/>
  <c r="L778" i="5" s="1"/>
  <c r="L253" i="5"/>
  <c r="J459" i="5"/>
  <c r="G39" i="6" s="1"/>
  <c r="I48" i="5" s="1"/>
  <c r="J48" i="5" s="1"/>
  <c r="L216" i="5"/>
  <c r="H435" i="5"/>
  <c r="F38" i="6" s="1"/>
  <c r="G47" i="5" s="1"/>
  <c r="H47" i="5" s="1"/>
  <c r="H459" i="5"/>
  <c r="F39" i="6" s="1"/>
  <c r="G48" i="5" s="1"/>
  <c r="H48" i="5" s="1"/>
  <c r="K795" i="5"/>
  <c r="E720" i="5"/>
  <c r="E658" i="5"/>
  <c r="E413" i="5"/>
  <c r="E781" i="5"/>
  <c r="E536" i="5"/>
  <c r="E842" i="5"/>
  <c r="E542" i="5"/>
  <c r="E726" i="5"/>
  <c r="E480" i="5"/>
  <c r="E603" i="5"/>
  <c r="E359" i="5"/>
  <c r="E848" i="5"/>
  <c r="E274" i="5"/>
  <c r="E756" i="5"/>
  <c r="E386" i="5"/>
  <c r="E878" i="5"/>
  <c r="E817" i="5"/>
  <c r="E449" i="5"/>
  <c r="E633" i="5"/>
  <c r="E511" i="5"/>
  <c r="E664" i="5"/>
  <c r="F752" i="5"/>
  <c r="L752" i="5" s="1"/>
  <c r="K752" i="5"/>
  <c r="E787" i="5"/>
  <c r="K877" i="5"/>
  <c r="F877" i="5"/>
  <c r="F260" i="5"/>
  <c r="L260" i="5" s="1"/>
  <c r="K260" i="5"/>
  <c r="F361" i="5"/>
  <c r="L361" i="5" s="1"/>
  <c r="K361" i="5"/>
  <c r="F761" i="5"/>
  <c r="K761" i="5"/>
  <c r="L442" i="5"/>
  <c r="E608" i="5"/>
  <c r="E792" i="5"/>
  <c r="E669" i="5"/>
  <c r="E424" i="5"/>
  <c r="E547" i="5"/>
  <c r="E381" i="5"/>
  <c r="E688" i="5"/>
  <c r="E627" i="5"/>
  <c r="E872" i="5"/>
  <c r="E443" i="5"/>
  <c r="K549" i="5"/>
  <c r="F549" i="5"/>
  <c r="H582" i="5"/>
  <c r="F43" i="6" s="1"/>
  <c r="G90" i="5" s="1"/>
  <c r="H90" i="5" s="1"/>
  <c r="H742" i="5"/>
  <c r="F48" i="6" s="1"/>
  <c r="G152" i="5" s="1"/>
  <c r="H152" i="5" s="1"/>
  <c r="K887" i="5"/>
  <c r="F887" i="5"/>
  <c r="L887" i="5" s="1"/>
  <c r="E647" i="5"/>
  <c r="E831" i="5"/>
  <c r="E343" i="5"/>
  <c r="E770" i="5"/>
  <c r="E525" i="5"/>
  <c r="E586" i="5"/>
  <c r="E258" i="5"/>
  <c r="E402" i="5"/>
  <c r="E852" i="5"/>
  <c r="E423" i="5"/>
  <c r="E607" i="5"/>
  <c r="E546" i="5"/>
  <c r="E484" i="5"/>
  <c r="E668" i="5"/>
  <c r="E730" i="5"/>
  <c r="F690" i="5"/>
  <c r="L690" i="5" s="1"/>
  <c r="K690" i="5"/>
  <c r="F297" i="5"/>
  <c r="L297" i="5" s="1"/>
  <c r="K297" i="5"/>
  <c r="E506" i="5"/>
  <c r="J639" i="5"/>
  <c r="K639" i="5"/>
  <c r="F754" i="5"/>
  <c r="L754" i="5" s="1"/>
  <c r="K754" i="5"/>
  <c r="K556" i="5"/>
  <c r="L687" i="5"/>
  <c r="F736" i="5"/>
  <c r="L736" i="5" s="1"/>
  <c r="K736" i="5"/>
  <c r="K520" i="5"/>
  <c r="J680" i="5"/>
  <c r="G46" i="6" s="1"/>
  <c r="I131" i="5" s="1"/>
  <c r="J131" i="5" s="1"/>
  <c r="J705" i="5"/>
  <c r="G47" i="6" s="1"/>
  <c r="I132" i="5" s="1"/>
  <c r="J132" i="5" s="1"/>
  <c r="E275" i="5"/>
  <c r="E543" i="5"/>
  <c r="E849" i="5"/>
  <c r="E788" i="5"/>
  <c r="E727" i="5"/>
  <c r="E420" i="5"/>
  <c r="E360" i="5"/>
  <c r="E604" i="5"/>
  <c r="E535" i="5"/>
  <c r="E268" i="5"/>
  <c r="E719" i="5"/>
  <c r="E657" i="5"/>
  <c r="E596" i="5"/>
  <c r="E780" i="5"/>
  <c r="E841" i="5"/>
  <c r="E353" i="5"/>
  <c r="E412" i="5"/>
  <c r="E390" i="5"/>
  <c r="E307" i="5"/>
  <c r="E628" i="5"/>
  <c r="E567" i="5"/>
  <c r="J313" i="5"/>
  <c r="K313" i="5"/>
  <c r="H331" i="5"/>
  <c r="K331" i="5"/>
  <c r="E444" i="5"/>
  <c r="F623" i="5"/>
  <c r="L623" i="5" s="1"/>
  <c r="K623" i="5"/>
  <c r="F651" i="5"/>
  <c r="K651" i="5"/>
  <c r="F659" i="5"/>
  <c r="L659" i="5" s="1"/>
  <c r="K659" i="5"/>
  <c r="K694" i="5"/>
  <c r="F694" i="5"/>
  <c r="L694" i="5" s="1"/>
  <c r="F844" i="5"/>
  <c r="E853" i="5"/>
  <c r="J328" i="5"/>
  <c r="G33" i="6" s="1"/>
  <c r="I208" i="5" s="1"/>
  <c r="J208" i="5" s="1"/>
  <c r="J312" i="5"/>
  <c r="K486" i="5"/>
  <c r="H705" i="5"/>
  <c r="F47" i="6" s="1"/>
  <c r="G132" i="5" s="1"/>
  <c r="H132" i="5" s="1"/>
  <c r="E463" i="5"/>
  <c r="J595" i="5"/>
  <c r="J619" i="5" s="1"/>
  <c r="G44" i="6" s="1"/>
  <c r="I110" i="5" s="1"/>
  <c r="J110" i="5" s="1"/>
  <c r="K595" i="5"/>
  <c r="E791" i="5"/>
  <c r="F250" i="5"/>
  <c r="L408" i="5"/>
  <c r="F451" i="5"/>
  <c r="L451" i="5" s="1"/>
  <c r="L520" i="5"/>
  <c r="F885" i="5"/>
  <c r="L885" i="5" s="1"/>
  <c r="K516" i="5"/>
  <c r="F516" i="5"/>
  <c r="F641" i="5"/>
  <c r="K641" i="5"/>
  <c r="F676" i="5"/>
  <c r="L676" i="5" s="1"/>
  <c r="K676" i="5"/>
  <c r="F729" i="5"/>
  <c r="K729" i="5"/>
  <c r="E873" i="5"/>
  <c r="K515" i="5"/>
  <c r="K531" i="5"/>
  <c r="K771" i="5"/>
  <c r="K886" i="5"/>
  <c r="F845" i="5"/>
  <c r="L845" i="5" s="1"/>
  <c r="K845" i="5"/>
  <c r="K352" i="5"/>
  <c r="F280" i="5"/>
  <c r="L280" i="5" s="1"/>
  <c r="K280" i="5"/>
  <c r="J372" i="5"/>
  <c r="J373" i="5" s="1"/>
  <c r="G36" i="6" s="1"/>
  <c r="I26" i="5" s="1"/>
  <c r="J26" i="5" s="1"/>
  <c r="K372" i="5"/>
  <c r="E419" i="5"/>
  <c r="E445" i="5"/>
  <c r="F605" i="5"/>
  <c r="K605" i="5"/>
  <c r="E695" i="5"/>
  <c r="F721" i="5"/>
  <c r="L721" i="5" s="1"/>
  <c r="K721" i="5"/>
  <c r="K882" i="5"/>
  <c r="F882" i="5"/>
  <c r="L882" i="5" s="1"/>
  <c r="H315" i="5"/>
  <c r="F31" i="6" s="1"/>
  <c r="G6" i="5" s="1"/>
  <c r="H6" i="5" s="1"/>
  <c r="G9" i="5" s="1"/>
  <c r="H9" i="5" s="1"/>
  <c r="G10" i="5" s="1"/>
  <c r="H10" i="5" s="1"/>
  <c r="L10" i="5" s="1"/>
  <c r="H373" i="5"/>
  <c r="F36" i="6" s="1"/>
  <c r="G26" i="5" s="1"/>
  <c r="H26" i="5" s="1"/>
  <c r="L524" i="5"/>
  <c r="E475" i="5"/>
  <c r="E414" i="5"/>
  <c r="E537" i="5"/>
  <c r="E262" i="5"/>
  <c r="E713" i="5"/>
  <c r="E835" i="5"/>
  <c r="E347" i="5"/>
  <c r="E774" i="5"/>
  <c r="E571" i="5"/>
  <c r="E448" i="5"/>
  <c r="E510" i="5"/>
  <c r="F671" i="5"/>
  <c r="L671" i="5" s="1"/>
  <c r="K671" i="5"/>
  <c r="E350" i="5"/>
  <c r="E265" i="5"/>
  <c r="E786" i="5"/>
  <c r="E541" i="5"/>
  <c r="E479" i="5"/>
  <c r="E847" i="5"/>
  <c r="E418" i="5"/>
  <c r="E602" i="5"/>
  <c r="E358" i="5"/>
  <c r="E624" i="5"/>
  <c r="E808" i="5"/>
  <c r="E747" i="5"/>
  <c r="E685" i="5"/>
  <c r="E293" i="5"/>
  <c r="E869" i="5"/>
  <c r="K765" i="5"/>
  <c r="E832" i="5"/>
  <c r="E344" i="5"/>
  <c r="E403" i="5"/>
  <c r="E587" i="5"/>
  <c r="E526" i="5"/>
  <c r="E464" i="5"/>
  <c r="E648" i="5"/>
  <c r="E370" i="5"/>
  <c r="E285" i="5"/>
  <c r="E548" i="5"/>
  <c r="E425" i="5"/>
  <c r="E298" i="5"/>
  <c r="E874" i="5"/>
  <c r="E813" i="5"/>
  <c r="E568" i="5"/>
  <c r="E507" i="5"/>
  <c r="E691" i="5"/>
  <c r="E378" i="5"/>
  <c r="E438" i="5"/>
  <c r="E487" i="5"/>
  <c r="E590" i="5"/>
  <c r="E598" i="5"/>
  <c r="F666" i="5"/>
  <c r="L666" i="5" s="1"/>
  <c r="K666" i="5"/>
  <c r="F718" i="5"/>
  <c r="K718" i="5"/>
  <c r="F779" i="5"/>
  <c r="L779" i="5" s="1"/>
  <c r="K779" i="5"/>
  <c r="K745" i="5"/>
  <c r="K854" i="5"/>
  <c r="F854" i="5"/>
  <c r="L854" i="5" s="1"/>
  <c r="K384" i="5"/>
  <c r="K862" i="5"/>
  <c r="E391" i="5"/>
  <c r="E308" i="5"/>
  <c r="E697" i="5"/>
  <c r="E305" i="5"/>
  <c r="E635" i="5"/>
  <c r="E758" i="5"/>
  <c r="E513" i="5"/>
  <c r="E868" i="5"/>
  <c r="E439" i="5"/>
  <c r="E746" i="5"/>
  <c r="E500" i="5"/>
  <c r="F661" i="5"/>
  <c r="L661" i="5" s="1"/>
  <c r="E320" i="5"/>
  <c r="F320" i="5" s="1"/>
  <c r="L320" i="5" s="1"/>
  <c r="E453" i="5"/>
  <c r="E637" i="5"/>
  <c r="E309" i="5"/>
  <c r="E363" i="5"/>
  <c r="E856" i="5"/>
  <c r="E611" i="5"/>
  <c r="E550" i="5"/>
  <c r="E734" i="5"/>
  <c r="E389" i="5"/>
  <c r="E609" i="5"/>
  <c r="E755" i="5"/>
  <c r="E807" i="5"/>
  <c r="E867" i="5"/>
  <c r="K539" i="5"/>
  <c r="E273" i="5"/>
  <c r="E467" i="5"/>
  <c r="E501" i="5"/>
  <c r="E576" i="5"/>
  <c r="F636" i="5"/>
  <c r="L636" i="5" s="1"/>
  <c r="K636" i="5"/>
  <c r="F646" i="5"/>
  <c r="K646" i="5"/>
  <c r="E670" i="5"/>
  <c r="J582" i="5"/>
  <c r="G43" i="6" s="1"/>
  <c r="I90" i="5" s="1"/>
  <c r="J90" i="5" s="1"/>
  <c r="K881" i="5"/>
  <c r="F799" i="5"/>
  <c r="L799" i="5" s="1"/>
  <c r="K799" i="5"/>
  <c r="E292" i="5"/>
  <c r="K722" i="5"/>
  <c r="E782" i="5"/>
  <c r="E816" i="5"/>
  <c r="L236" i="5"/>
  <c r="E733" i="5"/>
  <c r="E855" i="5"/>
  <c r="E277" i="5"/>
  <c r="E794" i="5"/>
  <c r="E769" i="5"/>
  <c r="E708" i="5"/>
  <c r="E499" i="5"/>
  <c r="E683" i="5"/>
  <c r="E291" i="5"/>
  <c r="E610" i="5"/>
  <c r="F618" i="5"/>
  <c r="L618" i="5" s="1"/>
  <c r="K618" i="5"/>
  <c r="E663" i="5"/>
  <c r="K704" i="5"/>
  <c r="F738" i="5"/>
  <c r="K738" i="5"/>
  <c r="E276" i="5"/>
  <c r="E299" i="5"/>
  <c r="E404" i="5"/>
  <c r="E447" i="5"/>
  <c r="E490" i="5"/>
  <c r="E757" i="5"/>
  <c r="E800" i="5"/>
  <c r="E846" i="5"/>
  <c r="E573" i="5"/>
  <c r="E616" i="5"/>
  <c r="E662" i="5"/>
  <c r="E728" i="5"/>
  <c r="E751" i="5"/>
  <c r="E840" i="5"/>
  <c r="E860" i="5"/>
  <c r="E883" i="5"/>
  <c r="E382" i="5"/>
  <c r="E471" i="5"/>
  <c r="E491" i="5"/>
  <c r="E514" i="5"/>
  <c r="E626" i="5"/>
  <c r="E649" i="5"/>
  <c r="E692" i="5"/>
  <c r="E715" i="5"/>
  <c r="E735" i="5"/>
  <c r="E367" i="5"/>
  <c r="E545" i="5"/>
  <c r="E634" i="5"/>
  <c r="E677" i="5"/>
  <c r="E700" i="5"/>
  <c r="E723" i="5"/>
  <c r="E789" i="5"/>
  <c r="E812" i="5"/>
  <c r="E266" i="5"/>
  <c r="E368" i="5"/>
  <c r="E503" i="5"/>
  <c r="E569" i="5"/>
  <c r="E592" i="5"/>
  <c r="E612" i="5"/>
  <c r="E724" i="5"/>
  <c r="E790" i="5"/>
  <c r="E879" i="5"/>
  <c r="E281" i="5"/>
  <c r="E429" i="5"/>
  <c r="E452" i="5"/>
  <c r="E630" i="5"/>
  <c r="E653" i="5"/>
  <c r="E673" i="5"/>
  <c r="E696" i="5"/>
  <c r="E739" i="5"/>
  <c r="E785" i="5"/>
  <c r="E851" i="5"/>
  <c r="E6" i="7"/>
  <c r="E393" i="5"/>
  <c r="E416" i="5"/>
  <c r="E594" i="5"/>
  <c r="E614" i="5"/>
  <c r="E660" i="5"/>
  <c r="E749" i="5"/>
  <c r="E772" i="5"/>
  <c r="E815" i="5"/>
  <c r="E858" i="5"/>
  <c r="E357" i="5"/>
  <c r="E380" i="5"/>
  <c r="E446" i="5"/>
  <c r="E489" i="5"/>
  <c r="E512" i="5"/>
  <c r="E282" i="5"/>
  <c r="L55" i="7"/>
  <c r="J75" i="7"/>
  <c r="I10" i="8" s="1"/>
  <c r="J10" i="8" s="1"/>
  <c r="H75" i="7"/>
  <c r="G10" i="8" s="1"/>
  <c r="H10" i="8" s="1"/>
  <c r="L33" i="7"/>
  <c r="L32" i="7"/>
  <c r="J51" i="7"/>
  <c r="I9" i="8" s="1"/>
  <c r="J9" i="8" s="1"/>
  <c r="H51" i="7"/>
  <c r="G9" i="8" s="1"/>
  <c r="H9" i="8" s="1"/>
  <c r="L30" i="7"/>
  <c r="L7" i="7"/>
  <c r="J27" i="7"/>
  <c r="I8" i="8" s="1"/>
  <c r="J8" i="8" s="1"/>
  <c r="H27" i="7"/>
  <c r="G8" i="8" s="1"/>
  <c r="H8" i="8" s="1"/>
  <c r="L5" i="7"/>
  <c r="L886" i="5"/>
  <c r="L884" i="5"/>
  <c r="H888" i="5"/>
  <c r="F53" i="6" s="1"/>
  <c r="G195" i="5" s="1"/>
  <c r="H195" i="5" s="1"/>
  <c r="L881" i="5"/>
  <c r="L877" i="5"/>
  <c r="L876" i="5"/>
  <c r="L875" i="5"/>
  <c r="L863" i="5"/>
  <c r="L862" i="5"/>
  <c r="L857" i="5"/>
  <c r="H864" i="5"/>
  <c r="F52" i="6" s="1"/>
  <c r="G194" i="5" s="1"/>
  <c r="H194" i="5" s="1"/>
  <c r="L850" i="5"/>
  <c r="L844" i="5"/>
  <c r="L843" i="5"/>
  <c r="L837" i="5"/>
  <c r="L833" i="5"/>
  <c r="L826" i="5"/>
  <c r="L825" i="5"/>
  <c r="L824" i="5"/>
  <c r="L823" i="5"/>
  <c r="L822" i="5"/>
  <c r="H827" i="5"/>
  <c r="F51" i="6" s="1"/>
  <c r="G174" i="5" s="1"/>
  <c r="H174" i="5" s="1"/>
  <c r="L810" i="5"/>
  <c r="L806" i="5"/>
  <c r="L802" i="5"/>
  <c r="L801" i="5"/>
  <c r="L797" i="5"/>
  <c r="L796" i="5"/>
  <c r="L795" i="5"/>
  <c r="J803" i="5"/>
  <c r="G50" i="6" s="1"/>
  <c r="I173" i="5" s="1"/>
  <c r="J173" i="5" s="1"/>
  <c r="L793" i="5"/>
  <c r="H803" i="5"/>
  <c r="L777" i="5"/>
  <c r="L776" i="5"/>
  <c r="L771" i="5"/>
  <c r="L765" i="5"/>
  <c r="L764" i="5"/>
  <c r="L763" i="5"/>
  <c r="L762" i="5"/>
  <c r="L761" i="5"/>
  <c r="J766" i="5"/>
  <c r="G49" i="6" s="1"/>
  <c r="I153" i="5" s="1"/>
  <c r="J153" i="5" s="1"/>
  <c r="L759" i="5"/>
  <c r="H766" i="5"/>
  <c r="F49" i="6" s="1"/>
  <c r="G153" i="5" s="1"/>
  <c r="H153" i="5" s="1"/>
  <c r="L745" i="5"/>
  <c r="L741" i="5"/>
  <c r="L740" i="5"/>
  <c r="L738" i="5"/>
  <c r="L732" i="5"/>
  <c r="L729" i="5"/>
  <c r="L725" i="5"/>
  <c r="L718" i="5"/>
  <c r="L717" i="5"/>
  <c r="L711" i="5"/>
  <c r="L710" i="5"/>
  <c r="L704" i="5"/>
  <c r="L703" i="5"/>
  <c r="L702" i="5"/>
  <c r="L701" i="5"/>
  <c r="L699" i="5"/>
  <c r="L698" i="5"/>
  <c r="L693" i="5"/>
  <c r="L678" i="5"/>
  <c r="L675" i="5"/>
  <c r="L674" i="5"/>
  <c r="L672" i="5"/>
  <c r="L667" i="5"/>
  <c r="L665" i="5"/>
  <c r="H680" i="5"/>
  <c r="F46" i="6" s="1"/>
  <c r="G131" i="5" s="1"/>
  <c r="H131" i="5" s="1"/>
  <c r="L651" i="5"/>
  <c r="L642" i="5"/>
  <c r="L641" i="5"/>
  <c r="L640" i="5"/>
  <c r="L639" i="5"/>
  <c r="L638" i="5"/>
  <c r="H643" i="5"/>
  <c r="F45" i="6" s="1"/>
  <c r="G111" i="5" s="1"/>
  <c r="H111" i="5" s="1"/>
  <c r="L632" i="5"/>
  <c r="L631" i="5"/>
  <c r="L629" i="5"/>
  <c r="L622" i="5"/>
  <c r="L617" i="5"/>
  <c r="L613" i="5"/>
  <c r="L606" i="5"/>
  <c r="H619" i="5"/>
  <c r="F44" i="6" s="1"/>
  <c r="G110" i="5" s="1"/>
  <c r="H110" i="5" s="1"/>
  <c r="L605" i="5"/>
  <c r="L597" i="5"/>
  <c r="L589" i="5"/>
  <c r="L588" i="5"/>
  <c r="L580" i="5"/>
  <c r="L579" i="5"/>
  <c r="L578" i="5"/>
  <c r="L577" i="5"/>
  <c r="L570" i="5"/>
  <c r="L563" i="5"/>
  <c r="L557" i="5"/>
  <c r="L556" i="5"/>
  <c r="L555" i="5"/>
  <c r="L552" i="5"/>
  <c r="H558" i="5"/>
  <c r="F42" i="6" s="1"/>
  <c r="G89" i="5" s="1"/>
  <c r="H89" i="5" s="1"/>
  <c r="L551" i="5"/>
  <c r="L549" i="5"/>
  <c r="L544" i="5"/>
  <c r="L540" i="5"/>
  <c r="L539" i="5"/>
  <c r="L534" i="5"/>
  <c r="L533" i="5"/>
  <c r="L531" i="5"/>
  <c r="L529" i="5"/>
  <c r="L527" i="5"/>
  <c r="L519" i="5"/>
  <c r="L518" i="5"/>
  <c r="L517" i="5"/>
  <c r="L516" i="5"/>
  <c r="L515" i="5"/>
  <c r="L509" i="5"/>
  <c r="L508" i="5"/>
  <c r="J521" i="5"/>
  <c r="G41" i="6" s="1"/>
  <c r="I69" i="5" s="1"/>
  <c r="J69" i="5" s="1"/>
  <c r="L505" i="5"/>
  <c r="H521" i="5"/>
  <c r="F41" i="6" s="1"/>
  <c r="G69" i="5" s="1"/>
  <c r="H69" i="5" s="1"/>
  <c r="G72" i="5" s="1"/>
  <c r="H72" i="5" s="1"/>
  <c r="L72" i="5" s="1"/>
  <c r="L495" i="5"/>
  <c r="L494" i="5"/>
  <c r="L492" i="5"/>
  <c r="L488" i="5"/>
  <c r="L482" i="5"/>
  <c r="L481" i="5"/>
  <c r="L478" i="5"/>
  <c r="L476" i="5"/>
  <c r="L469" i="5"/>
  <c r="L465" i="5"/>
  <c r="L462" i="5"/>
  <c r="L458" i="5"/>
  <c r="L457" i="5"/>
  <c r="L456" i="5"/>
  <c r="L455" i="5"/>
  <c r="L454" i="5"/>
  <c r="L440" i="5"/>
  <c r="L434" i="5"/>
  <c r="L433" i="5"/>
  <c r="L430" i="5"/>
  <c r="L428" i="5"/>
  <c r="L427" i="5"/>
  <c r="L417" i="5"/>
  <c r="L411" i="5"/>
  <c r="L410" i="5"/>
  <c r="L397" i="5"/>
  <c r="L396" i="5"/>
  <c r="L394" i="5"/>
  <c r="L392" i="5"/>
  <c r="L388" i="5"/>
  <c r="L385" i="5"/>
  <c r="L384" i="5"/>
  <c r="L383" i="5"/>
  <c r="L376" i="5"/>
  <c r="L372" i="5"/>
  <c r="L371" i="5"/>
  <c r="L369" i="5"/>
  <c r="L366" i="5"/>
  <c r="L356" i="5"/>
  <c r="L355" i="5"/>
  <c r="L352" i="5"/>
  <c r="L351" i="5"/>
  <c r="L349" i="5"/>
  <c r="L345" i="5"/>
  <c r="L342" i="5"/>
  <c r="I168" i="5"/>
  <c r="J168" i="5" s="1"/>
  <c r="I63" i="5"/>
  <c r="J63" i="5" s="1"/>
  <c r="I210" i="5"/>
  <c r="J210" i="5" s="1"/>
  <c r="I105" i="5"/>
  <c r="J105" i="5" s="1"/>
  <c r="I147" i="5"/>
  <c r="J147" i="5" s="1"/>
  <c r="I42" i="5"/>
  <c r="J42" i="5" s="1"/>
  <c r="I189" i="5"/>
  <c r="J189" i="5" s="1"/>
  <c r="I84" i="5"/>
  <c r="J84" i="5" s="1"/>
  <c r="I126" i="5"/>
  <c r="J126" i="5" s="1"/>
  <c r="G168" i="5"/>
  <c r="H168" i="5" s="1"/>
  <c r="G105" i="5"/>
  <c r="H105" i="5" s="1"/>
  <c r="G42" i="5"/>
  <c r="H42" i="5" s="1"/>
  <c r="G126" i="5"/>
  <c r="H126" i="5" s="1"/>
  <c r="G63" i="5"/>
  <c r="H63" i="5" s="1"/>
  <c r="G147" i="5"/>
  <c r="H147" i="5" s="1"/>
  <c r="L337" i="5"/>
  <c r="I125" i="5"/>
  <c r="J125" i="5" s="1"/>
  <c r="L332" i="5"/>
  <c r="I104" i="5"/>
  <c r="J104" i="5" s="1"/>
  <c r="I83" i="5"/>
  <c r="J83" i="5" s="1"/>
  <c r="I209" i="5"/>
  <c r="J209" i="5" s="1"/>
  <c r="I62" i="5"/>
  <c r="J62" i="5" s="1"/>
  <c r="I188" i="5"/>
  <c r="J188" i="5" s="1"/>
  <c r="I41" i="5"/>
  <c r="J41" i="5" s="1"/>
  <c r="I167" i="5"/>
  <c r="J167" i="5" s="1"/>
  <c r="I20" i="5"/>
  <c r="J20" i="5" s="1"/>
  <c r="L331" i="5"/>
  <c r="L325" i="5"/>
  <c r="I124" i="5"/>
  <c r="J124" i="5" s="1"/>
  <c r="I103" i="5"/>
  <c r="J103" i="5" s="1"/>
  <c r="I82" i="5"/>
  <c r="J82" i="5" s="1"/>
  <c r="I61" i="5"/>
  <c r="J61" i="5" s="1"/>
  <c r="I40" i="5"/>
  <c r="J40" i="5" s="1"/>
  <c r="I19" i="5"/>
  <c r="J19" i="5" s="1"/>
  <c r="L319" i="5"/>
  <c r="I18" i="5"/>
  <c r="J18" i="5" s="1"/>
  <c r="I81" i="5"/>
  <c r="J81" i="5" s="1"/>
  <c r="I144" i="5"/>
  <c r="J144" i="5" s="1"/>
  <c r="I207" i="5"/>
  <c r="J207" i="5" s="1"/>
  <c r="I39" i="5"/>
  <c r="J39" i="5" s="1"/>
  <c r="I102" i="5"/>
  <c r="J102" i="5" s="1"/>
  <c r="I165" i="5"/>
  <c r="J165" i="5" s="1"/>
  <c r="I60" i="5"/>
  <c r="J60" i="5" s="1"/>
  <c r="I123" i="5"/>
  <c r="J123" i="5" s="1"/>
  <c r="L318" i="5"/>
  <c r="G18" i="5"/>
  <c r="H18" i="5" s="1"/>
  <c r="G123" i="5"/>
  <c r="H123" i="5" s="1"/>
  <c r="G81" i="5"/>
  <c r="H81" i="5" s="1"/>
  <c r="G39" i="5"/>
  <c r="H39" i="5" s="1"/>
  <c r="L314" i="5"/>
  <c r="L313" i="5"/>
  <c r="L312" i="5"/>
  <c r="L311" i="5"/>
  <c r="L310" i="5"/>
  <c r="L304" i="5"/>
  <c r="L301" i="5"/>
  <c r="L300" i="5"/>
  <c r="L296" i="5"/>
  <c r="L295" i="5"/>
  <c r="L287" i="5"/>
  <c r="L286" i="5"/>
  <c r="L284" i="5"/>
  <c r="L279" i="5"/>
  <c r="L278" i="5"/>
  <c r="L271" i="5"/>
  <c r="L270" i="5"/>
  <c r="L267" i="5"/>
  <c r="L264" i="5"/>
  <c r="L259" i="5"/>
  <c r="L257" i="5"/>
  <c r="L252" i="5"/>
  <c r="L245" i="5"/>
  <c r="F246" i="5"/>
  <c r="L243" i="5"/>
  <c r="L238" i="5"/>
  <c r="L231" i="5"/>
  <c r="H233" i="5"/>
  <c r="F26" i="6" s="1"/>
  <c r="F232" i="5"/>
  <c r="L229" i="5"/>
  <c r="L224" i="5"/>
  <c r="L215" i="5"/>
  <c r="K253" i="5"/>
  <c r="K239" i="5"/>
  <c r="K230" i="5"/>
  <c r="K225" i="5"/>
  <c r="G21" i="6"/>
  <c r="G16" i="6"/>
  <c r="G8" i="6"/>
  <c r="G7" i="8" l="1"/>
  <c r="H7" i="8" s="1"/>
  <c r="G6" i="8"/>
  <c r="I7" i="8"/>
  <c r="J7" i="8" s="1"/>
  <c r="I6" i="8"/>
  <c r="G156" i="5"/>
  <c r="H156" i="5" s="1"/>
  <c r="G157" i="5" s="1"/>
  <c r="H157" i="5" s="1"/>
  <c r="L157" i="5" s="1"/>
  <c r="G135" i="5"/>
  <c r="H135" i="5" s="1"/>
  <c r="G136" i="5" s="1"/>
  <c r="H136" i="5" s="1"/>
  <c r="L136" i="5" s="1"/>
  <c r="G93" i="5"/>
  <c r="H93" i="5" s="1"/>
  <c r="G94" i="5" s="1"/>
  <c r="H94" i="5" s="1"/>
  <c r="L94" i="5" s="1"/>
  <c r="G51" i="5"/>
  <c r="H51" i="5" s="1"/>
  <c r="G52" i="5" s="1"/>
  <c r="H52" i="5" s="1"/>
  <c r="L52" i="5" s="1"/>
  <c r="L338" i="5"/>
  <c r="K338" i="5"/>
  <c r="G189" i="5"/>
  <c r="H189" i="5" s="1"/>
  <c r="K244" i="5"/>
  <c r="F240" i="5"/>
  <c r="L240" i="5" s="1"/>
  <c r="G187" i="5"/>
  <c r="H187" i="5" s="1"/>
  <c r="G82" i="5"/>
  <c r="H82" i="5" s="1"/>
  <c r="G103" i="5"/>
  <c r="H103" i="5" s="1"/>
  <c r="E327" i="5"/>
  <c r="L326" i="5"/>
  <c r="K320" i="5"/>
  <c r="F426" i="5"/>
  <c r="L426" i="5" s="1"/>
  <c r="K426" i="5"/>
  <c r="K538" i="5"/>
  <c r="F600" i="5"/>
  <c r="L600" i="5" s="1"/>
  <c r="K600" i="5"/>
  <c r="F477" i="5"/>
  <c r="L477" i="5" s="1"/>
  <c r="K477" i="5"/>
  <c r="K783" i="5"/>
  <c r="F783" i="5"/>
  <c r="L783" i="5" s="1"/>
  <c r="K377" i="5"/>
  <c r="K562" i="5"/>
  <c r="E223" i="5"/>
  <c r="F223" i="5" s="1"/>
  <c r="L223" i="5" s="1"/>
  <c r="K237" i="5"/>
  <c r="K216" i="5"/>
  <c r="F615" i="5"/>
  <c r="L615" i="5" s="1"/>
  <c r="F859" i="5"/>
  <c r="L859" i="5" s="1"/>
  <c r="J864" i="5"/>
  <c r="G52" i="6" s="1"/>
  <c r="I194" i="5" s="1"/>
  <c r="J194" i="5" s="1"/>
  <c r="F401" i="5"/>
  <c r="L401" i="5" s="1"/>
  <c r="K401" i="5"/>
  <c r="L29" i="7"/>
  <c r="K861" i="5"/>
  <c r="F861" i="5"/>
  <c r="L861" i="5" s="1"/>
  <c r="F432" i="5"/>
  <c r="L432" i="5" s="1"/>
  <c r="K432" i="5"/>
  <c r="F814" i="5"/>
  <c r="L814" i="5" s="1"/>
  <c r="K814" i="5"/>
  <c r="F753" i="5"/>
  <c r="L753" i="5" s="1"/>
  <c r="K753" i="5"/>
  <c r="K689" i="5"/>
  <c r="F689" i="5"/>
  <c r="L689" i="5" s="1"/>
  <c r="F504" i="5"/>
  <c r="L504" i="5" s="1"/>
  <c r="K504" i="5"/>
  <c r="F871" i="5"/>
  <c r="L871" i="5" s="1"/>
  <c r="K871" i="5"/>
  <c r="F818" i="5"/>
  <c r="L818" i="5" s="1"/>
  <c r="K818" i="5"/>
  <c r="K820" i="5"/>
  <c r="K306" i="5"/>
  <c r="F306" i="5"/>
  <c r="L306" i="5" s="1"/>
  <c r="F575" i="5"/>
  <c r="L575" i="5" s="1"/>
  <c r="K575" i="5"/>
  <c r="F406" i="5"/>
  <c r="L406" i="5" s="1"/>
  <c r="K406" i="5"/>
  <c r="F365" i="5"/>
  <c r="L365" i="5" s="1"/>
  <c r="K365" i="5"/>
  <c r="F472" i="5"/>
  <c r="L472" i="5" s="1"/>
  <c r="K472" i="5"/>
  <c r="K655" i="5"/>
  <c r="F655" i="5"/>
  <c r="L655" i="5" s="1"/>
  <c r="K354" i="5"/>
  <c r="F354" i="5"/>
  <c r="L354" i="5" s="1"/>
  <c r="F269" i="5"/>
  <c r="L269" i="5" s="1"/>
  <c r="K422" i="5"/>
  <c r="F422" i="5"/>
  <c r="L422" i="5" s="1"/>
  <c r="F483" i="5"/>
  <c r="L483" i="5" s="1"/>
  <c r="K483" i="5"/>
  <c r="K798" i="5"/>
  <c r="F798" i="5"/>
  <c r="L798" i="5" s="1"/>
  <c r="K431" i="5"/>
  <c r="F431" i="5"/>
  <c r="L431" i="5" s="1"/>
  <c r="K223" i="5"/>
  <c r="F226" i="5"/>
  <c r="K348" i="5"/>
  <c r="F348" i="5"/>
  <c r="L348" i="5" s="1"/>
  <c r="K773" i="5"/>
  <c r="F773" i="5"/>
  <c r="L773" i="5" s="1"/>
  <c r="F274" i="5"/>
  <c r="L274" i="5" s="1"/>
  <c r="K274" i="5"/>
  <c r="F860" i="5"/>
  <c r="L860" i="5" s="1"/>
  <c r="K860" i="5"/>
  <c r="F292" i="5"/>
  <c r="L292" i="5" s="1"/>
  <c r="K292" i="5"/>
  <c r="F734" i="5"/>
  <c r="L734" i="5" s="1"/>
  <c r="K734" i="5"/>
  <c r="K308" i="5"/>
  <c r="F308" i="5"/>
  <c r="L308" i="5" s="1"/>
  <c r="K568" i="5"/>
  <c r="F568" i="5"/>
  <c r="L568" i="5" s="1"/>
  <c r="F841" i="5"/>
  <c r="L841" i="5" s="1"/>
  <c r="K841" i="5"/>
  <c r="F402" i="5"/>
  <c r="K402" i="5"/>
  <c r="F359" i="5"/>
  <c r="L359" i="5" s="1"/>
  <c r="K359" i="5"/>
  <c r="F851" i="5"/>
  <c r="L851" i="5" s="1"/>
  <c r="K851" i="5"/>
  <c r="F840" i="5"/>
  <c r="L840" i="5" s="1"/>
  <c r="K840" i="5"/>
  <c r="F624" i="5"/>
  <c r="L624" i="5" s="1"/>
  <c r="K624" i="5"/>
  <c r="K537" i="5"/>
  <c r="F537" i="5"/>
  <c r="L537" i="5" s="1"/>
  <c r="F785" i="5"/>
  <c r="L785" i="5" s="1"/>
  <c r="K785" i="5"/>
  <c r="F751" i="5"/>
  <c r="L751" i="5" s="1"/>
  <c r="K751" i="5"/>
  <c r="K874" i="5"/>
  <c r="F874" i="5"/>
  <c r="L874" i="5" s="1"/>
  <c r="F739" i="5"/>
  <c r="L739" i="5" s="1"/>
  <c r="K739" i="5"/>
  <c r="F789" i="5"/>
  <c r="L789" i="5" s="1"/>
  <c r="K789" i="5"/>
  <c r="K423" i="5"/>
  <c r="F423" i="5"/>
  <c r="L423" i="5" s="1"/>
  <c r="F696" i="5"/>
  <c r="L696" i="5" s="1"/>
  <c r="K696" i="5"/>
  <c r="K662" i="5"/>
  <c r="F662" i="5"/>
  <c r="L662" i="5" s="1"/>
  <c r="F683" i="5"/>
  <c r="K683" i="5"/>
  <c r="F650" i="5"/>
  <c r="L650" i="5" s="1"/>
  <c r="K650" i="5"/>
  <c r="F593" i="5"/>
  <c r="L593" i="5" s="1"/>
  <c r="K593" i="5"/>
  <c r="F853" i="5"/>
  <c r="L853" i="5" s="1"/>
  <c r="K853" i="5"/>
  <c r="F610" i="5"/>
  <c r="L610" i="5" s="1"/>
  <c r="K610" i="5"/>
  <c r="F282" i="5"/>
  <c r="L282" i="5" s="1"/>
  <c r="K282" i="5"/>
  <c r="F673" i="5"/>
  <c r="L673" i="5" s="1"/>
  <c r="K673" i="5"/>
  <c r="F700" i="5"/>
  <c r="L700" i="5" s="1"/>
  <c r="K700" i="5"/>
  <c r="G30" i="5"/>
  <c r="K30" i="5" s="1"/>
  <c r="F412" i="5"/>
  <c r="L412" i="5" s="1"/>
  <c r="K412" i="5"/>
  <c r="F747" i="5"/>
  <c r="L747" i="5" s="1"/>
  <c r="K747" i="5"/>
  <c r="F379" i="5"/>
  <c r="L379" i="5" s="1"/>
  <c r="K379" i="5"/>
  <c r="K713" i="5"/>
  <c r="F713" i="5"/>
  <c r="L713" i="5" s="1"/>
  <c r="F812" i="5"/>
  <c r="L812" i="5" s="1"/>
  <c r="K812" i="5"/>
  <c r="F611" i="5"/>
  <c r="L611" i="5" s="1"/>
  <c r="K611" i="5"/>
  <c r="J496" i="5"/>
  <c r="G40" i="6" s="1"/>
  <c r="I68" i="5" s="1"/>
  <c r="J68" i="5" s="1"/>
  <c r="K393" i="5"/>
  <c r="F393" i="5"/>
  <c r="L393" i="5" s="1"/>
  <c r="F368" i="5"/>
  <c r="L368" i="5" s="1"/>
  <c r="K368" i="5"/>
  <c r="K382" i="5"/>
  <c r="F382" i="5"/>
  <c r="L382" i="5" s="1"/>
  <c r="F782" i="5"/>
  <c r="L782" i="5" s="1"/>
  <c r="K782" i="5"/>
  <c r="K609" i="5"/>
  <c r="F609" i="5"/>
  <c r="L609" i="5" s="1"/>
  <c r="K305" i="5"/>
  <c r="F305" i="5"/>
  <c r="L305" i="5" s="1"/>
  <c r="F691" i="5"/>
  <c r="L691" i="5" s="1"/>
  <c r="K691" i="5"/>
  <c r="K293" i="5"/>
  <c r="F293" i="5"/>
  <c r="L293" i="5" s="1"/>
  <c r="K347" i="5"/>
  <c r="F347" i="5"/>
  <c r="L347" i="5" s="1"/>
  <c r="F419" i="5"/>
  <c r="L419" i="5" s="1"/>
  <c r="K419" i="5"/>
  <c r="F307" i="5"/>
  <c r="L307" i="5" s="1"/>
  <c r="K307" i="5"/>
  <c r="F546" i="5"/>
  <c r="L546" i="5" s="1"/>
  <c r="K546" i="5"/>
  <c r="F792" i="5"/>
  <c r="L792" i="5" s="1"/>
  <c r="K792" i="5"/>
  <c r="F386" i="5"/>
  <c r="L386" i="5" s="1"/>
  <c r="K386" i="5"/>
  <c r="F530" i="5"/>
  <c r="L530" i="5" s="1"/>
  <c r="K530" i="5"/>
  <c r="G208" i="5"/>
  <c r="H208" i="5" s="1"/>
  <c r="G210" i="5"/>
  <c r="H210" i="5" s="1"/>
  <c r="K6" i="7"/>
  <c r="F6" i="7"/>
  <c r="K266" i="5"/>
  <c r="F266" i="5"/>
  <c r="L266" i="5" s="1"/>
  <c r="F883" i="5"/>
  <c r="L883" i="5" s="1"/>
  <c r="K883" i="5"/>
  <c r="F663" i="5"/>
  <c r="L663" i="5" s="1"/>
  <c r="K663" i="5"/>
  <c r="F389" i="5"/>
  <c r="K389" i="5"/>
  <c r="K697" i="5"/>
  <c r="F697" i="5"/>
  <c r="L697" i="5" s="1"/>
  <c r="F507" i="5"/>
  <c r="L507" i="5" s="1"/>
  <c r="K507" i="5"/>
  <c r="K685" i="5"/>
  <c r="F685" i="5"/>
  <c r="L685" i="5" s="1"/>
  <c r="K835" i="5"/>
  <c r="F835" i="5"/>
  <c r="L835" i="5" s="1"/>
  <c r="K390" i="5"/>
  <c r="F390" i="5"/>
  <c r="L390" i="5" s="1"/>
  <c r="F607" i="5"/>
  <c r="L607" i="5" s="1"/>
  <c r="K607" i="5"/>
  <c r="F608" i="5"/>
  <c r="L608" i="5" s="1"/>
  <c r="K608" i="5"/>
  <c r="F756" i="5"/>
  <c r="L756" i="5" s="1"/>
  <c r="K756" i="5"/>
  <c r="K591" i="5"/>
  <c r="F591" i="5"/>
  <c r="L591" i="5" s="1"/>
  <c r="F550" i="5"/>
  <c r="L550" i="5" s="1"/>
  <c r="K550" i="5"/>
  <c r="F391" i="5"/>
  <c r="L391" i="5" s="1"/>
  <c r="K391" i="5"/>
  <c r="K813" i="5"/>
  <c r="F813" i="5"/>
  <c r="L813" i="5" s="1"/>
  <c r="F808" i="5"/>
  <c r="L808" i="5" s="1"/>
  <c r="K808" i="5"/>
  <c r="F262" i="5"/>
  <c r="L262" i="5" s="1"/>
  <c r="K262" i="5"/>
  <c r="K353" i="5"/>
  <c r="F353" i="5"/>
  <c r="L353" i="5" s="1"/>
  <c r="F852" i="5"/>
  <c r="L852" i="5" s="1"/>
  <c r="K852" i="5"/>
  <c r="F848" i="5"/>
  <c r="L848" i="5" s="1"/>
  <c r="K848" i="5"/>
  <c r="F346" i="5"/>
  <c r="K346" i="5"/>
  <c r="K836" i="5"/>
  <c r="F836" i="5"/>
  <c r="L836" i="5" s="1"/>
  <c r="F723" i="5"/>
  <c r="L723" i="5" s="1"/>
  <c r="K723" i="5"/>
  <c r="F728" i="5"/>
  <c r="L728" i="5" s="1"/>
  <c r="K728" i="5"/>
  <c r="F291" i="5"/>
  <c r="K291" i="5"/>
  <c r="F856" i="5"/>
  <c r="L856" i="5" s="1"/>
  <c r="K856" i="5"/>
  <c r="K298" i="5"/>
  <c r="F298" i="5"/>
  <c r="L298" i="5" s="1"/>
  <c r="F358" i="5"/>
  <c r="L358" i="5" s="1"/>
  <c r="K358" i="5"/>
  <c r="F414" i="5"/>
  <c r="L414" i="5" s="1"/>
  <c r="K414" i="5"/>
  <c r="F780" i="5"/>
  <c r="L780" i="5" s="1"/>
  <c r="K780" i="5"/>
  <c r="K258" i="5"/>
  <c r="F258" i="5"/>
  <c r="F603" i="5"/>
  <c r="L603" i="5" s="1"/>
  <c r="K603" i="5"/>
  <c r="K712" i="5"/>
  <c r="F712" i="5"/>
  <c r="L712" i="5" s="1"/>
  <c r="F686" i="5"/>
  <c r="L686" i="5" s="1"/>
  <c r="K686" i="5"/>
  <c r="K532" i="5"/>
  <c r="F532" i="5"/>
  <c r="L532" i="5" s="1"/>
  <c r="F363" i="5"/>
  <c r="L363" i="5" s="1"/>
  <c r="K363" i="5"/>
  <c r="F425" i="5"/>
  <c r="L425" i="5" s="1"/>
  <c r="K425" i="5"/>
  <c r="F602" i="5"/>
  <c r="L602" i="5" s="1"/>
  <c r="K602" i="5"/>
  <c r="K475" i="5"/>
  <c r="F475" i="5"/>
  <c r="L475" i="5" s="1"/>
  <c r="L250" i="5"/>
  <c r="E251" i="5"/>
  <c r="K596" i="5"/>
  <c r="F596" i="5"/>
  <c r="L596" i="5" s="1"/>
  <c r="F586" i="5"/>
  <c r="K586" i="5"/>
  <c r="F480" i="5"/>
  <c r="L480" i="5" s="1"/>
  <c r="K480" i="5"/>
  <c r="F466" i="5"/>
  <c r="L466" i="5" s="1"/>
  <c r="K466" i="5"/>
  <c r="K294" i="5"/>
  <c r="F294" i="5"/>
  <c r="L294" i="5" s="1"/>
  <c r="F470" i="5"/>
  <c r="L470" i="5" s="1"/>
  <c r="K470" i="5"/>
  <c r="F512" i="5"/>
  <c r="L512" i="5" s="1"/>
  <c r="K512" i="5"/>
  <c r="F653" i="5"/>
  <c r="L653" i="5" s="1"/>
  <c r="K653" i="5"/>
  <c r="F677" i="5"/>
  <c r="L677" i="5" s="1"/>
  <c r="K677" i="5"/>
  <c r="F616" i="5"/>
  <c r="L616" i="5" s="1"/>
  <c r="K616" i="5"/>
  <c r="K499" i="5"/>
  <c r="F499" i="5"/>
  <c r="F670" i="5"/>
  <c r="L670" i="5" s="1"/>
  <c r="K670" i="5"/>
  <c r="K309" i="5"/>
  <c r="F309" i="5"/>
  <c r="L309" i="5" s="1"/>
  <c r="F548" i="5"/>
  <c r="L548" i="5" s="1"/>
  <c r="K548" i="5"/>
  <c r="K418" i="5"/>
  <c r="F418" i="5"/>
  <c r="L418" i="5" s="1"/>
  <c r="K657" i="5"/>
  <c r="F657" i="5"/>
  <c r="L657" i="5" s="1"/>
  <c r="F525" i="5"/>
  <c r="K525" i="5"/>
  <c r="F726" i="5"/>
  <c r="L726" i="5" s="1"/>
  <c r="K726" i="5"/>
  <c r="K834" i="5"/>
  <c r="F834" i="5"/>
  <c r="K748" i="5"/>
  <c r="F748" i="5"/>
  <c r="L748" i="5" s="1"/>
  <c r="K409" i="5"/>
  <c r="F409" i="5"/>
  <c r="L409" i="5" s="1"/>
  <c r="K573" i="5"/>
  <c r="F573" i="5"/>
  <c r="L573" i="5" s="1"/>
  <c r="F285" i="5"/>
  <c r="L285" i="5" s="1"/>
  <c r="K285" i="5"/>
  <c r="F719" i="5"/>
  <c r="L719" i="5" s="1"/>
  <c r="K719" i="5"/>
  <c r="F770" i="5"/>
  <c r="L770" i="5" s="1"/>
  <c r="K770" i="5"/>
  <c r="F625" i="5"/>
  <c r="L625" i="5" s="1"/>
  <c r="K625" i="5"/>
  <c r="F838" i="5"/>
  <c r="L838" i="5" s="1"/>
  <c r="K838" i="5"/>
  <c r="K637" i="5"/>
  <c r="F637" i="5"/>
  <c r="L637" i="5" s="1"/>
  <c r="F405" i="5"/>
  <c r="L405" i="5" s="1"/>
  <c r="K405" i="5"/>
  <c r="K446" i="5"/>
  <c r="F446" i="5"/>
  <c r="L446" i="5" s="1"/>
  <c r="K452" i="5"/>
  <c r="F452" i="5"/>
  <c r="L452" i="5" s="1"/>
  <c r="F545" i="5"/>
  <c r="L545" i="5" s="1"/>
  <c r="K545" i="5"/>
  <c r="F846" i="5"/>
  <c r="L846" i="5" s="1"/>
  <c r="K846" i="5"/>
  <c r="F769" i="5"/>
  <c r="K769" i="5"/>
  <c r="F453" i="5"/>
  <c r="K453" i="5"/>
  <c r="F370" i="5"/>
  <c r="L370" i="5" s="1"/>
  <c r="K370" i="5"/>
  <c r="K479" i="5"/>
  <c r="F479" i="5"/>
  <c r="L479" i="5" s="1"/>
  <c r="K268" i="5"/>
  <c r="F268" i="5"/>
  <c r="L268" i="5" s="1"/>
  <c r="F343" i="5"/>
  <c r="L343" i="5" s="1"/>
  <c r="K343" i="5"/>
  <c r="K842" i="5"/>
  <c r="F842" i="5"/>
  <c r="L842" i="5" s="1"/>
  <c r="F261" i="5"/>
  <c r="L261" i="5" s="1"/>
  <c r="K261" i="5"/>
  <c r="K441" i="5"/>
  <c r="F441" i="5"/>
  <c r="L441" i="5" s="1"/>
  <c r="F654" i="5"/>
  <c r="L654" i="5" s="1"/>
  <c r="K654" i="5"/>
  <c r="F847" i="5"/>
  <c r="L847" i="5" s="1"/>
  <c r="K847" i="5"/>
  <c r="I145" i="5"/>
  <c r="J145" i="5" s="1"/>
  <c r="I166" i="5"/>
  <c r="J166" i="5" s="1"/>
  <c r="L395" i="5"/>
  <c r="L595" i="5"/>
  <c r="K380" i="5"/>
  <c r="F380" i="5"/>
  <c r="L380" i="5" s="1"/>
  <c r="K429" i="5"/>
  <c r="F429" i="5"/>
  <c r="L429" i="5" s="1"/>
  <c r="K367" i="5"/>
  <c r="F367" i="5"/>
  <c r="F800" i="5"/>
  <c r="L800" i="5" s="1"/>
  <c r="K800" i="5"/>
  <c r="F794" i="5"/>
  <c r="L794" i="5" s="1"/>
  <c r="K794" i="5"/>
  <c r="F648" i="5"/>
  <c r="L648" i="5" s="1"/>
  <c r="K648" i="5"/>
  <c r="F541" i="5"/>
  <c r="L541" i="5" s="1"/>
  <c r="K541" i="5"/>
  <c r="K791" i="5"/>
  <c r="F791" i="5"/>
  <c r="L791" i="5" s="1"/>
  <c r="F535" i="5"/>
  <c r="L535" i="5" s="1"/>
  <c r="K535" i="5"/>
  <c r="F831" i="5"/>
  <c r="L831" i="5" s="1"/>
  <c r="K831" i="5"/>
  <c r="F536" i="5"/>
  <c r="L536" i="5" s="1"/>
  <c r="K536" i="5"/>
  <c r="F528" i="5"/>
  <c r="L528" i="5" s="1"/>
  <c r="K528" i="5"/>
  <c r="F870" i="5"/>
  <c r="L870" i="5" s="1"/>
  <c r="K870" i="5"/>
  <c r="G186" i="5"/>
  <c r="H186" i="5" s="1"/>
  <c r="I187" i="5"/>
  <c r="J187" i="5" s="1"/>
  <c r="K357" i="5"/>
  <c r="F357" i="5"/>
  <c r="L357" i="5" s="1"/>
  <c r="F281" i="5"/>
  <c r="L281" i="5" s="1"/>
  <c r="K281" i="5"/>
  <c r="F757" i="5"/>
  <c r="L757" i="5" s="1"/>
  <c r="K757" i="5"/>
  <c r="F277" i="5"/>
  <c r="L277" i="5" s="1"/>
  <c r="K277" i="5"/>
  <c r="K464" i="5"/>
  <c r="F464" i="5"/>
  <c r="L464" i="5" s="1"/>
  <c r="F786" i="5"/>
  <c r="L786" i="5" s="1"/>
  <c r="K786" i="5"/>
  <c r="F604" i="5"/>
  <c r="L604" i="5" s="1"/>
  <c r="K604" i="5"/>
  <c r="K647" i="5"/>
  <c r="F647" i="5"/>
  <c r="L647" i="5" s="1"/>
  <c r="F787" i="5"/>
  <c r="L787" i="5" s="1"/>
  <c r="K787" i="5"/>
  <c r="F781" i="5"/>
  <c r="L781" i="5" s="1"/>
  <c r="K781" i="5"/>
  <c r="K502" i="5"/>
  <c r="F502" i="5"/>
  <c r="L502" i="5" s="1"/>
  <c r="F790" i="5"/>
  <c r="L790" i="5" s="1"/>
  <c r="K790" i="5"/>
  <c r="K634" i="5"/>
  <c r="F634" i="5"/>
  <c r="L634" i="5" s="1"/>
  <c r="F735" i="5"/>
  <c r="L735" i="5" s="1"/>
  <c r="K735" i="5"/>
  <c r="F265" i="5"/>
  <c r="L265" i="5" s="1"/>
  <c r="K265" i="5"/>
  <c r="K360" i="5"/>
  <c r="F360" i="5"/>
  <c r="L360" i="5" s="1"/>
  <c r="F564" i="5"/>
  <c r="K564" i="5"/>
  <c r="F733" i="5"/>
  <c r="L733" i="5" s="1"/>
  <c r="K733" i="5"/>
  <c r="F587" i="5"/>
  <c r="L587" i="5" s="1"/>
  <c r="K587" i="5"/>
  <c r="F873" i="5"/>
  <c r="L873" i="5" s="1"/>
  <c r="K873" i="5"/>
  <c r="F463" i="5"/>
  <c r="K463" i="5"/>
  <c r="K872" i="5"/>
  <c r="F872" i="5"/>
  <c r="L872" i="5" s="1"/>
  <c r="K750" i="5"/>
  <c r="F750" i="5"/>
  <c r="L750" i="5" s="1"/>
  <c r="F692" i="5"/>
  <c r="L692" i="5" s="1"/>
  <c r="K692" i="5"/>
  <c r="F749" i="5"/>
  <c r="L749" i="5" s="1"/>
  <c r="K749" i="5"/>
  <c r="F724" i="5"/>
  <c r="L724" i="5" s="1"/>
  <c r="K724" i="5"/>
  <c r="F649" i="5"/>
  <c r="L649" i="5" s="1"/>
  <c r="K649" i="5"/>
  <c r="F299" i="5"/>
  <c r="L299" i="5" s="1"/>
  <c r="K299" i="5"/>
  <c r="K273" i="5"/>
  <c r="F273" i="5"/>
  <c r="L273" i="5" s="1"/>
  <c r="F439" i="5"/>
  <c r="L439" i="5" s="1"/>
  <c r="K439" i="5"/>
  <c r="K598" i="5"/>
  <c r="F598" i="5"/>
  <c r="L598" i="5" s="1"/>
  <c r="K344" i="5"/>
  <c r="F344" i="5"/>
  <c r="L344" i="5" s="1"/>
  <c r="H334" i="5"/>
  <c r="F34" i="6" s="1"/>
  <c r="E333" i="5"/>
  <c r="K788" i="5"/>
  <c r="F788" i="5"/>
  <c r="L788" i="5" s="1"/>
  <c r="F688" i="5"/>
  <c r="L688" i="5" s="1"/>
  <c r="K688" i="5"/>
  <c r="K511" i="5"/>
  <c r="F511" i="5"/>
  <c r="L511" i="5" s="1"/>
  <c r="K263" i="5"/>
  <c r="F263" i="5"/>
  <c r="L263" i="5" s="1"/>
  <c r="F630" i="5"/>
  <c r="L630" i="5" s="1"/>
  <c r="K630" i="5"/>
  <c r="F542" i="5"/>
  <c r="L542" i="5" s="1"/>
  <c r="K542" i="5"/>
  <c r="F855" i="5"/>
  <c r="L855" i="5" s="1"/>
  <c r="K855" i="5"/>
  <c r="F443" i="5"/>
  <c r="L443" i="5" s="1"/>
  <c r="K443" i="5"/>
  <c r="F815" i="5"/>
  <c r="L815" i="5" s="1"/>
  <c r="K815" i="5"/>
  <c r="K501" i="5"/>
  <c r="F501" i="5"/>
  <c r="L501" i="5" s="1"/>
  <c r="K350" i="5"/>
  <c r="F350" i="5"/>
  <c r="L350" i="5" s="1"/>
  <c r="F444" i="5"/>
  <c r="L444" i="5" s="1"/>
  <c r="K444" i="5"/>
  <c r="F658" i="5"/>
  <c r="L658" i="5" s="1"/>
  <c r="K658" i="5"/>
  <c r="F772" i="5"/>
  <c r="L772" i="5" s="1"/>
  <c r="K772" i="5"/>
  <c r="F467" i="5"/>
  <c r="L467" i="5" s="1"/>
  <c r="K467" i="5"/>
  <c r="F664" i="5"/>
  <c r="L664" i="5" s="1"/>
  <c r="K664" i="5"/>
  <c r="F407" i="5"/>
  <c r="L407" i="5" s="1"/>
  <c r="K407" i="5"/>
  <c r="G40" i="5"/>
  <c r="H40" i="5" s="1"/>
  <c r="F660" i="5"/>
  <c r="L660" i="5" s="1"/>
  <c r="K660" i="5"/>
  <c r="K612" i="5"/>
  <c r="F612" i="5"/>
  <c r="L612" i="5" s="1"/>
  <c r="F626" i="5"/>
  <c r="L626" i="5" s="1"/>
  <c r="K626" i="5"/>
  <c r="K276" i="5"/>
  <c r="F276" i="5"/>
  <c r="L276" i="5" s="1"/>
  <c r="K868" i="5"/>
  <c r="F868" i="5"/>
  <c r="L868" i="5" s="1"/>
  <c r="K590" i="5"/>
  <c r="F590" i="5"/>
  <c r="L590" i="5" s="1"/>
  <c r="F832" i="5"/>
  <c r="L832" i="5" s="1"/>
  <c r="K832" i="5"/>
  <c r="F510" i="5"/>
  <c r="L510" i="5" s="1"/>
  <c r="K510" i="5"/>
  <c r="F695" i="5"/>
  <c r="L695" i="5" s="1"/>
  <c r="K695" i="5"/>
  <c r="K849" i="5"/>
  <c r="F849" i="5"/>
  <c r="L849" i="5" s="1"/>
  <c r="K381" i="5"/>
  <c r="F381" i="5"/>
  <c r="L381" i="5" s="1"/>
  <c r="F633" i="5"/>
  <c r="L633" i="5" s="1"/>
  <c r="K633" i="5"/>
  <c r="K652" i="5"/>
  <c r="F652" i="5"/>
  <c r="L652" i="5" s="1"/>
  <c r="F576" i="5"/>
  <c r="L576" i="5" s="1"/>
  <c r="K576" i="5"/>
  <c r="F526" i="5"/>
  <c r="L526" i="5" s="1"/>
  <c r="K526" i="5"/>
  <c r="K506" i="5"/>
  <c r="F506" i="5"/>
  <c r="L506" i="5" s="1"/>
  <c r="K413" i="5"/>
  <c r="F413" i="5"/>
  <c r="L413" i="5" s="1"/>
  <c r="F715" i="5"/>
  <c r="L715" i="5" s="1"/>
  <c r="K715" i="5"/>
  <c r="F500" i="5"/>
  <c r="L500" i="5" s="1"/>
  <c r="K500" i="5"/>
  <c r="F420" i="5"/>
  <c r="L420" i="5" s="1"/>
  <c r="K420" i="5"/>
  <c r="K404" i="5"/>
  <c r="F404" i="5"/>
  <c r="L404" i="5" s="1"/>
  <c r="F746" i="5"/>
  <c r="K746" i="5"/>
  <c r="K727" i="5"/>
  <c r="F727" i="5"/>
  <c r="L727" i="5" s="1"/>
  <c r="F720" i="5"/>
  <c r="L720" i="5" s="1"/>
  <c r="K720" i="5"/>
  <c r="G165" i="5"/>
  <c r="H165" i="5" s="1"/>
  <c r="F218" i="5"/>
  <c r="F219" i="5" s="1"/>
  <c r="E24" i="6" s="1"/>
  <c r="G207" i="5"/>
  <c r="H207" i="5" s="1"/>
  <c r="G166" i="5"/>
  <c r="H166" i="5" s="1"/>
  <c r="F614" i="5"/>
  <c r="L614" i="5" s="1"/>
  <c r="K614" i="5"/>
  <c r="F592" i="5"/>
  <c r="L592" i="5" s="1"/>
  <c r="K592" i="5"/>
  <c r="F514" i="5"/>
  <c r="L514" i="5" s="1"/>
  <c r="K514" i="5"/>
  <c r="K867" i="5"/>
  <c r="F867" i="5"/>
  <c r="F513" i="5"/>
  <c r="L513" i="5" s="1"/>
  <c r="K513" i="5"/>
  <c r="F487" i="5"/>
  <c r="L487" i="5" s="1"/>
  <c r="K487" i="5"/>
  <c r="F448" i="5"/>
  <c r="L448" i="5" s="1"/>
  <c r="K448" i="5"/>
  <c r="F543" i="5"/>
  <c r="L543" i="5" s="1"/>
  <c r="K543" i="5"/>
  <c r="F730" i="5"/>
  <c r="L730" i="5" s="1"/>
  <c r="K730" i="5"/>
  <c r="F547" i="5"/>
  <c r="L547" i="5" s="1"/>
  <c r="K547" i="5"/>
  <c r="F449" i="5"/>
  <c r="L449" i="5" s="1"/>
  <c r="K449" i="5"/>
  <c r="F468" i="5"/>
  <c r="L468" i="5" s="1"/>
  <c r="K468" i="5"/>
  <c r="K490" i="5"/>
  <c r="F490" i="5"/>
  <c r="L490" i="5" s="1"/>
  <c r="G124" i="5"/>
  <c r="H124" i="5" s="1"/>
  <c r="F447" i="5"/>
  <c r="L447" i="5" s="1"/>
  <c r="K447" i="5"/>
  <c r="K627" i="5"/>
  <c r="F627" i="5"/>
  <c r="L627" i="5" s="1"/>
  <c r="G102" i="5"/>
  <c r="H102" i="5" s="1"/>
  <c r="G21" i="5"/>
  <c r="H21" i="5" s="1"/>
  <c r="L646" i="5"/>
  <c r="F594" i="5"/>
  <c r="L594" i="5" s="1"/>
  <c r="K594" i="5"/>
  <c r="F569" i="5"/>
  <c r="L569" i="5" s="1"/>
  <c r="K569" i="5"/>
  <c r="F491" i="5"/>
  <c r="L491" i="5" s="1"/>
  <c r="K491" i="5"/>
  <c r="F807" i="5"/>
  <c r="K807" i="5"/>
  <c r="F758" i="5"/>
  <c r="L758" i="5" s="1"/>
  <c r="K758" i="5"/>
  <c r="F438" i="5"/>
  <c r="L438" i="5" s="1"/>
  <c r="K438" i="5"/>
  <c r="F571" i="5"/>
  <c r="L571" i="5" s="1"/>
  <c r="K571" i="5"/>
  <c r="K567" i="5"/>
  <c r="F567" i="5"/>
  <c r="L567" i="5" s="1"/>
  <c r="F275" i="5"/>
  <c r="L275" i="5" s="1"/>
  <c r="K275" i="5"/>
  <c r="K668" i="5"/>
  <c r="F668" i="5"/>
  <c r="L668" i="5" s="1"/>
  <c r="F424" i="5"/>
  <c r="L424" i="5" s="1"/>
  <c r="K424" i="5"/>
  <c r="K817" i="5"/>
  <c r="F817" i="5"/>
  <c r="L817" i="5" s="1"/>
  <c r="F775" i="5"/>
  <c r="L775" i="5" s="1"/>
  <c r="K775" i="5"/>
  <c r="K489" i="5"/>
  <c r="F489" i="5"/>
  <c r="L489" i="5" s="1"/>
  <c r="K708" i="5"/>
  <c r="F708" i="5"/>
  <c r="F858" i="5"/>
  <c r="L858" i="5" s="1"/>
  <c r="K858" i="5"/>
  <c r="F879" i="5"/>
  <c r="L879" i="5" s="1"/>
  <c r="K879" i="5"/>
  <c r="K809" i="5"/>
  <c r="F809" i="5"/>
  <c r="L809" i="5" s="1"/>
  <c r="G19" i="5"/>
  <c r="H19" i="5" s="1"/>
  <c r="K403" i="5"/>
  <c r="F403" i="5"/>
  <c r="L403" i="5" s="1"/>
  <c r="F731" i="5"/>
  <c r="L731" i="5" s="1"/>
  <c r="K731" i="5"/>
  <c r="G145" i="5"/>
  <c r="H145" i="5" s="1"/>
  <c r="G60" i="5"/>
  <c r="H60" i="5" s="1"/>
  <c r="L217" i="5"/>
  <c r="G61" i="5"/>
  <c r="H61" i="5" s="1"/>
  <c r="F416" i="5"/>
  <c r="L416" i="5" s="1"/>
  <c r="K416" i="5"/>
  <c r="F503" i="5"/>
  <c r="L503" i="5" s="1"/>
  <c r="K503" i="5"/>
  <c r="F471" i="5"/>
  <c r="L471" i="5" s="1"/>
  <c r="K471" i="5"/>
  <c r="K816" i="5"/>
  <c r="F816" i="5"/>
  <c r="L816" i="5" s="1"/>
  <c r="K755" i="5"/>
  <c r="F755" i="5"/>
  <c r="L755" i="5" s="1"/>
  <c r="F635" i="5"/>
  <c r="L635" i="5" s="1"/>
  <c r="K635" i="5"/>
  <c r="K378" i="5"/>
  <c r="F378" i="5"/>
  <c r="F869" i="5"/>
  <c r="L869" i="5" s="1"/>
  <c r="K869" i="5"/>
  <c r="F774" i="5"/>
  <c r="L774" i="5" s="1"/>
  <c r="K774" i="5"/>
  <c r="F445" i="5"/>
  <c r="L445" i="5" s="1"/>
  <c r="K445" i="5"/>
  <c r="F628" i="5"/>
  <c r="L628" i="5" s="1"/>
  <c r="K628" i="5"/>
  <c r="K484" i="5"/>
  <c r="F484" i="5"/>
  <c r="L484" i="5" s="1"/>
  <c r="F669" i="5"/>
  <c r="L669" i="5" s="1"/>
  <c r="K669" i="5"/>
  <c r="F878" i="5"/>
  <c r="L878" i="5" s="1"/>
  <c r="K878" i="5"/>
  <c r="F321" i="5"/>
  <c r="F714" i="5"/>
  <c r="L714" i="5" s="1"/>
  <c r="K714" i="5"/>
  <c r="E34" i="7"/>
  <c r="G198" i="5"/>
  <c r="H198" i="5" s="1"/>
  <c r="L198" i="5" s="1"/>
  <c r="F50" i="6"/>
  <c r="G173" i="5" s="1"/>
  <c r="L156" i="5"/>
  <c r="K156" i="5"/>
  <c r="K157" i="5"/>
  <c r="K135" i="5"/>
  <c r="L135" i="5"/>
  <c r="K136" i="5"/>
  <c r="G114" i="5"/>
  <c r="H114" i="5" s="1"/>
  <c r="G115" i="5" s="1"/>
  <c r="H115" i="5" s="1"/>
  <c r="L115" i="5" s="1"/>
  <c r="L93" i="5"/>
  <c r="K93" i="5"/>
  <c r="K94" i="5"/>
  <c r="K72" i="5"/>
  <c r="G73" i="5"/>
  <c r="K73" i="5" s="1"/>
  <c r="K52" i="5"/>
  <c r="K51" i="5"/>
  <c r="L51" i="5"/>
  <c r="H30" i="5"/>
  <c r="G31" i="5" s="1"/>
  <c r="K31" i="5" s="1"/>
  <c r="E35" i="6"/>
  <c r="E147" i="5" s="1"/>
  <c r="K9" i="5"/>
  <c r="L9" i="5"/>
  <c r="K10" i="5"/>
  <c r="L246" i="5"/>
  <c r="F247" i="5"/>
  <c r="E27" i="6"/>
  <c r="L232" i="5"/>
  <c r="F233" i="5"/>
  <c r="L218" i="5"/>
  <c r="G199" i="5" l="1"/>
  <c r="K199" i="5" s="1"/>
  <c r="E126" i="5"/>
  <c r="H35" i="6"/>
  <c r="E42" i="5"/>
  <c r="F327" i="5"/>
  <c r="K327" i="5"/>
  <c r="L389" i="5"/>
  <c r="L367" i="5"/>
  <c r="F373" i="5"/>
  <c r="E36" i="6" s="1"/>
  <c r="E26" i="5" s="1"/>
  <c r="L6" i="7"/>
  <c r="I5" i="8"/>
  <c r="J5" i="8" s="1"/>
  <c r="J24" i="8" s="1"/>
  <c r="H6" i="8"/>
  <c r="E25" i="6"/>
  <c r="L226" i="5"/>
  <c r="F680" i="5"/>
  <c r="F803" i="5"/>
  <c r="L769" i="5"/>
  <c r="F643" i="5"/>
  <c r="L708" i="5"/>
  <c r="F742" i="5"/>
  <c r="F315" i="5"/>
  <c r="L291" i="5"/>
  <c r="G83" i="5"/>
  <c r="H83" i="5" s="1"/>
  <c r="G146" i="5"/>
  <c r="H146" i="5" s="1"/>
  <c r="G125" i="5"/>
  <c r="H125" i="5" s="1"/>
  <c r="G104" i="5"/>
  <c r="H104" i="5" s="1"/>
  <c r="G167" i="5"/>
  <c r="H167" i="5" s="1"/>
  <c r="G20" i="5"/>
  <c r="H20" i="5" s="1"/>
  <c r="G188" i="5"/>
  <c r="H188" i="5" s="1"/>
  <c r="G62" i="5"/>
  <c r="H62" i="5" s="1"/>
  <c r="G41" i="5"/>
  <c r="H41" i="5" s="1"/>
  <c r="G209" i="5"/>
  <c r="H209" i="5" s="1"/>
  <c r="L499" i="5"/>
  <c r="F521" i="5"/>
  <c r="F435" i="5"/>
  <c r="L402" i="5"/>
  <c r="E210" i="5"/>
  <c r="K210" i="5" s="1"/>
  <c r="L586" i="5"/>
  <c r="F619" i="5"/>
  <c r="E21" i="5"/>
  <c r="F21" i="5" s="1"/>
  <c r="L21" i="5" s="1"/>
  <c r="F864" i="5"/>
  <c r="L834" i="5"/>
  <c r="K251" i="5"/>
  <c r="F251" i="5"/>
  <c r="L258" i="5"/>
  <c r="F288" i="5"/>
  <c r="F496" i="5"/>
  <c r="L463" i="5"/>
  <c r="L321" i="5"/>
  <c r="E32" i="6"/>
  <c r="E105" i="5"/>
  <c r="L807" i="5"/>
  <c r="F827" i="5"/>
  <c r="E189" i="5"/>
  <c r="F189" i="5" s="1"/>
  <c r="L189" i="5" s="1"/>
  <c r="H27" i="6"/>
  <c r="L564" i="5"/>
  <c r="F582" i="5"/>
  <c r="E84" i="5"/>
  <c r="F84" i="5" s="1"/>
  <c r="L84" i="5" s="1"/>
  <c r="E168" i="5"/>
  <c r="L30" i="5"/>
  <c r="E63" i="5"/>
  <c r="F63" i="5" s="1"/>
  <c r="L63" i="5" s="1"/>
  <c r="L378" i="5"/>
  <c r="F766" i="5"/>
  <c r="L746" i="5"/>
  <c r="F558" i="5"/>
  <c r="L525" i="5"/>
  <c r="L346" i="5"/>
  <c r="L683" i="5"/>
  <c r="F705" i="5"/>
  <c r="F333" i="5"/>
  <c r="K333" i="5"/>
  <c r="J6" i="8"/>
  <c r="F888" i="5"/>
  <c r="L867" i="5"/>
  <c r="F459" i="5"/>
  <c r="L453" i="5"/>
  <c r="F34" i="7"/>
  <c r="F51" i="7" s="1"/>
  <c r="E9" i="8" s="1"/>
  <c r="K34" i="7"/>
  <c r="K198" i="5"/>
  <c r="H199" i="5"/>
  <c r="L199" i="5" s="1"/>
  <c r="H173" i="5"/>
  <c r="K115" i="5"/>
  <c r="L114" i="5"/>
  <c r="K114" i="5"/>
  <c r="H73" i="5"/>
  <c r="L73" i="5" s="1"/>
  <c r="H31" i="5"/>
  <c r="L31" i="5" s="1"/>
  <c r="F42" i="5"/>
  <c r="L42" i="5" s="1"/>
  <c r="K42" i="5"/>
  <c r="K105" i="5"/>
  <c r="F105" i="5"/>
  <c r="L105" i="5" s="1"/>
  <c r="F168" i="5"/>
  <c r="L168" i="5" s="1"/>
  <c r="K168" i="5"/>
  <c r="K147" i="5"/>
  <c r="F147" i="5"/>
  <c r="L147" i="5" s="1"/>
  <c r="K126" i="5"/>
  <c r="F126" i="5"/>
  <c r="L126" i="5" s="1"/>
  <c r="L247" i="5"/>
  <c r="E28" i="6"/>
  <c r="L233" i="5"/>
  <c r="E26" i="6"/>
  <c r="L219" i="5"/>
  <c r="E8" i="7" l="1"/>
  <c r="K8" i="7" s="1"/>
  <c r="F210" i="5"/>
  <c r="L210" i="5" s="1"/>
  <c r="L327" i="5"/>
  <c r="F328" i="5"/>
  <c r="F9" i="8"/>
  <c r="G5" i="8"/>
  <c r="H5" i="8" s="1"/>
  <c r="E8" i="3" s="1"/>
  <c r="H25" i="6"/>
  <c r="K84" i="5"/>
  <c r="K189" i="5"/>
  <c r="E53" i="6"/>
  <c r="L888" i="5"/>
  <c r="L582" i="5"/>
  <c r="E43" i="6"/>
  <c r="H28" i="6"/>
  <c r="E48" i="6"/>
  <c r="L742" i="5"/>
  <c r="E51" i="6"/>
  <c r="L827" i="5"/>
  <c r="L619" i="5"/>
  <c r="E44" i="6"/>
  <c r="E30" i="6"/>
  <c r="L288" i="5"/>
  <c r="L333" i="5"/>
  <c r="F334" i="5"/>
  <c r="L373" i="5"/>
  <c r="E47" i="6"/>
  <c r="L705" i="5"/>
  <c r="E42" i="6"/>
  <c r="L558" i="5"/>
  <c r="E165" i="5"/>
  <c r="E123" i="5"/>
  <c r="E81" i="5"/>
  <c r="E39" i="5"/>
  <c r="E207" i="5"/>
  <c r="E102" i="5"/>
  <c r="E186" i="5"/>
  <c r="H32" i="6"/>
  <c r="E144" i="5"/>
  <c r="E60" i="5"/>
  <c r="E18" i="5"/>
  <c r="E50" i="6"/>
  <c r="L803" i="5"/>
  <c r="L251" i="5"/>
  <c r="F254" i="5"/>
  <c r="L643" i="5"/>
  <c r="E45" i="6"/>
  <c r="K21" i="5"/>
  <c r="K63" i="5"/>
  <c r="E38" i="6"/>
  <c r="L435" i="5"/>
  <c r="E46" i="6"/>
  <c r="L680" i="5"/>
  <c r="H26" i="6"/>
  <c r="E52" i="6"/>
  <c r="L864" i="5"/>
  <c r="E49" i="6"/>
  <c r="L766" i="5"/>
  <c r="L521" i="5"/>
  <c r="E41" i="6"/>
  <c r="E39" i="6"/>
  <c r="L459" i="5"/>
  <c r="L315" i="5"/>
  <c r="E31" i="6"/>
  <c r="H24" i="6"/>
  <c r="L398" i="5"/>
  <c r="E40" i="6"/>
  <c r="L496" i="5"/>
  <c r="L34" i="7"/>
  <c r="L51" i="7" s="1"/>
  <c r="G177" i="5"/>
  <c r="F8" i="7" l="1"/>
  <c r="F27" i="7" s="1"/>
  <c r="E8" i="8" s="1"/>
  <c r="L328" i="5"/>
  <c r="E33" i="6"/>
  <c r="F8" i="8"/>
  <c r="L8" i="7"/>
  <c r="L27" i="7" s="1"/>
  <c r="E14" i="3"/>
  <c r="E13" i="3"/>
  <c r="E15" i="3" s="1"/>
  <c r="E9" i="3"/>
  <c r="E10" i="3" s="1"/>
  <c r="H24" i="8"/>
  <c r="F207" i="5"/>
  <c r="L207" i="5" s="1"/>
  <c r="K207" i="5"/>
  <c r="E68" i="5"/>
  <c r="H40" i="6"/>
  <c r="E131" i="5"/>
  <c r="H46" i="6"/>
  <c r="K123" i="5"/>
  <c r="F123" i="5"/>
  <c r="L123" i="5" s="1"/>
  <c r="K39" i="5"/>
  <c r="F39" i="5"/>
  <c r="L39" i="5" s="1"/>
  <c r="F102" i="5"/>
  <c r="L102" i="5" s="1"/>
  <c r="K102" i="5"/>
  <c r="H48" i="6"/>
  <c r="E152" i="5"/>
  <c r="K165" i="5"/>
  <c r="F165" i="5"/>
  <c r="L165" i="5" s="1"/>
  <c r="H37" i="6"/>
  <c r="H31" i="6"/>
  <c r="E6" i="5"/>
  <c r="H36" i="6"/>
  <c r="H45" i="6"/>
  <c r="E111" i="5"/>
  <c r="E48" i="5"/>
  <c r="H39" i="6"/>
  <c r="E90" i="5"/>
  <c r="H43" i="6"/>
  <c r="E29" i="6"/>
  <c r="L254" i="5"/>
  <c r="H41" i="6"/>
  <c r="E69" i="5"/>
  <c r="E173" i="5"/>
  <c r="H50" i="6"/>
  <c r="E47" i="5"/>
  <c r="H38" i="6"/>
  <c r="F81" i="5"/>
  <c r="L81" i="5" s="1"/>
  <c r="K81" i="5"/>
  <c r="L334" i="5"/>
  <c r="E34" i="6"/>
  <c r="F18" i="5"/>
  <c r="L18" i="5" s="1"/>
  <c r="K18" i="5"/>
  <c r="E195" i="5"/>
  <c r="H53" i="6"/>
  <c r="E153" i="5"/>
  <c r="H49" i="6"/>
  <c r="F144" i="5"/>
  <c r="L144" i="5" s="1"/>
  <c r="K144" i="5"/>
  <c r="E89" i="5"/>
  <c r="H42" i="6"/>
  <c r="E132" i="5"/>
  <c r="H47" i="6"/>
  <c r="H44" i="6"/>
  <c r="E110" i="5"/>
  <c r="E5" i="5"/>
  <c r="H30" i="6"/>
  <c r="K60" i="5"/>
  <c r="F60" i="5"/>
  <c r="L60" i="5" s="1"/>
  <c r="H52" i="6"/>
  <c r="E194" i="5"/>
  <c r="F186" i="5"/>
  <c r="L186" i="5" s="1"/>
  <c r="K186" i="5"/>
  <c r="E174" i="5"/>
  <c r="H51" i="6"/>
  <c r="K9" i="8"/>
  <c r="K8" i="8"/>
  <c r="K177" i="5"/>
  <c r="H177" i="5"/>
  <c r="E7" i="8" l="1"/>
  <c r="F7" i="8" s="1"/>
  <c r="E124" i="5"/>
  <c r="E187" i="5"/>
  <c r="E103" i="5"/>
  <c r="E145" i="5"/>
  <c r="E40" i="5"/>
  <c r="E19" i="5"/>
  <c r="E166" i="5"/>
  <c r="E82" i="5"/>
  <c r="E61" i="5"/>
  <c r="H33" i="6"/>
  <c r="E208" i="5"/>
  <c r="H29" i="6"/>
  <c r="F174" i="5"/>
  <c r="L174" i="5" s="1"/>
  <c r="K174" i="5"/>
  <c r="F195" i="5"/>
  <c r="L195" i="5" s="1"/>
  <c r="K195" i="5"/>
  <c r="F194" i="5"/>
  <c r="K194" i="5"/>
  <c r="E20" i="5"/>
  <c r="E125" i="5"/>
  <c r="E209" i="5"/>
  <c r="E146" i="5"/>
  <c r="E104" i="5"/>
  <c r="E83" i="5"/>
  <c r="H34" i="6"/>
  <c r="E188" i="5"/>
  <c r="E167" i="5"/>
  <c r="E62" i="5"/>
  <c r="E41" i="5"/>
  <c r="K26" i="5"/>
  <c r="F26" i="5"/>
  <c r="F90" i="5"/>
  <c r="L90" i="5" s="1"/>
  <c r="K90" i="5"/>
  <c r="K48" i="5"/>
  <c r="F48" i="5"/>
  <c r="L48" i="5" s="1"/>
  <c r="F110" i="5"/>
  <c r="K110" i="5"/>
  <c r="F153" i="5"/>
  <c r="L153" i="5" s="1"/>
  <c r="K153" i="5"/>
  <c r="K5" i="5"/>
  <c r="F5" i="5"/>
  <c r="F131" i="5"/>
  <c r="K131" i="5"/>
  <c r="K132" i="5"/>
  <c r="F132" i="5"/>
  <c r="L132" i="5" s="1"/>
  <c r="F47" i="5"/>
  <c r="K47" i="5"/>
  <c r="F111" i="5"/>
  <c r="L111" i="5" s="1"/>
  <c r="K111" i="5"/>
  <c r="F6" i="5"/>
  <c r="L6" i="5" s="1"/>
  <c r="K6" i="5"/>
  <c r="F89" i="5"/>
  <c r="K89" i="5"/>
  <c r="F173" i="5"/>
  <c r="K173" i="5"/>
  <c r="K27" i="5"/>
  <c r="F27" i="5"/>
  <c r="L27" i="5" s="1"/>
  <c r="K69" i="5"/>
  <c r="F69" i="5"/>
  <c r="L69" i="5" s="1"/>
  <c r="E11" i="3"/>
  <c r="E12" i="3"/>
  <c r="K68" i="5"/>
  <c r="F68" i="5"/>
  <c r="K152" i="5"/>
  <c r="F152" i="5"/>
  <c r="L9" i="8"/>
  <c r="L8" i="8"/>
  <c r="G178" i="5"/>
  <c r="L177" i="5"/>
  <c r="K61" i="5" l="1"/>
  <c r="F61" i="5"/>
  <c r="L61" i="5" s="1"/>
  <c r="K145" i="5"/>
  <c r="F145" i="5"/>
  <c r="L145" i="5" s="1"/>
  <c r="F103" i="5"/>
  <c r="L103" i="5" s="1"/>
  <c r="K103" i="5"/>
  <c r="F82" i="5"/>
  <c r="L82" i="5" s="1"/>
  <c r="K82" i="5"/>
  <c r="K166" i="5"/>
  <c r="F166" i="5"/>
  <c r="L166" i="5" s="1"/>
  <c r="F19" i="5"/>
  <c r="L19" i="5" s="1"/>
  <c r="K19" i="5"/>
  <c r="K187" i="5"/>
  <c r="F187" i="5"/>
  <c r="L187" i="5" s="1"/>
  <c r="K208" i="5"/>
  <c r="F208" i="5"/>
  <c r="L208" i="5" s="1"/>
  <c r="F40" i="5"/>
  <c r="L40" i="5" s="1"/>
  <c r="K40" i="5"/>
  <c r="F124" i="5"/>
  <c r="L124" i="5" s="1"/>
  <c r="K124" i="5"/>
  <c r="F188" i="5"/>
  <c r="L188" i="5" s="1"/>
  <c r="K188" i="5"/>
  <c r="F104" i="5"/>
  <c r="L104" i="5" s="1"/>
  <c r="K104" i="5"/>
  <c r="F146" i="5"/>
  <c r="L146" i="5" s="1"/>
  <c r="E148" i="5" s="1"/>
  <c r="K146" i="5"/>
  <c r="E7" i="5"/>
  <c r="L5" i="5"/>
  <c r="L152" i="5"/>
  <c r="E154" i="5"/>
  <c r="E112" i="5"/>
  <c r="L110" i="5"/>
  <c r="F62" i="5"/>
  <c r="L62" i="5" s="1"/>
  <c r="E64" i="5" s="1"/>
  <c r="K62" i="5"/>
  <c r="L173" i="5"/>
  <c r="E175" i="5"/>
  <c r="E196" i="5"/>
  <c r="L194" i="5"/>
  <c r="E70" i="5"/>
  <c r="L68" i="5"/>
  <c r="F167" i="5"/>
  <c r="L167" i="5" s="1"/>
  <c r="K167" i="5"/>
  <c r="L131" i="5"/>
  <c r="E133" i="5"/>
  <c r="F20" i="5"/>
  <c r="L20" i="5" s="1"/>
  <c r="K20" i="5"/>
  <c r="L89" i="5"/>
  <c r="E91" i="5"/>
  <c r="E28" i="5"/>
  <c r="L26" i="5"/>
  <c r="K83" i="5"/>
  <c r="F83" i="5"/>
  <c r="L83" i="5" s="1"/>
  <c r="E85" i="5" s="1"/>
  <c r="F209" i="5"/>
  <c r="L209" i="5" s="1"/>
  <c r="K209" i="5"/>
  <c r="F125" i="5"/>
  <c r="L125" i="5" s="1"/>
  <c r="K125" i="5"/>
  <c r="L47" i="5"/>
  <c r="E49" i="5"/>
  <c r="K41" i="5"/>
  <c r="F41" i="5"/>
  <c r="L41" i="5" s="1"/>
  <c r="K7" i="8"/>
  <c r="K178" i="5"/>
  <c r="H178" i="5"/>
  <c r="L178" i="5" s="1"/>
  <c r="E22" i="5" l="1"/>
  <c r="K22" i="5" s="1"/>
  <c r="E211" i="5"/>
  <c r="E169" i="5"/>
  <c r="E127" i="5"/>
  <c r="K127" i="5" s="1"/>
  <c r="E106" i="5"/>
  <c r="E43" i="5"/>
  <c r="F43" i="5" s="1"/>
  <c r="E190" i="5"/>
  <c r="K190" i="5" s="1"/>
  <c r="F154" i="5"/>
  <c r="K154" i="5"/>
  <c r="F211" i="5"/>
  <c r="K211" i="5"/>
  <c r="K112" i="5"/>
  <c r="F112" i="5"/>
  <c r="F91" i="5"/>
  <c r="K91" i="5"/>
  <c r="F127" i="5"/>
  <c r="F196" i="5"/>
  <c r="K196" i="5"/>
  <c r="F64" i="5"/>
  <c r="K64" i="5"/>
  <c r="F28" i="5"/>
  <c r="K28" i="5"/>
  <c r="K133" i="5"/>
  <c r="F133" i="5"/>
  <c r="K49" i="5"/>
  <c r="F49" i="5"/>
  <c r="K106" i="5"/>
  <c r="F106" i="5"/>
  <c r="F85" i="5"/>
  <c r="K85" i="5"/>
  <c r="F7" i="5"/>
  <c r="K7" i="5"/>
  <c r="K148" i="5"/>
  <c r="F148" i="5"/>
  <c r="K169" i="5"/>
  <c r="F169" i="5"/>
  <c r="F175" i="5"/>
  <c r="K175" i="5"/>
  <c r="F22" i="5"/>
  <c r="F70" i="5"/>
  <c r="K70" i="5"/>
  <c r="L7" i="8"/>
  <c r="F190" i="5" l="1"/>
  <c r="K43" i="5"/>
  <c r="F23" i="5"/>
  <c r="L22" i="5"/>
  <c r="E197" i="5"/>
  <c r="L196" i="5"/>
  <c r="L112" i="5"/>
  <c r="E113" i="5"/>
  <c r="F44" i="5"/>
  <c r="L43" i="5"/>
  <c r="L91" i="5"/>
  <c r="E92" i="5"/>
  <c r="L7" i="5"/>
  <c r="E8" i="5"/>
  <c r="L127" i="5"/>
  <c r="F128" i="5"/>
  <c r="L190" i="5"/>
  <c r="F191" i="5"/>
  <c r="L154" i="5"/>
  <c r="E155" i="5"/>
  <c r="L169" i="5"/>
  <c r="F170" i="5"/>
  <c r="L85" i="5"/>
  <c r="F86" i="5"/>
  <c r="L106" i="5"/>
  <c r="F107" i="5"/>
  <c r="L133" i="5"/>
  <c r="E134" i="5"/>
  <c r="L28" i="5"/>
  <c r="E29" i="5"/>
  <c r="F65" i="5"/>
  <c r="L64" i="5"/>
  <c r="L175" i="5"/>
  <c r="E176" i="5"/>
  <c r="L148" i="5"/>
  <c r="F149" i="5"/>
  <c r="F212" i="5"/>
  <c r="L211" i="5"/>
  <c r="E50" i="5"/>
  <c r="L49" i="5"/>
  <c r="E71" i="5"/>
  <c r="L70" i="5"/>
  <c r="F176" i="5" l="1"/>
  <c r="K176" i="5"/>
  <c r="K29" i="5"/>
  <c r="F29" i="5"/>
  <c r="F8" i="5"/>
  <c r="K8" i="5"/>
  <c r="F92" i="5"/>
  <c r="K92" i="5"/>
  <c r="F134" i="5"/>
  <c r="K134" i="5"/>
  <c r="E21" i="6"/>
  <c r="L191" i="5"/>
  <c r="E13" i="6"/>
  <c r="L107" i="5"/>
  <c r="K71" i="5"/>
  <c r="F71" i="5"/>
  <c r="K197" i="5"/>
  <c r="F197" i="5"/>
  <c r="E19" i="6"/>
  <c r="L170" i="5"/>
  <c r="L65" i="5"/>
  <c r="E9" i="6"/>
  <c r="L44" i="5"/>
  <c r="L86" i="5"/>
  <c r="E11" i="6"/>
  <c r="E23" i="6"/>
  <c r="L212" i="5"/>
  <c r="L23" i="5"/>
  <c r="E5" i="6"/>
  <c r="E15" i="6"/>
  <c r="L128" i="5"/>
  <c r="K113" i="5"/>
  <c r="F113" i="5"/>
  <c r="F50" i="5"/>
  <c r="K50" i="5"/>
  <c r="L149" i="5"/>
  <c r="E17" i="6"/>
  <c r="K155" i="5"/>
  <c r="F155" i="5"/>
  <c r="H13" i="6" l="1"/>
  <c r="H23" i="6"/>
  <c r="H5" i="6"/>
  <c r="H7" i="6"/>
  <c r="L8" i="5"/>
  <c r="I11" i="5"/>
  <c r="L155" i="5"/>
  <c r="I158" i="5"/>
  <c r="H9" i="6"/>
  <c r="L29" i="5"/>
  <c r="I32" i="5"/>
  <c r="H15" i="6"/>
  <c r="H17" i="6"/>
  <c r="L176" i="5"/>
  <c r="I179" i="5"/>
  <c r="L113" i="5"/>
  <c r="I116" i="5"/>
  <c r="L71" i="5"/>
  <c r="I74" i="5"/>
  <c r="I137" i="5"/>
  <c r="L134" i="5"/>
  <c r="H11" i="6"/>
  <c r="H19" i="6"/>
  <c r="L197" i="5"/>
  <c r="I200" i="5"/>
  <c r="H21" i="6"/>
  <c r="I95" i="5"/>
  <c r="L92" i="5"/>
  <c r="I53" i="5"/>
  <c r="L50" i="5"/>
  <c r="K158" i="5" l="1"/>
  <c r="J158" i="5"/>
  <c r="L158" i="5" s="1"/>
  <c r="K200" i="5"/>
  <c r="J200" i="5"/>
  <c r="L200" i="5" s="1"/>
  <c r="I159" i="5"/>
  <c r="K74" i="5"/>
  <c r="J74" i="5"/>
  <c r="L74" i="5" s="1"/>
  <c r="I75" i="5" s="1"/>
  <c r="K32" i="5"/>
  <c r="J32" i="5"/>
  <c r="L32" i="5" s="1"/>
  <c r="I33" i="5" s="1"/>
  <c r="J116" i="5"/>
  <c r="L116" i="5" s="1"/>
  <c r="I117" i="5" s="1"/>
  <c r="K116" i="5"/>
  <c r="I201" i="5"/>
  <c r="K137" i="5"/>
  <c r="J137" i="5"/>
  <c r="L137" i="5" s="1"/>
  <c r="I138" i="5" s="1"/>
  <c r="F54" i="7"/>
  <c r="L54" i="7" s="1"/>
  <c r="K54" i="7"/>
  <c r="J53" i="5"/>
  <c r="L53" i="5" s="1"/>
  <c r="I54" i="5" s="1"/>
  <c r="K53" i="5"/>
  <c r="J95" i="5"/>
  <c r="L95" i="5" s="1"/>
  <c r="I96" i="5" s="1"/>
  <c r="K95" i="5"/>
  <c r="K179" i="5"/>
  <c r="J179" i="5"/>
  <c r="L179" i="5" s="1"/>
  <c r="I180" i="5" s="1"/>
  <c r="J11" i="5"/>
  <c r="L11" i="5" s="1"/>
  <c r="I12" i="5" s="1"/>
  <c r="K11" i="5"/>
  <c r="J96" i="5" l="1"/>
  <c r="L96" i="5" s="1"/>
  <c r="I97" i="5" s="1"/>
  <c r="K96" i="5"/>
  <c r="K33" i="5"/>
  <c r="J33" i="5"/>
  <c r="L33" i="5" s="1"/>
  <c r="I34" i="5" s="1"/>
  <c r="K75" i="5"/>
  <c r="J75" i="5"/>
  <c r="L75" i="5" s="1"/>
  <c r="I76" i="5" s="1"/>
  <c r="J180" i="5"/>
  <c r="L180" i="5" s="1"/>
  <c r="I181" i="5" s="1"/>
  <c r="K180" i="5"/>
  <c r="K54" i="5"/>
  <c r="J54" i="5"/>
  <c r="L54" i="5" s="1"/>
  <c r="I55" i="5" s="1"/>
  <c r="J138" i="5"/>
  <c r="L138" i="5" s="1"/>
  <c r="I139" i="5" s="1"/>
  <c r="K138" i="5"/>
  <c r="K201" i="5"/>
  <c r="J201" i="5"/>
  <c r="L201" i="5" s="1"/>
  <c r="I202" i="5" s="1"/>
  <c r="J159" i="5"/>
  <c r="L159" i="5" s="1"/>
  <c r="I160" i="5" s="1"/>
  <c r="K159" i="5"/>
  <c r="K117" i="5"/>
  <c r="J117" i="5"/>
  <c r="L117" i="5" s="1"/>
  <c r="I118" i="5" s="1"/>
  <c r="K12" i="5"/>
  <c r="J12" i="5"/>
  <c r="L12" i="5" s="1"/>
  <c r="I13" i="5" s="1"/>
  <c r="K202" i="5" l="1"/>
  <c r="J202" i="5"/>
  <c r="L202" i="5" s="1"/>
  <c r="E203" i="5" s="1"/>
  <c r="J118" i="5"/>
  <c r="L118" i="5" s="1"/>
  <c r="E119" i="5" s="1"/>
  <c r="K118" i="5"/>
  <c r="J181" i="5"/>
  <c r="L181" i="5" s="1"/>
  <c r="E182" i="5" s="1"/>
  <c r="K181" i="5"/>
  <c r="J55" i="5"/>
  <c r="L55" i="5" s="1"/>
  <c r="E56" i="5" s="1"/>
  <c r="K55" i="5"/>
  <c r="J160" i="5"/>
  <c r="L160" i="5" s="1"/>
  <c r="E161" i="5" s="1"/>
  <c r="K160" i="5"/>
  <c r="K139" i="5"/>
  <c r="J139" i="5"/>
  <c r="L139" i="5" s="1"/>
  <c r="E140" i="5" s="1"/>
  <c r="J76" i="5"/>
  <c r="L76" i="5" s="1"/>
  <c r="E77" i="5" s="1"/>
  <c r="K76" i="5"/>
  <c r="K34" i="5"/>
  <c r="J34" i="5"/>
  <c r="L34" i="5" s="1"/>
  <c r="E35" i="5" s="1"/>
  <c r="J13" i="5"/>
  <c r="L13" i="5" s="1"/>
  <c r="E14" i="5" s="1"/>
  <c r="K13" i="5"/>
  <c r="K97" i="5"/>
  <c r="J97" i="5"/>
  <c r="L97" i="5" s="1"/>
  <c r="E98" i="5" s="1"/>
  <c r="K35" i="5" l="1"/>
  <c r="F35" i="5"/>
  <c r="F36" i="5" s="1"/>
  <c r="E6" i="6" s="1"/>
  <c r="E53" i="7" s="1"/>
  <c r="F14" i="5"/>
  <c r="K14" i="5"/>
  <c r="K161" i="5"/>
  <c r="F161" i="5"/>
  <c r="K140" i="5"/>
  <c r="F140" i="5"/>
  <c r="K182" i="5"/>
  <c r="F182" i="5"/>
  <c r="K119" i="5"/>
  <c r="F119" i="5"/>
  <c r="K77" i="5"/>
  <c r="F77" i="5"/>
  <c r="K56" i="5"/>
  <c r="F56" i="5"/>
  <c r="F203" i="5"/>
  <c r="K203" i="5"/>
  <c r="K98" i="5"/>
  <c r="F98" i="5"/>
  <c r="L56" i="5" l="1"/>
  <c r="F57" i="5"/>
  <c r="L140" i="5"/>
  <c r="F141" i="5"/>
  <c r="L182" i="5"/>
  <c r="F183" i="5"/>
  <c r="L161" i="5"/>
  <c r="F162" i="5"/>
  <c r="L203" i="5"/>
  <c r="F204" i="5"/>
  <c r="L14" i="5"/>
  <c r="F15" i="5"/>
  <c r="L77" i="5"/>
  <c r="F78" i="5"/>
  <c r="L98" i="5"/>
  <c r="F99" i="5"/>
  <c r="L35" i="5"/>
  <c r="L119" i="5"/>
  <c r="F120" i="5"/>
  <c r="E14" i="6" l="1"/>
  <c r="L120" i="5"/>
  <c r="L36" i="5"/>
  <c r="L162" i="5"/>
  <c r="E18" i="6"/>
  <c r="E12" i="6"/>
  <c r="L99" i="5"/>
  <c r="L204" i="5"/>
  <c r="E22" i="6"/>
  <c r="L141" i="5"/>
  <c r="E16" i="6"/>
  <c r="E10" i="6"/>
  <c r="L78" i="5"/>
  <c r="E8" i="6"/>
  <c r="L57" i="5"/>
  <c r="L15" i="5"/>
  <c r="E4" i="6"/>
  <c r="L183" i="5"/>
  <c r="E20" i="6"/>
  <c r="H22" i="6" l="1"/>
  <c r="H20" i="6"/>
  <c r="H4" i="6"/>
  <c r="H10" i="6"/>
  <c r="H18" i="6"/>
  <c r="H6" i="6"/>
  <c r="H8" i="6"/>
  <c r="H16" i="6"/>
  <c r="H12" i="6"/>
  <c r="H14" i="6"/>
  <c r="K53" i="7" l="1"/>
  <c r="F53" i="7"/>
  <c r="L53" i="7" l="1"/>
  <c r="E56" i="7" s="1"/>
  <c r="F56" i="7" l="1"/>
  <c r="F75" i="7" s="1"/>
  <c r="E10" i="8" s="1"/>
  <c r="K56" i="7"/>
  <c r="L56" i="7" l="1"/>
  <c r="L75" i="7" s="1"/>
  <c r="K10" i="8" l="1"/>
  <c r="F10" i="8" l="1"/>
  <c r="E6" i="8" s="1"/>
  <c r="L10" i="8" l="1"/>
  <c r="F6" i="8"/>
  <c r="E5" i="8" s="1"/>
  <c r="K6" i="8"/>
  <c r="L6" i="8" l="1"/>
  <c r="E25" i="3" l="1"/>
  <c r="F5" i="8" l="1"/>
  <c r="K5" i="8"/>
  <c r="E4" i="3" l="1"/>
  <c r="E7" i="3" s="1"/>
  <c r="F24" i="8"/>
  <c r="L5" i="8"/>
  <c r="L24" i="8" s="1"/>
  <c r="E17" i="3" l="1"/>
  <c r="E16" i="3"/>
  <c r="E18" i="3" l="1"/>
  <c r="E19" i="3" s="1"/>
  <c r="E20" i="3" s="1"/>
  <c r="E21" i="3" s="1"/>
  <c r="E22" i="3" s="1"/>
  <c r="E23" i="3" s="1"/>
  <c r="E24" i="3" s="1"/>
  <c r="E26" i="3" s="1"/>
</calcChain>
</file>

<file path=xl/sharedStrings.xml><?xml version="1.0" encoding="utf-8"?>
<sst xmlns="http://schemas.openxmlformats.org/spreadsheetml/2006/main" count="12751" uniqueCount="1652">
  <si>
    <t>공 종 별 집 계 표</t>
  </si>
  <si>
    <t>[ 하남지구 자동화시스템 제조구매설치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</si>
  <si>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</si>
  <si>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</si>
  <si>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</si>
  <si>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</si>
  <si>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</si>
  <si>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</si>
  <si>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</si>
  <si>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</si>
  <si>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</si>
  <si>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</si>
  <si>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</si>
  <si>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</si>
  <si>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</si>
  <si>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</si>
  <si>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</si>
  <si>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</si>
  <si>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</si>
  <si>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</si>
  <si>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</si>
  <si>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</si>
  <si>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</si>
  <si>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</si>
  <si>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</si>
  <si>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</si>
  <si>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</si>
  <si>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</si>
  <si>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</si>
  <si>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</si>
  <si>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</si>
  <si>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</si>
  <si>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</si>
  <si>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</si>
  <si>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</si>
  <si>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</si>
  <si>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</si>
  <si>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</si>
  <si>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</si>
  <si>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</si>
  <si>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</si>
  <si>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</si>
  <si>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</si>
  <si>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</si>
  <si>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</si>
  <si>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</si>
  <si>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</si>
  <si>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</si>
  <si>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</si>
  <si>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</si>
  <si>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</si>
  <si>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하남지구 자동화시스템 제조구매설치</t>
  </si>
  <si>
    <t/>
  </si>
  <si>
    <t>01</t>
  </si>
  <si>
    <t>0101</t>
  </si>
  <si>
    <t>010101</t>
  </si>
  <si>
    <t>01010101</t>
  </si>
  <si>
    <t>0101010101      1. 물관리자동화 업데이트</t>
  </si>
  <si>
    <t>0101010101</t>
  </si>
  <si>
    <t>KRC-HMI SOFTWARE FEE</t>
  </si>
  <si>
    <t>표준화면 구성</t>
  </si>
  <si>
    <t>화면</t>
  </si>
  <si>
    <t>532C83D42168026C2E6401AE4FEFE63BE84833</t>
  </si>
  <si>
    <t>F</t>
  </si>
  <si>
    <t>T</t>
  </si>
  <si>
    <t>레포트화면 구성</t>
  </si>
  <si>
    <t>532C83D42168026B2C64A7DACA5A079E3D69BC</t>
  </si>
  <si>
    <t>[부가가치세]</t>
  </si>
  <si>
    <t>합계의 10%</t>
  </si>
  <si>
    <t>식</t>
  </si>
  <si>
    <t>52F14335236CBE512F69440062E6001</t>
  </si>
  <si>
    <t>[ 합           계 ]</t>
  </si>
  <si>
    <t>TOTAL</t>
  </si>
  <si>
    <t>KRC-HMI 3D그래픽작업</t>
  </si>
  <si>
    <t>수원공:저수지, 양배수장</t>
  </si>
  <si>
    <t>532C83D42168026B2C677BB8C4F1CB29AE08FF</t>
  </si>
  <si>
    <t>트렌드화면 구성</t>
  </si>
  <si>
    <t>532C83D42168026C2E6528B8186007A96313BD</t>
  </si>
  <si>
    <t>플랜트화면 구성</t>
  </si>
  <si>
    <t>532C83D42168026B2C654E441CD84CE61E9F7C</t>
  </si>
  <si>
    <t>010101010103         3). 하남가압장 HMI</t>
  </si>
  <si>
    <t>010101010103</t>
  </si>
  <si>
    <t>010101010103532C83D42168026B2C677BB8C4F1CB29AE08FF</t>
  </si>
  <si>
    <t>010101010103532C83D42168026C2E6528B8186007A96313BD</t>
  </si>
  <si>
    <t>010101010103532C83D42168026B2C654E441CD84CE61E9F7C</t>
  </si>
  <si>
    <t>01010101010352F14335236CBE512F69440062E6001</t>
  </si>
  <si>
    <t>표준화면 구성(용수계통도)</t>
  </si>
  <si>
    <t>532C83D42168026C2E6401AE4FEFE63BE84832</t>
  </si>
  <si>
    <t>01010102</t>
  </si>
  <si>
    <t>0101010201      1. 감시제어시스템</t>
  </si>
  <si>
    <t>0101010201</t>
  </si>
  <si>
    <t>LCD 모니터(LED Type)</t>
  </si>
  <si>
    <t>화면: 68cm(27형) 해상도: 1,980*1,080(FHD)이상,</t>
  </si>
  <si>
    <t>개</t>
  </si>
  <si>
    <t>532C83D421692A072063252BAE36E963734767</t>
  </si>
  <si>
    <t>0101010201532C83D421692A072063252BAE36E963734767</t>
  </si>
  <si>
    <t>워크스테이션 컴퓨터(O.S포함)</t>
  </si>
  <si>
    <t>Xeon GOLD 옥타코어, SSD 1TB 이상</t>
  </si>
  <si>
    <t>532C83D421692A072063252BAE36E963734765</t>
  </si>
  <si>
    <t>0101010201532C83D421692A072063252BAE36E963734765</t>
  </si>
  <si>
    <t>KRC-HMI SOFTWARE</t>
  </si>
  <si>
    <t>무한 포인트 런타임</t>
  </si>
  <si>
    <t>532C83D421692A072063252BAE36E963734764</t>
  </si>
  <si>
    <t>0101010201532C83D421692A072063252BAE36E963734764</t>
  </si>
  <si>
    <t>CCTV 감시용 TV</t>
  </si>
  <si>
    <t>65인치</t>
  </si>
  <si>
    <t>532C83D421692A072063252BAE36E963734763</t>
  </si>
  <si>
    <t>0101010201532C83D421692A072063252BAE36E963734763</t>
  </si>
  <si>
    <t>CCTV 감시용 TV 거치대</t>
  </si>
  <si>
    <t>65인치, 천장형</t>
  </si>
  <si>
    <t>532C83D421692A072063252BAE36E963734762</t>
  </si>
  <si>
    <t>0101010201532C83D421692A072063252BAE36E963734762</t>
  </si>
  <si>
    <t>010101020152F14335236CBE512F69440062E6001</t>
  </si>
  <si>
    <t>KRC-HMI SOFTWARE FEE(본부)</t>
  </si>
  <si>
    <t>532C83D42168026C2E6401AE4FEFE63AC2455C</t>
  </si>
  <si>
    <t>표준화면 구성(TOMS연계)</t>
  </si>
  <si>
    <t>532C83D42168026C2E6401AE4FEFE63AC2455D</t>
  </si>
  <si>
    <t>옥내자립형(ST), 800(W)x2,350(H)x2,000(D)</t>
  </si>
  <si>
    <t>면</t>
  </si>
  <si>
    <t>53A7C32B266E0626256525F023FF06</t>
  </si>
  <si>
    <t>53A7C32B266E0626256525F023FF07</t>
  </si>
  <si>
    <t>VPN</t>
  </si>
  <si>
    <t>영상, 데이터용</t>
  </si>
  <si>
    <t>대</t>
  </si>
  <si>
    <t>54BB23242069E4D729699D2A05D706119D7324</t>
  </si>
  <si>
    <t>01010105</t>
  </si>
  <si>
    <t>옥내자립형(ST), 1,600(W)x2,350(H)x1,200(D)</t>
  </si>
  <si>
    <t>53A7C32B266E0626256525F023FF02</t>
  </si>
  <si>
    <t>0101010553A7C32B266E0626256525F023FF02</t>
  </si>
  <si>
    <t>53A7C32B266E0626256525F023FF03</t>
  </si>
  <si>
    <t>0101010553A7C32B266E0626256525F023FF03</t>
  </si>
  <si>
    <t>0101010554BB23242069E4D729699D2A05D706119D7324</t>
  </si>
  <si>
    <t>0101010552F14335236CBE512F69440062E6001</t>
  </si>
  <si>
    <t>옥외자립형(STS), 800(W)x1,800(H)x600(D)</t>
  </si>
  <si>
    <t>53A7C32B266E0626256525F023FBAF</t>
  </si>
  <si>
    <t>53A7C32B266E0626256525F023FBAE</t>
  </si>
  <si>
    <t>VPN(LTE)</t>
  </si>
  <si>
    <t>데이터용</t>
  </si>
  <si>
    <t>54BB23242069E4D729699D2A05D706119D7327</t>
  </si>
  <si>
    <t>53A7C32B266E0626256525F023F502</t>
  </si>
  <si>
    <t>53A7C32B266E0626256525F023F503</t>
  </si>
  <si>
    <t>53A7C32B266E0626256525F023FA82</t>
  </si>
  <si>
    <t>53A7C32B266E0626256525F023FA83</t>
  </si>
  <si>
    <t>53A7C32B266E0626256525F023FA86</t>
  </si>
  <si>
    <t>53A7C32B266E0626256525F023FA87</t>
  </si>
  <si>
    <t>53A7C32B266E0626256525F023F506</t>
  </si>
  <si>
    <t>53A7C32B266E0626256525F023F507</t>
  </si>
  <si>
    <t>옥외자립형(STS), 1,200(W)x1,800(H)x600(D)</t>
  </si>
  <si>
    <t>53A7C32B266E0626256525F023F47A</t>
  </si>
  <si>
    <t>53A7C32B266E0626256525F023F47B</t>
  </si>
  <si>
    <t>53A7C32B266E0626256525F023F47E</t>
  </si>
  <si>
    <t>53A7C32B266E0626256525F023F47F</t>
  </si>
  <si>
    <t>53A7C32B266E0626256525F023FA8A</t>
  </si>
  <si>
    <t>53A7C32B266E0626256525F023FA8B</t>
  </si>
  <si>
    <t>0102</t>
  </si>
  <si>
    <t>0.6/1kv 트레이용 동편조차폐 제어케이블(F-CVV-SB)</t>
  </si>
  <si>
    <t>5C*1.5㎟</t>
  </si>
  <si>
    <t>M</t>
  </si>
  <si>
    <t>52BED3C4286BDE242162E8C1A3BD14</t>
  </si>
  <si>
    <t>10C*1.5㎟</t>
  </si>
  <si>
    <t>52BED3C4286BDE242162EB95011BAE</t>
  </si>
  <si>
    <t>15C*1.5㎟</t>
  </si>
  <si>
    <t>52BED3C4286BDE242162E8C1A3BD15</t>
  </si>
  <si>
    <t>30C*1.5㎟</t>
  </si>
  <si>
    <t>52BED3C4286BDE242162EB95011BAF</t>
  </si>
  <si>
    <t>통신 케이블</t>
  </si>
  <si>
    <t>RS-485 (3P 24AWG)</t>
  </si>
  <si>
    <t>52BED3C4286CE517286FB6D6F7EB1B</t>
  </si>
  <si>
    <t>010202</t>
  </si>
  <si>
    <t>01020201</t>
  </si>
  <si>
    <t>20C*1.5㎟</t>
  </si>
  <si>
    <t>52BED3C4286BDE242162EB95011BAC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</si>
  <si>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</si>
  <si>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</si>
  <si>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</si>
  <si>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</si>
  <si>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</si>
  <si>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</si>
  <si>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</si>
  <si>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</si>
  <si>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</si>
  <si>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</si>
  <si>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</si>
  <si>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</si>
  <si>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</si>
  <si>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</si>
  <si>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</si>
  <si>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</si>
  <si>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</si>
  <si>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</si>
  <si>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</si>
  <si>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</si>
  <si>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호표 1</t>
  </si>
  <si>
    <t>전원부</t>
  </si>
  <si>
    <t>금액제외</t>
  </si>
  <si>
    <t>53A7C32B266E0626256525F023FF04</t>
  </si>
  <si>
    <t>53A7C32B266E0626256525F023FF0653A7C32B266E0626256525F023FF04</t>
  </si>
  <si>
    <t>-</t>
  </si>
  <si>
    <t>제어부</t>
  </si>
  <si>
    <t>53A7C32B266E0626256525F023FF05</t>
  </si>
  <si>
    <t>53A7C32B266E0626256525F023FF0653A7C32B266E0626256525F023FF05</t>
  </si>
  <si>
    <t>직접재료비</t>
  </si>
  <si>
    <t>산출재료비의 100%</t>
  </si>
  <si>
    <t>53A7C32B266E0626256525F023FF0652F14335236CBE512F69440062E6001</t>
  </si>
  <si>
    <t>간접재료비</t>
  </si>
  <si>
    <t>직접재료비의 1.03%</t>
  </si>
  <si>
    <t>52F14335236CBE512F69440062E5002</t>
  </si>
  <si>
    <t>53A7C32B266E0626256525F023FF0652F14335236CBE512F69440062E5002</t>
  </si>
  <si>
    <t>직접노무비</t>
  </si>
  <si>
    <t>산출노무비의 124.53%</t>
  </si>
  <si>
    <t>52F14335236CBE512F69440062E4003</t>
  </si>
  <si>
    <t>53A7C32B266E0626256525F023FF0652F14335236CBE512F69440062E4003</t>
  </si>
  <si>
    <t>간접노무비</t>
  </si>
  <si>
    <t>직접노무비의 34.93%</t>
  </si>
  <si>
    <t>52F14335236CBE512F69440062E3004</t>
  </si>
  <si>
    <t>53A7C32B266E0626256525F023FF0652F14335236CBE512F69440062E3004</t>
  </si>
  <si>
    <t>재료비의 8.95%</t>
  </si>
  <si>
    <t>52F14335236CBE512F69440062E2005</t>
  </si>
  <si>
    <t>53A7C32B266E0626256525F023FF0652F14335236CBE512F69440062E2005</t>
  </si>
  <si>
    <t>일반관리비</t>
  </si>
  <si>
    <t>(재+노+경)의 7%</t>
  </si>
  <si>
    <t>52F14335236CBE512F69440062E1006</t>
  </si>
  <si>
    <t>53A7C32B266E0626256525F023FF0652F14335236CBE512F69440062E1006</t>
  </si>
  <si>
    <t>이      윤</t>
  </si>
  <si>
    <t>(노+경+일)의 25%</t>
  </si>
  <si>
    <t>52F14335236CBE512F69440062E0007</t>
  </si>
  <si>
    <t>53A7C32B266E0626256525F023FF0652F14335236CBE512F69440062E0007</t>
  </si>
  <si>
    <t>총      계</t>
  </si>
  <si>
    <t>합계의 100%</t>
  </si>
  <si>
    <t>52F14335236CBE512F69440062EF008</t>
  </si>
  <si>
    <t>53A7C32B266E0626256525F023FF0652F14335236CBE512F69440062EF008</t>
  </si>
  <si>
    <t xml:space="preserve"> [ 합          계 ]</t>
  </si>
  <si>
    <t>호표 2</t>
  </si>
  <si>
    <t>현장감시제어설비 설치</t>
  </si>
  <si>
    <t>52BE030C23667D322A65645DEC182B</t>
  </si>
  <si>
    <t>53A7C32B266E0626256525F023FF0752BE030C23667D322A65645DEC182B</t>
  </si>
  <si>
    <t>Bay건립 및 카드 설치</t>
  </si>
  <si>
    <t>52BE030C23667D322A65645DEC1BFF</t>
  </si>
  <si>
    <t>53A7C32B266E0626256525F023FF0752BE030C23667D322A65645DEC1BFF</t>
  </si>
  <si>
    <t>케이블 접속</t>
  </si>
  <si>
    <t>10점당</t>
  </si>
  <si>
    <t>52BE030C23667D322A65645DEC1AD5</t>
  </si>
  <si>
    <t>53A7C32B266E0626256525F023FF0752BE030C23667D322A65645DEC1AD5</t>
  </si>
  <si>
    <t>시험</t>
  </si>
  <si>
    <t>카드</t>
  </si>
  <si>
    <t>52BE030C23667D322A65645DEC1DA9</t>
  </si>
  <si>
    <t>53A7C32B266E0626256525F023FF0752BE030C23667D322A65645DEC1DA9</t>
  </si>
  <si>
    <t>총     계</t>
  </si>
  <si>
    <t>53A7C32B266E0626256525F023FF0752F14335236CBE512F69440062E6001</t>
  </si>
  <si>
    <t>호표 3</t>
  </si>
  <si>
    <t>53A7C32B266E0626256525F023FF00</t>
  </si>
  <si>
    <t>53A7C32B266E0626256525F023FF0253A7C32B266E0626256525F023FF00</t>
  </si>
  <si>
    <t>53A7C32B266E0626256525F023FF01</t>
  </si>
  <si>
    <t>53A7C32B266E0626256525F023FF0253A7C32B266E0626256525F023FF01</t>
  </si>
  <si>
    <t>53A7C32B266E0626256525F023FF0252F14335236CBE512F69440062E6001</t>
  </si>
  <si>
    <t>53A7C32B266E0626256525F023FF0252F14335236CBE512F69440062E5002</t>
  </si>
  <si>
    <t>53A7C32B266E0626256525F023FF0252F14335236CBE512F69440062E4003</t>
  </si>
  <si>
    <t>53A7C32B266E0626256525F023FF0252F14335236CBE512F69440062E3004</t>
  </si>
  <si>
    <t>53A7C32B266E0626256525F023FF0252F14335236CBE512F69440062E2005</t>
  </si>
  <si>
    <t>53A7C32B266E0626256525F023FF0252F14335236CBE512F69440062E1006</t>
  </si>
  <si>
    <t>53A7C32B266E0626256525F023FF0252F14335236CBE512F69440062E0007</t>
  </si>
  <si>
    <t>53A7C32B266E0626256525F023FF0252F14335236CBE512F69440062EF008</t>
  </si>
  <si>
    <t>호표 4</t>
  </si>
  <si>
    <t>53A7C32B266E0626256525F023FF0352BE030C23667D322A65645DEC182B</t>
  </si>
  <si>
    <t>53A7C32B266E0626256525F023FF0352BE030C23667D322A65645DEC1BFF</t>
  </si>
  <si>
    <t>53A7C32B266E0626256525F023FF0352BE030C23667D322A65645DEC1AD5</t>
  </si>
  <si>
    <t>53A7C32B266E0626256525F023FF0352BE030C23667D322A65645DEC1DA9</t>
  </si>
  <si>
    <t>53A7C32B266E0626256525F023FF0352F14335236CBE512F69440062E6001</t>
  </si>
  <si>
    <t>호표 5</t>
  </si>
  <si>
    <t>53A7C32B266E0626256525F023FBAD</t>
  </si>
  <si>
    <t>53A7C32B266E0626256525F023FBAF53A7C32B266E0626256525F023FBAD</t>
  </si>
  <si>
    <t>53A7C32B266E0626256525F023FBAC</t>
  </si>
  <si>
    <t>53A7C32B266E0626256525F023FBAF53A7C32B266E0626256525F023FBAC</t>
  </si>
  <si>
    <t>53A7C32B266E0626256525F023FBAF52F14335236CBE512F69440062E6001</t>
  </si>
  <si>
    <t>53A7C32B266E0626256525F023FBAF52F14335236CBE512F69440062E5002</t>
  </si>
  <si>
    <t>53A7C32B266E0626256525F023FBAF52F14335236CBE512F69440062E4003</t>
  </si>
  <si>
    <t>53A7C32B266E0626256525F023FBAF52F14335236CBE512F69440062E3004</t>
  </si>
  <si>
    <t>53A7C32B266E0626256525F023FBAF52F14335236CBE512F69440062E2005</t>
  </si>
  <si>
    <t>53A7C32B266E0626256525F023FBAF52F14335236CBE512F69440062E1006</t>
  </si>
  <si>
    <t>53A7C32B266E0626256525F023FBAF52F14335236CBE512F69440062E0007</t>
  </si>
  <si>
    <t>53A7C32B266E0626256525F023FBAF52F14335236CBE512F69440062EF008</t>
  </si>
  <si>
    <t>호표 6</t>
  </si>
  <si>
    <t>53A7C32B266E0626256525F023FBAE52BE030C23667D322A65645DEC182B</t>
  </si>
  <si>
    <t>53A7C32B266E0626256525F023FBAE52BE030C23667D322A65645DEC1BFF</t>
  </si>
  <si>
    <t>53A7C32B266E0626256525F023FBAE52BE030C23667D322A65645DEC1AD5</t>
  </si>
  <si>
    <t>53A7C32B266E0626256525F023FBAE52BE030C23667D322A65645DEC1DA9</t>
  </si>
  <si>
    <t>53A7C32B266E0626256525F023FBAE52F14335236CBE512F69440062E6001</t>
  </si>
  <si>
    <t>호표 7</t>
  </si>
  <si>
    <t>53A7C32B266E0626256525F023F500</t>
  </si>
  <si>
    <t>53A7C32B266E0626256525F023F50253A7C32B266E0626256525F023F500</t>
  </si>
  <si>
    <t>53A7C32B266E0626256525F023F501</t>
  </si>
  <si>
    <t>53A7C32B266E0626256525F023F50253A7C32B266E0626256525F023F501</t>
  </si>
  <si>
    <t>53A7C32B266E0626256525F023F50252F14335236CBE512F69440062E6001</t>
  </si>
  <si>
    <t>53A7C32B266E0626256525F023F50252F14335236CBE512F69440062E5002</t>
  </si>
  <si>
    <t>53A7C32B266E0626256525F023F50252F14335236CBE512F69440062E4003</t>
  </si>
  <si>
    <t>53A7C32B266E0626256525F023F50252F14335236CBE512F69440062E3004</t>
  </si>
  <si>
    <t>53A7C32B266E0626256525F023F50252F14335236CBE512F69440062E2005</t>
  </si>
  <si>
    <t>53A7C32B266E0626256525F023F50252F14335236CBE512F69440062E1006</t>
  </si>
  <si>
    <t>53A7C32B266E0626256525F023F50252F14335236CBE512F69440062E0007</t>
  </si>
  <si>
    <t>53A7C32B266E0626256525F023F50252F14335236CBE512F69440062EF008</t>
  </si>
  <si>
    <t>호표 8</t>
  </si>
  <si>
    <t>53A7C32B266E0626256525F023F50352BE030C23667D322A65645DEC182B</t>
  </si>
  <si>
    <t>53A7C32B266E0626256525F023F50352BE030C23667D322A65645DEC1BFF</t>
  </si>
  <si>
    <t>53A7C32B266E0626256525F023F50352BE030C23667D322A65645DEC1AD5</t>
  </si>
  <si>
    <t>53A7C32B266E0626256525F023F50352BE030C23667D322A65645DEC1DA9</t>
  </si>
  <si>
    <t>53A7C32B266E0626256525F023F50352F14335236CBE512F69440062E6001</t>
  </si>
  <si>
    <t>호표 9</t>
  </si>
  <si>
    <t>53A7C32B266E0626256525F023FBA1</t>
  </si>
  <si>
    <t>53A7C32B266E0626256525F023FA8253A7C32B266E0626256525F023FBA1</t>
  </si>
  <si>
    <t>53A7C32B266E0626256525F023FBA0</t>
  </si>
  <si>
    <t>53A7C32B266E0626256525F023FA8253A7C32B266E0626256525F023FBA0</t>
  </si>
  <si>
    <t>53A7C32B266E0626256525F023FA8252F14335236CBE512F69440062E6001</t>
  </si>
  <si>
    <t>53A7C32B266E0626256525F023FA8252F14335236CBE512F69440062E5002</t>
  </si>
  <si>
    <t>53A7C32B266E0626256525F023FA8252F14335236CBE512F69440062E4003</t>
  </si>
  <si>
    <t>53A7C32B266E0626256525F023FA8252F14335236CBE512F69440062E3004</t>
  </si>
  <si>
    <t>53A7C32B266E0626256525F023FA8252F14335236CBE512F69440062E2005</t>
  </si>
  <si>
    <t>53A7C32B266E0626256525F023FA8252F14335236CBE512F69440062E1006</t>
  </si>
  <si>
    <t>53A7C32B266E0626256525F023FA8252F14335236CBE512F69440062E0007</t>
  </si>
  <si>
    <t>53A7C32B266E0626256525F023FA8252F14335236CBE512F69440062EF008</t>
  </si>
  <si>
    <t>호표 10</t>
  </si>
  <si>
    <t>53A7C32B266E0626256525F023FA8352BE030C23667D322A65645DEC182B</t>
  </si>
  <si>
    <t>53A7C32B266E0626256525F023FA8352BE030C23667D322A65645DEC1BFF</t>
  </si>
  <si>
    <t>53A7C32B266E0626256525F023FA8352BE030C23667D322A65645DEC1AD5</t>
  </si>
  <si>
    <t>53A7C32B266E0626256525F023FA8352BE030C23667D322A65645DEC1DA9</t>
  </si>
  <si>
    <t>53A7C32B266E0626256525F023FA8352F14335236CBE512F69440062E6001</t>
  </si>
  <si>
    <t>호표 11</t>
  </si>
  <si>
    <t>53A7C32B266E0626256525F023FA80</t>
  </si>
  <si>
    <t>53A7C32B266E0626256525F023FA8653A7C32B266E0626256525F023FA80</t>
  </si>
  <si>
    <t>53A7C32B266E0626256525F023FA81</t>
  </si>
  <si>
    <t>53A7C32B266E0626256525F023FA8653A7C32B266E0626256525F023FA81</t>
  </si>
  <si>
    <t>53A7C32B266E0626256525F023FA8652F14335236CBE512F69440062E6001</t>
  </si>
  <si>
    <t>53A7C32B266E0626256525F023FA8652F14335236CBE512F69440062E5002</t>
  </si>
  <si>
    <t>53A7C32B266E0626256525F023FA8652F14335236CBE512F69440062E4003</t>
  </si>
  <si>
    <t>53A7C32B266E0626256525F023FA8652F14335236CBE512F69440062E3004</t>
  </si>
  <si>
    <t>53A7C32B266E0626256525F023FA8652F14335236CBE512F69440062E2005</t>
  </si>
  <si>
    <t>53A7C32B266E0626256525F023FA8652F14335236CBE512F69440062E1006</t>
  </si>
  <si>
    <t>53A7C32B266E0626256525F023FA8652F14335236CBE512F69440062E0007</t>
  </si>
  <si>
    <t>53A7C32B266E0626256525F023FA8652F14335236CBE512F69440062EF008</t>
  </si>
  <si>
    <t>호표 12</t>
  </si>
  <si>
    <t>53A7C32B266E0626256525F023FA8752BE030C23667D322A65645DEC182B</t>
  </si>
  <si>
    <t>53A7C32B266E0626256525F023FA8752BE030C23667D322A65645DEC1BFF</t>
  </si>
  <si>
    <t>53A7C32B266E0626256525F023FA8752BE030C23667D322A65645DEC1AD5</t>
  </si>
  <si>
    <t>53A7C32B266E0626256525F023FA8752BE030C23667D322A65645DEC1DA9</t>
  </si>
  <si>
    <t>53A7C32B266E0626256525F023FA8752F14335236CBE512F69440062E6001</t>
  </si>
  <si>
    <t>호표 13</t>
  </si>
  <si>
    <t>53A7C32B266E0626256525F023F504</t>
  </si>
  <si>
    <t>53A7C32B266E0626256525F023F50653A7C32B266E0626256525F023F504</t>
  </si>
  <si>
    <t>53A7C32B266E0626256525F023F505</t>
  </si>
  <si>
    <t>53A7C32B266E0626256525F023F50653A7C32B266E0626256525F023F505</t>
  </si>
  <si>
    <t>53A7C32B266E0626256525F023F50652F14335236CBE512F69440062E6001</t>
  </si>
  <si>
    <t>53A7C32B266E0626256525F023F50652F14335236CBE512F69440062E5002</t>
  </si>
  <si>
    <t>53A7C32B266E0626256525F023F50652F14335236CBE512F69440062E4003</t>
  </si>
  <si>
    <t>53A7C32B266E0626256525F023F50652F14335236CBE512F69440062E3004</t>
  </si>
  <si>
    <t>53A7C32B266E0626256525F023F50652F14335236CBE512F69440062E2005</t>
  </si>
  <si>
    <t>53A7C32B266E0626256525F023F50652F14335236CBE512F69440062E1006</t>
  </si>
  <si>
    <t>53A7C32B266E0626256525F023F50652F14335236CBE512F69440062E0007</t>
  </si>
  <si>
    <t>53A7C32B266E0626256525F023F50652F14335236CBE512F69440062EF008</t>
  </si>
  <si>
    <t>호표 14</t>
  </si>
  <si>
    <t>53A7C32B266E0626256525F023F50752BE030C23667D322A65645DEC182B</t>
  </si>
  <si>
    <t>53A7C32B266E0626256525F023F50752BE030C23667D322A65645DEC1BFF</t>
  </si>
  <si>
    <t>53A7C32B266E0626256525F023F50752BE030C23667D322A65645DEC1AD5</t>
  </si>
  <si>
    <t>53A7C32B266E0626256525F023F50752BE030C23667D322A65645DEC1DA9</t>
  </si>
  <si>
    <t>53A7C32B266E0626256525F023F50752F14335236CBE512F69440062E6001</t>
  </si>
  <si>
    <t>호표 15</t>
  </si>
  <si>
    <t>53A7C32B266E0626256525F023F508</t>
  </si>
  <si>
    <t>53A7C32B266E0626256525F023F47A53A7C32B266E0626256525F023F508</t>
  </si>
  <si>
    <t>53A7C32B266E0626256525F023F509</t>
  </si>
  <si>
    <t>53A7C32B266E0626256525F023F47A53A7C32B266E0626256525F023F509</t>
  </si>
  <si>
    <t>53A7C32B266E0626256525F023F47A52F14335236CBE512F69440062E6001</t>
  </si>
  <si>
    <t>53A7C32B266E0626256525F023F47A52F14335236CBE512F69440062E5002</t>
  </si>
  <si>
    <t>53A7C32B266E0626256525F023F47A52F14335236CBE512F69440062E4003</t>
  </si>
  <si>
    <t>53A7C32B266E0626256525F023F47A52F14335236CBE512F69440062E3004</t>
  </si>
  <si>
    <t>53A7C32B266E0626256525F023F47A52F14335236CBE512F69440062E2005</t>
  </si>
  <si>
    <t>53A7C32B266E0626256525F023F47A52F14335236CBE512F69440062E1006</t>
  </si>
  <si>
    <t>53A7C32B266E0626256525F023F47A52F14335236CBE512F69440062E0007</t>
  </si>
  <si>
    <t>53A7C32B266E0626256525F023F47A52F14335236CBE512F69440062EF008</t>
  </si>
  <si>
    <t>호표 16</t>
  </si>
  <si>
    <t>53A7C32B266E0626256525F023F47B52BE030C23667D322A65645DEC182B</t>
  </si>
  <si>
    <t>53A7C32B266E0626256525F023F47B52BE030C23667D322A65645DEC1BFF</t>
  </si>
  <si>
    <t>53A7C32B266E0626256525F023F47B52BE030C23667D322A65645DEC1AD5</t>
  </si>
  <si>
    <t>53A7C32B266E0626256525F023F47B52BE030C23667D322A65645DEC1DA9</t>
  </si>
  <si>
    <t>53A7C32B266E0626256525F023F47B52F14335236CBE512F69440062E6001</t>
  </si>
  <si>
    <t>호표 17</t>
  </si>
  <si>
    <t>53A7C32B266E0626256525F023F478</t>
  </si>
  <si>
    <t>53A7C32B266E0626256525F023F47E53A7C32B266E0626256525F023F478</t>
  </si>
  <si>
    <t>53A7C32B266E0626256525F023F479</t>
  </si>
  <si>
    <t>53A7C32B266E0626256525F023F47E53A7C32B266E0626256525F023F479</t>
  </si>
  <si>
    <t>53A7C32B266E0626256525F023F47E52F14335236CBE512F69440062E6001</t>
  </si>
  <si>
    <t>53A7C32B266E0626256525F023F47E52F14335236CBE512F69440062E5002</t>
  </si>
  <si>
    <t>53A7C32B266E0626256525F023F47E52F14335236CBE512F69440062E4003</t>
  </si>
  <si>
    <t>53A7C32B266E0626256525F023F47E52F14335236CBE512F69440062E3004</t>
  </si>
  <si>
    <t>53A7C32B266E0626256525F023F47E52F14335236CBE512F69440062E2005</t>
  </si>
  <si>
    <t>53A7C32B266E0626256525F023F47E52F14335236CBE512F69440062E1006</t>
  </si>
  <si>
    <t>53A7C32B266E0626256525F023F47E52F14335236CBE512F69440062E0007</t>
  </si>
  <si>
    <t>53A7C32B266E0626256525F023F47E52F14335236CBE512F69440062EF008</t>
  </si>
  <si>
    <t>호표 18</t>
  </si>
  <si>
    <t>53A7C32B266E0626256525F023F47F52BE030C23667D322A65645DEC182B</t>
  </si>
  <si>
    <t>53A7C32B266E0626256525F023F47F52BE030C23667D322A65645DEC1BFF</t>
  </si>
  <si>
    <t>53A7C32B266E0626256525F023F47F52BE030C23667D322A65645DEC1AD5</t>
  </si>
  <si>
    <t>53A7C32B266E0626256525F023F47F52BE030C23667D322A65645DEC1DA9</t>
  </si>
  <si>
    <t>53A7C32B266E0626256525F023F47F52F14335236CBE512F69440062E6001</t>
  </si>
  <si>
    <t>호표 19</t>
  </si>
  <si>
    <t>53A7C32B266E0626256525F023FA84</t>
  </si>
  <si>
    <t>53A7C32B266E0626256525F023FA8A53A7C32B266E0626256525F023FA84</t>
  </si>
  <si>
    <t>53A7C32B266E0626256525F023FA85</t>
  </si>
  <si>
    <t>53A7C32B266E0626256525F023FA8A53A7C32B266E0626256525F023FA85</t>
  </si>
  <si>
    <t>53A7C32B266E0626256525F023FA8A52F14335236CBE512F69440062E6001</t>
  </si>
  <si>
    <t>53A7C32B266E0626256525F023FA8A52F14335236CBE512F69440062E5002</t>
  </si>
  <si>
    <t>53A7C32B266E0626256525F023FA8A52F14335236CBE512F69440062E4003</t>
  </si>
  <si>
    <t>53A7C32B266E0626256525F023FA8A52F14335236CBE512F69440062E3004</t>
  </si>
  <si>
    <t>53A7C32B266E0626256525F023FA8A52F14335236CBE512F69440062E2005</t>
  </si>
  <si>
    <t>53A7C32B266E0626256525F023FA8A52F14335236CBE512F69440062E1006</t>
  </si>
  <si>
    <t>53A7C32B266E0626256525F023FA8A52F14335236CBE512F69440062E0007</t>
  </si>
  <si>
    <t>53A7C32B266E0626256525F023FA8A52F14335236CBE512F69440062EF008</t>
  </si>
  <si>
    <t>호표 20</t>
  </si>
  <si>
    <t>53A7C32B266E0626256525F023FA8B52BE030C23667D322A65645DEC182B</t>
  </si>
  <si>
    <t>53A7C32B266E0626256525F023FA8B52BE030C23667D322A65645DEC1BFF</t>
  </si>
  <si>
    <t>53A7C32B266E0626256525F023FA8B52BE030C23667D322A65645DEC1AD5</t>
  </si>
  <si>
    <t>53A7C32B266E0626256525F023FA8B52BE030C23667D322A65645DEC1DA9</t>
  </si>
  <si>
    <t>53A7C32B266E0626256525F023FA8B52F14335236CBE512F69440062E6001</t>
  </si>
  <si>
    <t>0.6/1kv 트레이용 동편조차폐 제어케이블(F-CVV-SB)  5C*1.5㎟  M     ( 호표 21 )</t>
  </si>
  <si>
    <t>호표 21</t>
  </si>
  <si>
    <t>제어케이블(통신)</t>
  </si>
  <si>
    <t>0.6/1kV, TFR-CVV-SB, 5C*1.5㎟</t>
  </si>
  <si>
    <t>m</t>
  </si>
  <si>
    <t>54D7930A2B64FE82256CBB1B2258D1A35C2AD0</t>
  </si>
  <si>
    <t>52BED3C4286BDE242162E8C1A3BD1454D7930A2B64FE82256CBB1B2258D1A35C2AD0</t>
  </si>
  <si>
    <t>잡재료비</t>
  </si>
  <si>
    <t>배관배선의 2%</t>
  </si>
  <si>
    <t>52BED3C4286BDE242162E8C1A3BD1452F14335236CBE512F69440062E6001</t>
  </si>
  <si>
    <t>통신케이블공</t>
  </si>
  <si>
    <t>일반공사 직종</t>
  </si>
  <si>
    <t>인</t>
  </si>
  <si>
    <t>533EF3E6236AC2442B657C7C475E1F8BCBA79D</t>
  </si>
  <si>
    <t>52BED3C4286BDE242162E8C1A3BD14533EF3E6236AC2442B657C7C475E1F8BCBA79D</t>
  </si>
  <si>
    <t>공구손료</t>
  </si>
  <si>
    <t>인력품의 3%</t>
  </si>
  <si>
    <t>52BED3C4286BDE242162E8C1A3BD1452F14335236CBE512F69440062E5002</t>
  </si>
  <si>
    <t>0.6/1kv 트레이용 동편조차폐 제어케이블(F-CVV-SB)  10C*1.5㎟  M     ( 호표 22 )</t>
  </si>
  <si>
    <t>호표 22</t>
  </si>
  <si>
    <t>0.6/1kV, TFR-CVV-SB, 10C*1.5㎟</t>
  </si>
  <si>
    <t>54D7930A2B64FE82256CBB1B2258D1A35C2DAD</t>
  </si>
  <si>
    <t>52BED3C4286BDE242162EB95011BAE54D7930A2B64FE82256CBB1B2258D1A35C2DAD</t>
  </si>
  <si>
    <t>52BED3C4286BDE242162EB95011BAE52F14335236CBE512F69440062E6001</t>
  </si>
  <si>
    <t>52BED3C4286BDE242162EB95011BAE533EF3E6236AC2442B657C7C475E1F8BCBA79D</t>
  </si>
  <si>
    <t>52BED3C4286BDE242162EB95011BAE52F14335236CBE512F69440062E5002</t>
  </si>
  <si>
    <t>0.6/1kv 트레이용 동편조차폐 제어케이블(F-CVV-SB)  15C*1.5㎟  M     ( 호표 23 )</t>
  </si>
  <si>
    <t>호표 23</t>
  </si>
  <si>
    <t>0.6/1kV, TFR-CVV-SB, 15C*1.5㎟</t>
  </si>
  <si>
    <t>54D7930A2B64FE82256CBB1B2258D1A35C2DAE</t>
  </si>
  <si>
    <t>52BED3C4286BDE242162E8C1A3BD1554D7930A2B64FE82256CBB1B2258D1A35C2DAE</t>
  </si>
  <si>
    <t>52BED3C4286BDE242162E8C1A3BD1552F14335236CBE512F69440062E6001</t>
  </si>
  <si>
    <t>52BED3C4286BDE242162E8C1A3BD15533EF3E6236AC2442B657C7C475E1F8BCBA79D</t>
  </si>
  <si>
    <t>52BED3C4286BDE242162E8C1A3BD1552F14335236CBE512F69440062E5002</t>
  </si>
  <si>
    <t>0.6/1kv 트레이용 동편조차폐 제어케이블(F-CVV-SB)  30C*1.5㎟  M     ( 호표 24 )</t>
  </si>
  <si>
    <t>호표 24</t>
  </si>
  <si>
    <t>0.6/1kV, TFR-CVV-SB, 30C*1.5㎟</t>
  </si>
  <si>
    <t>54D7930A2B64FE82256CBB1B2258D1A35C2DAF</t>
  </si>
  <si>
    <t>52BED3C4286BDE242162EB95011BAF54D7930A2B64FE82256CBB1B2258D1A35C2DAF</t>
  </si>
  <si>
    <t>52BED3C4286BDE242162EB95011BAF52F14335236CBE512F69440062E6001</t>
  </si>
  <si>
    <t>52BED3C4286BDE242162EB95011BAF533EF3E6236AC2442B657C7C475E1F8BCBA79D</t>
  </si>
  <si>
    <t>52BED3C4286BDE242162EB95011BAF52F14335236CBE512F69440062E5002</t>
  </si>
  <si>
    <t>통신 케이블  RS-485 (3P 24AWG)  M     ( 호표 25 )</t>
  </si>
  <si>
    <t>호표 25</t>
  </si>
  <si>
    <t>통신케이블</t>
  </si>
  <si>
    <t>RS-485(3P 24AWG)</t>
  </si>
  <si>
    <t>54D7930A2B64FE82256CBC221417AA27685156</t>
  </si>
  <si>
    <t>52BED3C4286CE517286FB6D6F7EB1B54D7930A2B64FE82256CBC221417AA27685156</t>
  </si>
  <si>
    <t>52BED3C4286CE517286FB6D6F7EB1B52F14335236CBE512F69440062E6001</t>
  </si>
  <si>
    <t>52BED3C4286CE517286FB6D6F7EB1B533EF3E6236AC2442B657C7C475E1F8BCBA79D</t>
  </si>
  <si>
    <t>52BED3C4286CE517286FB6D6F7EB1B52F14335236CBE512F69440062E5002</t>
  </si>
  <si>
    <t>0.6/1kv 트레이용 동편조차폐 제어케이블(F-CVV-SB)  20C*1.5㎟  M     ( 호표 26 )</t>
  </si>
  <si>
    <t>호표 26</t>
  </si>
  <si>
    <t>0.6/1kV, TFR-CVV-SB, 20C*1.5㎟</t>
  </si>
  <si>
    <t>54D7930A2B64FE82256CBB1B2258D1A35C2DA8</t>
  </si>
  <si>
    <t>52BED3C4286BDE242162EB95011BAC54D7930A2B64FE82256CBB1B2258D1A35C2DA8</t>
  </si>
  <si>
    <t>52BED3C4286BDE242162EB95011BAC52F14335236CBE512F69440062E6001</t>
  </si>
  <si>
    <t>52BED3C4286BDE242162EB95011BAC533EF3E6236AC2442B657C7C475E1F8BCBA79D</t>
  </si>
  <si>
    <t>52BED3C4286BDE242162EB95011BAC52F14335236CBE512F69440062E5002</t>
  </si>
  <si>
    <t>호표 27</t>
  </si>
  <si>
    <t>큐비클 외함(자립형)</t>
  </si>
  <si>
    <t>ST 0.8(W)x2.0(D)x2.35(H)</t>
  </si>
  <si>
    <t>532C83DB246251A92C64B027BF79B4D39CFAC8</t>
  </si>
  <si>
    <t>53A7C32B266E0626256525F023FF04532C83DB246251A92C64B027BF79B4D39CFAC8</t>
  </si>
  <si>
    <t>NAME PLATE</t>
  </si>
  <si>
    <t>아크릴(L)</t>
  </si>
  <si>
    <t>54C5135B2162D71728601354F2CF9AB555B74A</t>
  </si>
  <si>
    <t>53A7C32B266E0626256525F023FF0454C5135B2162D71728601354F2CF9AB555B74A</t>
  </si>
  <si>
    <t>아크릴(S)</t>
  </si>
  <si>
    <t>54C5135B2162D71728601354F2CF9AB555B74C</t>
  </si>
  <si>
    <t>53A7C32B266E0626256525F023FF0454C5135B2162D71728601354F2CF9AB555B74C</t>
  </si>
  <si>
    <t>DOOR HANDLE (배전반용)</t>
  </si>
  <si>
    <t>W/KEY(L)</t>
  </si>
  <si>
    <t>54C5135B2162D71728601354F2CF9AB555B869</t>
  </si>
  <si>
    <t>53A7C32B266E0626256525F023FF0454C5135B2162D71728601354F2CF9AB555B869</t>
  </si>
  <si>
    <t>W/KEY(M)</t>
  </si>
  <si>
    <t>54C5135B2162D71728601354F2CF9AB555B868</t>
  </si>
  <si>
    <t>53A7C32B266E0626256525F023FF0454C5135B2162D71728601354F2CF9AB555B868</t>
  </si>
  <si>
    <t>DOOR STOPPER</t>
  </si>
  <si>
    <t>STS</t>
  </si>
  <si>
    <t>532C83DB246251A32B6F5F1F2B6300F3696662</t>
  </si>
  <si>
    <t>53A7C32B266E0626256525F023FF04532C83DB246251A32B6F5F1F2B6300F3696662</t>
  </si>
  <si>
    <t>전등 (배전반용)</t>
  </si>
  <si>
    <t>삼파장 전구형, AC 220V 20W</t>
  </si>
  <si>
    <t>532C83DB24625085286BF1315ED4064EA31E51</t>
  </si>
  <si>
    <t>53A7C32B266E0626256525F023FF04532C83DB24625085286BF1315ED4064EA31E51</t>
  </si>
  <si>
    <t>리미트 스위치</t>
  </si>
  <si>
    <t>배전반용</t>
  </si>
  <si>
    <t>54C5135B2162D713226529378FB9812EE12E6D</t>
  </si>
  <si>
    <t>53A7C32B266E0626256525F023FF0454C5135B2162D713226529378FB9812EE12E6D</t>
  </si>
  <si>
    <t>배선용차단기(MCCB)</t>
  </si>
  <si>
    <t>표준형 460V 2P 50AF</t>
  </si>
  <si>
    <t>54C5135B2162D7102560BD39574BF04D261B50</t>
  </si>
  <si>
    <t>53A7C32B266E0626256525F023FF0454C5135B2162D7102560BD39574BF04D261B50</t>
  </si>
  <si>
    <t>표준형 460V 2P 30AF</t>
  </si>
  <si>
    <t>54C5135B2162D7102560BD39574BF04D261B51</t>
  </si>
  <si>
    <t>53A7C32B266E0626256525F023FF0454C5135B2162D7102560BD39574BF04D261B51</t>
  </si>
  <si>
    <t>서지보호기(카운터)1상2선</t>
  </si>
  <si>
    <t>전원용 Class2, In 40kA이상, Imax 80kA이상,누설전류검출</t>
  </si>
  <si>
    <t>SET</t>
  </si>
  <si>
    <t>532C83DA2A65E9E32A628F87B7A3754F293BF6</t>
  </si>
  <si>
    <t>53A7C32B266E0626256525F023FF04532C83DA2A65E9E32A628F87B7A3754F293BF6</t>
  </si>
  <si>
    <t>NOISE FILTER</t>
  </si>
  <si>
    <t>532C83DA2A65E9E02D628BB8153305EC62BA16</t>
  </si>
  <si>
    <t>53A7C32B266E0626256525F023FF04532C83DA2A65E9E02D628BB8153305EC62BA16</t>
  </si>
  <si>
    <t>누전차단기(ELCB)</t>
  </si>
  <si>
    <t>분전반형, 2P 30AF</t>
  </si>
  <si>
    <t>54C5135B2162D7102560BFEA469ABC75CFCD25</t>
  </si>
  <si>
    <t>53A7C32B266E0626256525F023FF0454C5135B2162D7102560BFEA469ABC75CFCD25</t>
  </si>
  <si>
    <t>단자대</t>
  </si>
  <si>
    <t>2P 30A</t>
  </si>
  <si>
    <t>54C5135B2162D712216FD548D20006EAEA9AB0</t>
  </si>
  <si>
    <t>53A7C32B266E0626256525F023FF0454C5135B2162D712216FD548D20006EAEA9AB0</t>
  </si>
  <si>
    <t>10P 30A</t>
  </si>
  <si>
    <t>54C5135B2162D712216FD548D20006EAEBB863</t>
  </si>
  <si>
    <t>53A7C32B266E0626256525F023FF0454C5135B2162D712216FD548D20006EAEBB863</t>
  </si>
  <si>
    <t>SPACE HEATER</t>
  </si>
  <si>
    <t>AC 220V 100W</t>
  </si>
  <si>
    <t>532C83DB246250852869C4DC668D8D07AB9B4A</t>
  </si>
  <si>
    <t>53A7C32B266E0626256525F023FF04532C83DB246250852869C4DC668D8D07AB9B4A</t>
  </si>
  <si>
    <t>THERMOSTAT</t>
  </si>
  <si>
    <t>AC 220V 0~250℃</t>
  </si>
  <si>
    <t>532C83DB2462508528683D4B3EB2B53FCDE66E</t>
  </si>
  <si>
    <t>53A7C32B266E0626256525F023FF04532C83DB2462508528683D4B3EB2B53FCDE66E</t>
  </si>
  <si>
    <t>FAN</t>
  </si>
  <si>
    <t>AC 220V 150mm</t>
  </si>
  <si>
    <t>532C83DB24625085286E4570A506FEA6BBE783</t>
  </si>
  <si>
    <t>53A7C32B266E0626256525F023FF04532C83DB24625085286E4570A506FEA6BBE783</t>
  </si>
  <si>
    <t>멀티탭</t>
  </si>
  <si>
    <t>멀티콘센트 5구</t>
  </si>
  <si>
    <t>54C5135B2162D712216EC9D5E77958C2F95085</t>
  </si>
  <si>
    <t>53A7C32B266E0626256525F023FF0454C5135B2162D712216EC9D5E77958C2F95085</t>
  </si>
  <si>
    <t>신호등(LED)</t>
  </si>
  <si>
    <t>D25, AC 110/220V</t>
  </si>
  <si>
    <t>54C5135B2162D7132266C3A5DBDE31E52BACB7</t>
  </si>
  <si>
    <t>53A7C32B266E0626256525F023FF0454C5135B2162D7132266C3A5DBDE31E52BACB7</t>
  </si>
  <si>
    <t>FAULT LAMP</t>
  </si>
  <si>
    <t>SQUARE 난연성</t>
  </si>
  <si>
    <t>54C5135B2162D7132266C3A5DBDE31E52BACB3</t>
  </si>
  <si>
    <t>53A7C32B266E0626256525F023FF0454C5135B2162D7132266C3A5DBDE31E52BACB3</t>
  </si>
  <si>
    <t>자동복귀형 셀렉터스위치</t>
  </si>
  <si>
    <t>수동_자동</t>
  </si>
  <si>
    <t>54C5135B2162D713226419E55811076C5EC9D2</t>
  </si>
  <si>
    <t>53A7C32B266E0626256525F023FF0454C5135B2162D713226419E55811076C5EC9D2</t>
  </si>
  <si>
    <t>서지보호기(카운터)</t>
  </si>
  <si>
    <t>신호용 5V/24V, 4~20mA, 20kA이상</t>
  </si>
  <si>
    <t>532C83DA2A65E9E32A6EA018A80CA7B3F16BD0</t>
  </si>
  <si>
    <t>53A7C32B266E0626256525F023FF04532C83DA2A65E9E32A6EA018A80CA7B3F16BD0</t>
  </si>
  <si>
    <t>CCTV용(통신,영상)  20kA이상</t>
  </si>
  <si>
    <t>532C83DA2A65E9E4246DD4686F8D558DED7972</t>
  </si>
  <si>
    <t>53A7C32B266E0626256525F023FF04532C83DA2A65E9E4246DD4686F8D558DED7972</t>
  </si>
  <si>
    <t>PVC DUCT</t>
  </si>
  <si>
    <t>40 x 60 x 2m, W/COVER</t>
  </si>
  <si>
    <t>532C83DB246250872B6C4191A71FC3957671E8</t>
  </si>
  <si>
    <t>53A7C32B266E0626256525F023FF04532C83DB246250872B6C4191A71FC3957671E8</t>
  </si>
  <si>
    <t>기기용 비닐절연전선</t>
  </si>
  <si>
    <t>450/700V KIV 2.5㎟(0.04kg)</t>
  </si>
  <si>
    <t>54D7930A2B64FE812B67FFA6F4AC30D282767E</t>
  </si>
  <si>
    <t>53A7C32B266E0626256525F023FF0454D7930A2B64FE812B67FFA6F4AC30D282767E</t>
  </si>
  <si>
    <t>접지용비닐절연전선(제조)</t>
  </si>
  <si>
    <t xml:space="preserve"> F-GV, 50㎟</t>
  </si>
  <si>
    <t>54D7930A2B64FE812B67FFA6F4AC30D28D007C</t>
  </si>
  <si>
    <t>53A7C32B266E0626256525F023FF0454D7930A2B64FE812B67FFA6F4AC30D28D007C</t>
  </si>
  <si>
    <t>자동소화장치(설치비포함)</t>
  </si>
  <si>
    <t>HFC227ea 2kg(방호체적 3.6㎥)</t>
  </si>
  <si>
    <t>532C83D421692A072063252BAE36E963734640</t>
  </si>
  <si>
    <t>53A7C32B266E0626256525F023FF04532C83D421692A072063252BAE36E963734640</t>
  </si>
  <si>
    <t>판넬내진장치</t>
  </si>
  <si>
    <t>내진베어링(스프링),방진패드</t>
  </si>
  <si>
    <t>549873FA256B27B12D60FCA25D83FA81BC7ABD</t>
  </si>
  <si>
    <t>53A7C32B266E0626256525F023FF04549873FA256B27B12D60FCA25D83FA81BC7ABD</t>
  </si>
  <si>
    <t>전기기계조립원</t>
  </si>
  <si>
    <t>제조부문</t>
  </si>
  <si>
    <t>중소기업중앙회</t>
  </si>
  <si>
    <t>533EF3E6236AC2462662319BA56CD344755947</t>
  </si>
  <si>
    <t>53A7C32B266E0626256525F023FF04533EF3E6236AC2462662319BA56CD344755947</t>
  </si>
  <si>
    <t>전선원</t>
  </si>
  <si>
    <t>533EF3E6236AC2462662319BA56CD344755B0E</t>
  </si>
  <si>
    <t>53A7C32B266E0626256525F023FF04533EF3E6236AC2462662319BA56CD344755B0E</t>
  </si>
  <si>
    <t>호표 28</t>
  </si>
  <si>
    <t>POWER SUPPLY</t>
  </si>
  <si>
    <t>DC 24V 10A</t>
  </si>
  <si>
    <t>532C83D421680D7823696CFE30FDA9CC0666A3</t>
  </si>
  <si>
    <t>53A7C32B266E0626256525F023FF05532C83D421680D7823696CFE30FDA9CC0666A3</t>
  </si>
  <si>
    <t>기본, 증설 베이스(PLC)</t>
  </si>
  <si>
    <t>12모듈 장착용</t>
  </si>
  <si>
    <t>532C83D421680C522365EEBB001B07CE9342DB</t>
  </si>
  <si>
    <t>53A7C32B266E0626256525F023FF05532C83D421680C522365EEBB001B07CE9342DB</t>
  </si>
  <si>
    <t>전원 모듈(PLC)</t>
  </si>
  <si>
    <t>DC 5V/24V, 3.5A 이상</t>
  </si>
  <si>
    <t>532C83D421680C532D6C1797DDE81511D35146</t>
  </si>
  <si>
    <t>53A7C32B266E0626256525F023FF05532C83D421680C532D6C1797DDE81511D35146</t>
  </si>
  <si>
    <t>CPU 모듈(PLC)</t>
  </si>
  <si>
    <t>84ns/Step 이하, 3,000점 이상</t>
  </si>
  <si>
    <t>532C83D421680C532D6D3EA08076F736210E47</t>
  </si>
  <si>
    <t>53A7C32B266E0626256525F023FF05532C83D421680C532D6D3EA08076F736210E47</t>
  </si>
  <si>
    <t>통신 모듈(PLC)</t>
  </si>
  <si>
    <t>ETHERNET, TCP/IP</t>
  </si>
  <si>
    <t>532C83D421680C532D6FEB34E13F31D1D6CDCE</t>
  </si>
  <si>
    <t>53A7C32B266E0626256525F023FF05532C83D421680C532D6FEB34E13F31D1D6CDCE</t>
  </si>
  <si>
    <t>RS-232C, RS-422</t>
  </si>
  <si>
    <t>532C83D421680C532D68BC663FEC671205CCC8</t>
  </si>
  <si>
    <t>53A7C32B266E0626256525F023FF05532C83D421680C532D68BC663FEC671205CCC8</t>
  </si>
  <si>
    <t>디지털 출력 모듈 (PLC)</t>
  </si>
  <si>
    <t>32P, 릴레이 출력</t>
  </si>
  <si>
    <t>532C83D421680C532D64C1FDD5FCBE80488CF6</t>
  </si>
  <si>
    <t>53A7C32B266E0626256525F023FF05532C83D421680C532D64C1FDD5FCBE80488CF6</t>
  </si>
  <si>
    <t>디지털 입력 모듈 (PLC)</t>
  </si>
  <si>
    <t>32P</t>
  </si>
  <si>
    <t>532C83D421680C532D6A6AC287E6E325A2D350</t>
  </si>
  <si>
    <t>53A7C32B266E0626256525F023FF05532C83D421680C532D6A6AC287E6E325A2D350</t>
  </si>
  <si>
    <t>아날로그 입력 모듈 (PLC)</t>
  </si>
  <si>
    <t>8P</t>
  </si>
  <si>
    <t>532C83D421680C522366F5AC31E38C7C76D83F</t>
  </si>
  <si>
    <t>53A7C32B266E0626256525F023FF05532C83D421680C522366F5AC31E38C7C76D83F</t>
  </si>
  <si>
    <t>16P</t>
  </si>
  <si>
    <t>532C83D421680C522366F5AC31E38C7C76D83E</t>
  </si>
  <si>
    <t>53A7C32B266E0626256525F023FF05532C83D421680C522366F5AC31E38C7C76D83E</t>
  </si>
  <si>
    <t>DIGITAL INPUT/OUTPUT</t>
  </si>
  <si>
    <t>점</t>
  </si>
  <si>
    <t>532C83D421680D732B671265C43313EDD89933</t>
  </si>
  <si>
    <t>53A7C32B266E0626256525F023FF05532C83D421680D732B671265C43313EDD89933</t>
  </si>
  <si>
    <t>ANALOG INPUT/OUTPUT</t>
  </si>
  <si>
    <t>532C83D421680D732B660B730DE1D54752D507</t>
  </si>
  <si>
    <t>53A7C32B266E0626256525F023FF05532C83D421680D732B660B730DE1D54752D507</t>
  </si>
  <si>
    <t>통신(RS-232/485/이더넷)</t>
  </si>
  <si>
    <t>532C83D421680D732B660B730DE1D5464BE3B0</t>
  </si>
  <si>
    <t>53A7C32B266E0626256525F023FF05532C83D421680D732B660B730DE1D5464BE3B0</t>
  </si>
  <si>
    <t>스위치 허브(제조)</t>
  </si>
  <si>
    <t>8PORT</t>
  </si>
  <si>
    <t>54BB23242069E4D729699D2A05D706119D7323</t>
  </si>
  <si>
    <t>53A7C32B266E0626256525F023FF0554BB23242069E4D729699D2A05D706119D7323</t>
  </si>
  <si>
    <t>통신(이더넷용) 20kA이상</t>
  </si>
  <si>
    <t>532C83DA2A65E9E32A6F4782B953975FB1AFB4</t>
  </si>
  <si>
    <t>53A7C32B266E0626256525F023FF05532C83DA2A65E9E32A6F4782B953975FB1AFB4</t>
  </si>
  <si>
    <t>보조릴레이</t>
  </si>
  <si>
    <t>4A,4B(AC용)</t>
  </si>
  <si>
    <t>532C83D4216CE5352E6369D75BC0FC23509F99</t>
  </si>
  <si>
    <t>53A7C32B266E0626256525F023FF05532C83D4216CE5352E6369D75BC0FC23509F99</t>
  </si>
  <si>
    <t>2A,2B(AC용)</t>
  </si>
  <si>
    <t>532C83D4216CE5352E6242CDF1102164908EE9</t>
  </si>
  <si>
    <t>53A7C32B266E0626256525F023FF05532C83D4216CE5352E6242CDF1102164908EE9</t>
  </si>
  <si>
    <t>찬넬</t>
  </si>
  <si>
    <t>1M</t>
  </si>
  <si>
    <t>54C5135B2162D712216FD548D20006EAEBBE8B</t>
  </si>
  <si>
    <t>53A7C32B266E0626256525F023FF0554C5135B2162D712216FD548D20006EAEBBE8B</t>
  </si>
  <si>
    <t>450/700V KIV 1.5㎟(0.03kg)</t>
  </si>
  <si>
    <t>54D7930A2B64FE812B67FFA6F4AC30D282767F</t>
  </si>
  <si>
    <t>53A7C32B266E0626256525F023FF0554D7930A2B64FE812B67FFA6F4AC30D282767F</t>
  </si>
  <si>
    <t>53A7C32B266E0626256525F023FF0554C5135B2162D712216FD548D20006EAEBB863</t>
  </si>
  <si>
    <t>컴퓨터운용사</t>
  </si>
  <si>
    <t>533EF3E6236AC2462662319BA56CD344755C13</t>
  </si>
  <si>
    <t>53A7C32B266E0626256525F023FF05533EF3E6236AC2462662319BA56CD344755C13</t>
  </si>
  <si>
    <t>53A7C32B266E0626256525F023FF05533EF3E6236AC2462662319BA56CD344755947</t>
  </si>
  <si>
    <t>53A7C32B266E0626256525F023FF05533EF3E6236AC2462662319BA56CD344755B0E</t>
  </si>
  <si>
    <t>단순노무종사원</t>
  </si>
  <si>
    <t>533EF3E6236AC2462662319BA56CD344755B0F</t>
  </si>
  <si>
    <t>53A7C32B266E0626256525F023FF05533EF3E6236AC2462662319BA56CD344755B0F</t>
  </si>
  <si>
    <t>호표 29</t>
  </si>
  <si>
    <t>통신설비공</t>
  </si>
  <si>
    <t>533EF3E6236AC2442B657C7C475E1F8BCBA793</t>
  </si>
  <si>
    <t>52BE030C23667D322A65645DEC182B533EF3E6236AC2442B657C7C475E1F8BCBA793</t>
  </si>
  <si>
    <t>특별인부</t>
  </si>
  <si>
    <t>533EF3E6236AC2442B657C7C475E1F8BCBAFE9</t>
  </si>
  <si>
    <t>52BE030C23667D322A65645DEC182B533EF3E6236AC2442B657C7C475E1F8BCBAFE9</t>
  </si>
  <si>
    <t>52BE030C23667D322A65645DEC182B52F14335236CBE512F69440062E5002</t>
  </si>
  <si>
    <t>현장감시제어설비 설치  Bay건립 및 카드 설치  면     ( 호표 30 )</t>
  </si>
  <si>
    <t>호표 30</t>
  </si>
  <si>
    <t>52BE030C23667D322A65645DEC1BFF533EF3E6236AC2442B657C7C475E1F8BCBA793</t>
  </si>
  <si>
    <t>52BE030C23667D322A65645DEC1BFF533EF3E6236AC2442B657C7C475E1F8BCBA79D</t>
  </si>
  <si>
    <t>52BE030C23667D322A65645DEC1BFF533EF3E6236AC2442B657C7C475E1F8BCBAFE9</t>
  </si>
  <si>
    <t>52BE030C23667D322A65645DEC1BFF52F14335236CBE512F69440062E5002</t>
  </si>
  <si>
    <t>현장감시제어설비 설치  케이블 접속  10점당     ( 호표 31 )</t>
  </si>
  <si>
    <t>호표 31</t>
  </si>
  <si>
    <t>52BE030C23667D322A65645DEC1AD5533EF3E6236AC2442B657C7C475E1F8BCBA79D</t>
  </si>
  <si>
    <t>52BE030C23667D322A65645DEC1AD5533EF3E6236AC2442B657C7C475E1F8BCBAFE9</t>
  </si>
  <si>
    <t>52BE030C23667D322A65645DEC1AD552F14335236CBE512F69440062E5002</t>
  </si>
  <si>
    <t>현장감시제어설비 설치  시험  카드     ( 호표 32 )</t>
  </si>
  <si>
    <t>호표 32</t>
  </si>
  <si>
    <t>통신관련산업기사</t>
  </si>
  <si>
    <t>기타 직종</t>
  </si>
  <si>
    <t>533EF3E6236AC2442B657881DC479ADA07EE2B</t>
  </si>
  <si>
    <t>52BE030C23667D322A65645DEC1DA9533EF3E6236AC2442B657881DC479ADA07EE2B</t>
  </si>
  <si>
    <t>52BE030C23667D322A65645DEC1DA952F14335236CBE512F69440062E5002</t>
  </si>
  <si>
    <t>호표 33</t>
  </si>
  <si>
    <t>ST 1.6(W)x1.2(D)x2.35(H)</t>
  </si>
  <si>
    <t>532C83DB246251A92C64B027BF79B4D39CFAC9</t>
  </si>
  <si>
    <t>53A7C32B266E0626256525F023FF00532C83DB246251A92C64B027BF79B4D39CFAC9</t>
  </si>
  <si>
    <t>53A7C32B266E0626256525F023FF0054C5135B2162D71728601354F2CF9AB555B74A</t>
  </si>
  <si>
    <t>53A7C32B266E0626256525F023FF0054C5135B2162D71728601354F2CF9AB555B74C</t>
  </si>
  <si>
    <t>53A7C32B266E0626256525F023FF0054C5135B2162D71728601354F2CF9AB555B869</t>
  </si>
  <si>
    <t>53A7C32B266E0626256525F023FF0054C5135B2162D71728601354F2CF9AB555B868</t>
  </si>
  <si>
    <t>53A7C32B266E0626256525F023FF00532C83DB246251A32B6F5F1F2B6300F3696662</t>
  </si>
  <si>
    <t>53A7C32B266E0626256525F023FF00532C83DB24625085286BF1315ED4064EA31E51</t>
  </si>
  <si>
    <t>53A7C32B266E0626256525F023FF0054C5135B2162D713226529378FB9812EE12E6D</t>
  </si>
  <si>
    <t>53A7C32B266E0626256525F023FF0054C5135B2162D7102560BD39574BF04D261B50</t>
  </si>
  <si>
    <t>53A7C32B266E0626256525F023FF0054C5135B2162D7102560BD39574BF04D261B51</t>
  </si>
  <si>
    <t>전원용 Class2, In 20kA이상, Imax 40kA이상,누설전류</t>
  </si>
  <si>
    <t>532C83DA2A65E9E32A628F87B7A3754F293BF7</t>
  </si>
  <si>
    <t>53A7C32B266E0626256525F023FF00532C83DA2A65E9E32A628F87B7A3754F293BF7</t>
  </si>
  <si>
    <t>53A7C32B266E0626256525F023FF00532C83DA2A65E9E02D628BB8153305EC62BA16</t>
  </si>
  <si>
    <t>53A7C32B266E0626256525F023FF0054C5135B2162D7102560BFEA469ABC75CFCD25</t>
  </si>
  <si>
    <t>53A7C32B266E0626256525F023FF0054C5135B2162D712216FD548D20006EAEA9AB0</t>
  </si>
  <si>
    <t>53A7C32B266E0626256525F023FF0054C5135B2162D712216FD548D20006EAEBB863</t>
  </si>
  <si>
    <t>53A7C32B266E0626256525F023FF00532C83DB246250852869C4DC668D8D07AB9B4A</t>
  </si>
  <si>
    <t>53A7C32B266E0626256525F023FF00532C83DB2462508528683D4B3EB2B53FCDE66E</t>
  </si>
  <si>
    <t>53A7C32B266E0626256525F023FF00532C83DB24625085286E4570A506FEA6BBE783</t>
  </si>
  <si>
    <t>53A7C32B266E0626256525F023FF0054C5135B2162D712216EC9D5E77958C2F95085</t>
  </si>
  <si>
    <t>53A7C32B266E0626256525F023FF0054C5135B2162D7132266C3A5DBDE31E52BACB7</t>
  </si>
  <si>
    <t>53A7C32B266E0626256525F023FF0054C5135B2162D7132266C3A5DBDE31E52BACB3</t>
  </si>
  <si>
    <t>53A7C32B266E0626256525F023FF0054C5135B2162D713226419E55811076C5EC9D2</t>
  </si>
  <si>
    <t>53A7C32B266E0626256525F023FF00532C83DA2A65E9E32A6EA018A80CA7B3F16BD0</t>
  </si>
  <si>
    <t>53A7C32B266E0626256525F023FF00532C83DA2A65E9E4246DD4686F8D558DED7972</t>
  </si>
  <si>
    <t>53A7C32B266E0626256525F023FF00532C83DB246250872B6C4191A71FC3957671E8</t>
  </si>
  <si>
    <t>53A7C32B266E0626256525F023FF0054D7930A2B64FE812B67FFA6F4AC30D282767E</t>
  </si>
  <si>
    <t>53A7C32B266E0626256525F023FF0054D7930A2B64FE812B67FFA6F4AC30D28D007C</t>
  </si>
  <si>
    <t>53A7C32B266E0626256525F023FF00532C83D421692A072063252BAE36E963734640</t>
  </si>
  <si>
    <t>53A7C32B266E0626256525F023FF00549873FA256B27B12D60FCA25D83FA81BC7ABD</t>
  </si>
  <si>
    <t>53A7C32B266E0626256525F023FF00533EF3E6236AC2462662319BA56CD344755947</t>
  </si>
  <si>
    <t>53A7C32B266E0626256525F023FF00533EF3E6236AC2462662319BA56CD344755B0E</t>
  </si>
  <si>
    <t>호표 34</t>
  </si>
  <si>
    <t>53A7C32B266E0626256525F023FF01532C83D421680D7823696CFE30FDA9CC0666A3</t>
  </si>
  <si>
    <t>53A7C32B266E0626256525F023FF01532C83D421680C522365EEBB001B07CE9342DB</t>
  </si>
  <si>
    <t>53A7C32B266E0626256525F023FF01532C83D421680C532D6C1797DDE81511D35146</t>
  </si>
  <si>
    <t>53A7C32B266E0626256525F023FF01532C83D421680C532D6D3EA08076F736210E47</t>
  </si>
  <si>
    <t>53A7C32B266E0626256525F023FF01532C83D421680C532D6FEB34E13F31D1D6CDCE</t>
  </si>
  <si>
    <t>53A7C32B266E0626256525F023FF01532C83D421680C532D68BC663FEC671205CCC8</t>
  </si>
  <si>
    <t>53A7C32B266E0626256525F023FF01532C83D421680C532D64C1FDD5FCBE80488CF6</t>
  </si>
  <si>
    <t>53A7C32B266E0626256525F023FF01532C83D421680C532D6A6AC287E6E325A2D350</t>
  </si>
  <si>
    <t>53A7C32B266E0626256525F023FF01532C83D421680C522366F5AC31E38C7C76D83E</t>
  </si>
  <si>
    <t>53A7C32B266E0626256525F023FF01532C83D421680D732B671265C43313EDD89933</t>
  </si>
  <si>
    <t>53A7C32B266E0626256525F023FF01532C83D421680D732B660B730DE1D54752D507</t>
  </si>
  <si>
    <t>53A7C32B266E0626256525F023FF01532C83D421680D732B660B730DE1D5464BE3B0</t>
  </si>
  <si>
    <t>53A7C32B266E0626256525F023FF0154BB23242069E4D729699D2A05D706119D7323</t>
  </si>
  <si>
    <t>53A7C32B266E0626256525F023FF01532C83DA2A65E9E32A6F4782B953975FB1AFB4</t>
  </si>
  <si>
    <t>53A7C32B266E0626256525F023FF01532C83D4216CE5352E6242CDF1102164908EE9</t>
  </si>
  <si>
    <t>53A7C32B266E0626256525F023FF0154C5135B2162D712216FD548D20006EAEBBE8B</t>
  </si>
  <si>
    <t>53A7C32B266E0626256525F023FF0154D7930A2B64FE812B67FFA6F4AC30D282767F</t>
  </si>
  <si>
    <t>53A7C32B266E0626256525F023FF0154C5135B2162D712216FD548D20006EAEBB863</t>
  </si>
  <si>
    <t>53A7C32B266E0626256525F023FF01533EF3E6236AC2462662319BA56CD344755C13</t>
  </si>
  <si>
    <t>53A7C32B266E0626256525F023FF01533EF3E6236AC2462662319BA56CD344755947</t>
  </si>
  <si>
    <t>53A7C32B266E0626256525F023FF01533EF3E6236AC2462662319BA56CD344755B0E</t>
  </si>
  <si>
    <t>53A7C32B266E0626256525F023FF01533EF3E6236AC2462662319BA56CD344755B0F</t>
  </si>
  <si>
    <t>호표 35</t>
  </si>
  <si>
    <t>STS 0.8(W)x0.6(D)x1.8(H)</t>
  </si>
  <si>
    <t>532C83DB246251A92C64B027BF79B4D39CFBE6</t>
  </si>
  <si>
    <t>53A7C32B266E0626256525F023FBAD532C83DB246251A92C64B027BF79B4D39CFBE6</t>
  </si>
  <si>
    <t>53A7C32B266E0626256525F023FBAD54C5135B2162D71728601354F2CF9AB555B74A</t>
  </si>
  <si>
    <t>53A7C32B266E0626256525F023FBAD54C5135B2162D71728601354F2CF9AB555B74C</t>
  </si>
  <si>
    <t>53A7C32B266E0626256525F023FBAD54C5135B2162D71728601354F2CF9AB555B869</t>
  </si>
  <si>
    <t>53A7C32B266E0626256525F023FBAD54C5135B2162D71728601354F2CF9AB555B868</t>
  </si>
  <si>
    <t>53A7C32B266E0626256525F023FBAD532C83DB246251A32B6F5F1F2B6300F3696662</t>
  </si>
  <si>
    <t>53A7C32B266E0626256525F023FBAD532C83DB24625085286BF1315ED4064EA31E51</t>
  </si>
  <si>
    <t>53A7C32B266E0626256525F023FBAD54C5135B2162D713226529378FB9812EE12E6D</t>
  </si>
  <si>
    <t>표준형 460V 4P 50AF</t>
  </si>
  <si>
    <t>54C5135B2162D7102560BD39574BF04D261B5F</t>
  </si>
  <si>
    <t>53A7C32B266E0626256525F023FBAD54C5135B2162D7102560BD39574BF04D261B5F</t>
  </si>
  <si>
    <t>53A7C32B266E0626256525F023FBAD54C5135B2162D7102560BD39574BF04D261B51</t>
  </si>
  <si>
    <t>서지보호기(카운터)3상4선</t>
  </si>
  <si>
    <t>전원용 Class2, In 20kA이상, Imax 40kA이상,누설전류 검출</t>
  </si>
  <si>
    <t>532C83DA2A65E9E32A654AFDB3F970604E99FF</t>
  </si>
  <si>
    <t>53A7C32B266E0626256525F023FBAD532C83DA2A65E9E32A654AFDB3F970604E99FF</t>
  </si>
  <si>
    <t>53A7C32B266E0626256525F023FBAD532C83DA2A65E9E02D628BB8153305EC62BA16</t>
  </si>
  <si>
    <t>표준형, 460V 3P 30AF</t>
  </si>
  <si>
    <t>54C5135B2162D7102560BFEA469ABC75CFCD24</t>
  </si>
  <si>
    <t>53A7C32B266E0626256525F023FBAD54C5135B2162D7102560BFEA469ABC75CFCD24</t>
  </si>
  <si>
    <t>53A7C32B266E0626256525F023FBAD54C5135B2162D7102560BFEA469ABC75CFCD25</t>
  </si>
  <si>
    <t>4P 20A</t>
  </si>
  <si>
    <t>54C5135B2162D712216FD548D20006EAEA9ABF</t>
  </si>
  <si>
    <t>53A7C32B266E0626256525F023FBAD54C5135B2162D712216FD548D20006EAEA9ABF</t>
  </si>
  <si>
    <t>4P 60A</t>
  </si>
  <si>
    <t>54C5135B2162D712216FD548D20006EAEA9ABE</t>
  </si>
  <si>
    <t>53A7C32B266E0626256525F023FBAD54C5135B2162D712216FD548D20006EAEA9ABE</t>
  </si>
  <si>
    <t>53A7C32B266E0626256525F023FBAD532C83DB246250852869C4DC668D8D07AB9B4A</t>
  </si>
  <si>
    <t>53A7C32B266E0626256525F023FBAD532C83DB2462508528683D4B3EB2B53FCDE66E</t>
  </si>
  <si>
    <t>53A7C32B266E0626256525F023FBAD532C83DB24625085286E4570A506FEA6BBE783</t>
  </si>
  <si>
    <t>53A7C32B266E0626256525F023FBAD54C5135B2162D712216EC9D5E77958C2F95085</t>
  </si>
  <si>
    <t>53A7C32B266E0626256525F023FBAD54C5135B2162D7132266C3A5DBDE31E52BACB7</t>
  </si>
  <si>
    <t>푸쉬버튼 스위치(LED)</t>
  </si>
  <si>
    <t>D25A110V/220V(조광형)</t>
  </si>
  <si>
    <t>54C5135B2162D713226419E55811076C5EC834</t>
  </si>
  <si>
    <t>53A7C32B266E0626256525F023FBAD54C5135B2162D713226419E55811076C5EC834</t>
  </si>
  <si>
    <t>디지털표시기</t>
  </si>
  <si>
    <t>입력:4~20mA, 4 Digit, 출력단자</t>
  </si>
  <si>
    <t>532C83DB246250812160E9765D2A913DA7F3D1</t>
  </si>
  <si>
    <t>53A7C32B266E0626256525F023FBAD532C83DB246250812160E9765D2A913DA7F3D1</t>
  </si>
  <si>
    <t>신호분배기</t>
  </si>
  <si>
    <t>1채널 입력, 2채널 출력:4~20mA</t>
  </si>
  <si>
    <t>532C83DB246250812163BDD59C957DF39B62CC</t>
  </si>
  <si>
    <t>53A7C32B266E0626256525F023FBAD532C83DB246250812163BDD59C957DF39B62CC</t>
  </si>
  <si>
    <t>전자식과전류계전기(EOCR-단자형)</t>
  </si>
  <si>
    <t>디지털표시부부착</t>
  </si>
  <si>
    <t>532C83DB246250812160E9765D2A913DA7F3D0</t>
  </si>
  <si>
    <t>53A7C32B266E0626256525F023FBAD532C83DB246250812160E9765D2A913DA7F3D0</t>
  </si>
  <si>
    <t>53A7C32B266E0626256525F023FBAD54C5135B2162D7132266C3A5DBDE31E52BACB3</t>
  </si>
  <si>
    <t>53A7C32B266E0626256525F023FBAD54C5135B2162D713226419E55811076C5EC9D2</t>
  </si>
  <si>
    <t>53A7C32B266E0626256525F023FBAD532C83DA2A65E9E32A6EA018A80CA7B3F16BD0</t>
  </si>
  <si>
    <t>53A7C32B266E0626256525F023FBAD532C83DB246250872B6C4191A71FC3957671E8</t>
  </si>
  <si>
    <t>53A7C32B266E0626256525F023FBAD54D7930A2B64FE812B67FFA6F4AC30D282767E</t>
  </si>
  <si>
    <t>53A7C32B266E0626256525F023FBAD54D7930A2B64FE812B67FFA6F4AC30D28D007C</t>
  </si>
  <si>
    <t>HFC227ea 0.6kg(방호체적 1.6㎥)</t>
  </si>
  <si>
    <t>532C83D421692A07206C0BB2825E93825C89B5</t>
  </si>
  <si>
    <t>53A7C32B266E0626256525F023FBAD532C83D421692A07206C0BB2825E93825C89B5</t>
  </si>
  <si>
    <t>53A7C32B266E0626256525F023FBAD533EF3E6236AC2462662319BA56CD344755947</t>
  </si>
  <si>
    <t>53A7C32B266E0626256525F023FBAD533EF3E6236AC2462662319BA56CD344755B0E</t>
  </si>
  <si>
    <t>호표 36</t>
  </si>
  <si>
    <t>53A7C32B266E0626256525F023FBAC532C83D421680D7823696CFE30FDA9CC0666A3</t>
  </si>
  <si>
    <t>53A7C32B266E0626256525F023FBAC532C83D421680C522365EEBB001B07CE9342DB</t>
  </si>
  <si>
    <t>53A7C32B266E0626256525F023FBAC532C83D421680C532D6C1797DDE81511D35146</t>
  </si>
  <si>
    <t>53A7C32B266E0626256525F023FBAC532C83D421680C532D6D3EA08076F736210E47</t>
  </si>
  <si>
    <t>53A7C32B266E0626256525F023FBAC532C83D421680C532D6FEB34E13F31D1D6CDCE</t>
  </si>
  <si>
    <t>53A7C32B266E0626256525F023FBAC532C83D421680C532D68BC663FEC671205CCC8</t>
  </si>
  <si>
    <t>16P, 릴레이 출력</t>
  </si>
  <si>
    <t>532C83D421680C532D6B702C267F7C74A1AE1E</t>
  </si>
  <si>
    <t>53A7C32B266E0626256525F023FBAC532C83D421680C532D6B702C267F7C74A1AE1E</t>
  </si>
  <si>
    <t>532C83D421680C532D68BC663FEC671205CCC9</t>
  </si>
  <si>
    <t>53A7C32B266E0626256525F023FBAC532C83D421680C532D68BC663FEC671205CCC9</t>
  </si>
  <si>
    <t>53A7C32B266E0626256525F023FBAC532C83D421680C522366F5AC31E38C7C76D83F</t>
  </si>
  <si>
    <t>DUMMY MODULE (PLC)</t>
  </si>
  <si>
    <t>전원 Slot 방진</t>
  </si>
  <si>
    <t>532C83D421680C522366F5AC31E38C7D1D4317</t>
  </si>
  <si>
    <t>53A7C32B266E0626256525F023FBAC532C83D421680C522366F5AC31E38C7D1D4317</t>
  </si>
  <si>
    <t>53A7C32B266E0626256525F023FBAC532C83D421680D732B671265C43313EDD89933</t>
  </si>
  <si>
    <t>53A7C32B266E0626256525F023FBAC532C83D421680D732B660B730DE1D54752D507</t>
  </si>
  <si>
    <t>53A7C32B266E0626256525F023FBAC532C83D421680D732B660B730DE1D5464BE3B0</t>
  </si>
  <si>
    <t>53A7C32B266E0626256525F023FBAC532C83DA2A65E9E32A6F4782B953975FB1AFB4</t>
  </si>
  <si>
    <t>53A7C32B266E0626256525F023FBAC532C83D4216CE5352E6369D75BC0FC23509F99</t>
  </si>
  <si>
    <t>53A7C32B266E0626256525F023FBAC54D7930A2B64FE812B67FFA6F4AC30D282767F</t>
  </si>
  <si>
    <t>53A7C32B266E0626256525F023FBAC54C5135B2162D712216FD548D20006EAEBB863</t>
  </si>
  <si>
    <t>53A7C32B266E0626256525F023FBAC533EF3E6236AC2462662319BA56CD344755947</t>
  </si>
  <si>
    <t>53A7C32B266E0626256525F023FBAC533EF3E6236AC2462662319BA56CD344755B0E</t>
  </si>
  <si>
    <t>53A7C32B266E0626256525F023FBAC533EF3E6236AC2462662319BA56CD344755C13</t>
  </si>
  <si>
    <t>53A7C32B266E0626256525F023FBAC533EF3E6236AC2462662319BA56CD344755B0F</t>
  </si>
  <si>
    <t>호표 37</t>
  </si>
  <si>
    <t>53A7C32B266E0626256525F023F500532C83DB246251A92C64B027BF79B4D39CFBE6</t>
  </si>
  <si>
    <t>53A7C32B266E0626256525F023F50054C5135B2162D71728601354F2CF9AB555B74A</t>
  </si>
  <si>
    <t>53A7C32B266E0626256525F023F50054C5135B2162D71728601354F2CF9AB555B74C</t>
  </si>
  <si>
    <t>53A7C32B266E0626256525F023F50054C5135B2162D71728601354F2CF9AB555B869</t>
  </si>
  <si>
    <t>53A7C32B266E0626256525F023F50054C5135B2162D71728601354F2CF9AB555B868</t>
  </si>
  <si>
    <t>53A7C32B266E0626256525F023F500532C83DB246251A32B6F5F1F2B6300F3696662</t>
  </si>
  <si>
    <t>53A7C32B266E0626256525F023F500532C83DB24625085286BF1315ED4064EA31E51</t>
  </si>
  <si>
    <t>53A7C32B266E0626256525F023F50054C5135B2162D713226529378FB9812EE12E6D</t>
  </si>
  <si>
    <t>53A7C32B266E0626256525F023F50054C5135B2162D7102560BD39574BF04D261B5F</t>
  </si>
  <si>
    <t>53A7C32B266E0626256525F023F50054C5135B2162D7102560BD39574BF04D261B51</t>
  </si>
  <si>
    <t>53A7C32B266E0626256525F023F500532C83DA2A65E9E32A654AFDB3F970604E99FF</t>
  </si>
  <si>
    <t>53A7C32B266E0626256525F023F500532C83DA2A65E9E02D628BB8153305EC62BA16</t>
  </si>
  <si>
    <t>53A7C32B266E0626256525F023F50054C5135B2162D7102560BFEA469ABC75CFCD24</t>
  </si>
  <si>
    <t>53A7C32B266E0626256525F023F50054C5135B2162D7102560BFEA469ABC75CFCD25</t>
  </si>
  <si>
    <t>53A7C32B266E0626256525F023F50054C5135B2162D712216FD548D20006EAEA9ABF</t>
  </si>
  <si>
    <t>53A7C32B266E0626256525F023F50054C5135B2162D712216FD548D20006EAEA9ABE</t>
  </si>
  <si>
    <t>53A7C32B266E0626256525F023F500532C83DB246250852869C4DC668D8D07AB9B4A</t>
  </si>
  <si>
    <t>53A7C32B266E0626256525F023F500532C83DB2462508528683D4B3EB2B53FCDE66E</t>
  </si>
  <si>
    <t>53A7C32B266E0626256525F023F500532C83DB24625085286E4570A506FEA6BBE783</t>
  </si>
  <si>
    <t>53A7C32B266E0626256525F023F50054C5135B2162D712216EC9D5E77958C2F95085</t>
  </si>
  <si>
    <t>53A7C32B266E0626256525F023F50054C5135B2162D7132266C3A5DBDE31E52BACB7</t>
  </si>
  <si>
    <t>53A7C32B266E0626256525F023F50054C5135B2162D713226419E55811076C5EC834</t>
  </si>
  <si>
    <t>53A7C32B266E0626256525F023F500532C83DB246250812160E9765D2A913DA7F3D1</t>
  </si>
  <si>
    <t>53A7C32B266E0626256525F023F500532C83DB246250812163BDD59C957DF39B62CC</t>
  </si>
  <si>
    <t>53A7C32B266E0626256525F023F500532C83DB246250812160E9765D2A913DA7F3D0</t>
  </si>
  <si>
    <t>53A7C32B266E0626256525F023F50054C5135B2162D7132266C3A5DBDE31E52BACB3</t>
  </si>
  <si>
    <t>53A7C32B266E0626256525F023F50054C5135B2162D713226419E55811076C5EC9D2</t>
  </si>
  <si>
    <t>53A7C32B266E0626256525F023F500532C83DA2A65E9E32A6EA018A80CA7B3F16BD0</t>
  </si>
  <si>
    <t>53A7C32B266E0626256525F023F500532C83DB246250872B6C4191A71FC3957671E8</t>
  </si>
  <si>
    <t>53A7C32B266E0626256525F023F50054D7930A2B64FE812B67FFA6F4AC30D282767E</t>
  </si>
  <si>
    <t>53A7C32B266E0626256525F023F50054D7930A2B64FE812B67FFA6F4AC30D28D007C</t>
  </si>
  <si>
    <t>53A7C32B266E0626256525F023F500532C83D421692A07206C0BB2825E93825C89B5</t>
  </si>
  <si>
    <t>53A7C32B266E0626256525F023F500533EF3E6236AC2462662319BA56CD344755947</t>
  </si>
  <si>
    <t>53A7C32B266E0626256525F023F500533EF3E6236AC2462662319BA56CD344755B0E</t>
  </si>
  <si>
    <t>호표 38</t>
  </si>
  <si>
    <t>53A7C32B266E0626256525F023F501532C83D421680D7823696CFE30FDA9CC0666A3</t>
  </si>
  <si>
    <t>53A7C32B266E0626256525F023F501532C83D421680C522365EEBB001B07CE9342DB</t>
  </si>
  <si>
    <t>53A7C32B266E0626256525F023F501532C83D421680C532D6C1797DDE81511D35146</t>
  </si>
  <si>
    <t>53A7C32B266E0626256525F023F501532C83D421680C532D6D3EA08076F736210E47</t>
  </si>
  <si>
    <t>53A7C32B266E0626256525F023F501532C83D421680C532D6FEB34E13F31D1D6CDCE</t>
  </si>
  <si>
    <t>53A7C32B266E0626256525F023F501532C83D421680C532D68BC663FEC671205CCC8</t>
  </si>
  <si>
    <t>53A7C32B266E0626256525F023F501532C83D421680C532D64C1FDD5FCBE80488CF6</t>
  </si>
  <si>
    <t>53A7C32B266E0626256525F023F501532C83D421680C532D68BC663FEC671205CCC9</t>
  </si>
  <si>
    <t>53A7C32B266E0626256525F023F501532C83D421680C532D6A6AC287E6E325A2D350</t>
  </si>
  <si>
    <t>53A7C32B266E0626256525F023F501532C83D421680C522366F5AC31E38C7C76D83F</t>
  </si>
  <si>
    <t>53A7C32B266E0626256525F023F501532C83D421680C522366F5AC31E38C7D1D4317</t>
  </si>
  <si>
    <t>53A7C32B266E0626256525F023F501532C83D421680D732B671265C43313EDD89933</t>
  </si>
  <si>
    <t>53A7C32B266E0626256525F023F501532C83D421680D732B660B730DE1D54752D507</t>
  </si>
  <si>
    <t>53A7C32B266E0626256525F023F501532C83D421680D732B660B730DE1D5464BE3B0</t>
  </si>
  <si>
    <t>53A7C32B266E0626256525F023F501532C83DA2A65E9E32A6F4782B953975FB1AFB4</t>
  </si>
  <si>
    <t>53A7C32B266E0626256525F023F501532C83D4216CE5352E6369D75BC0FC23509F99</t>
  </si>
  <si>
    <t>53A7C32B266E0626256525F023F50154D7930A2B64FE812B67FFA6F4AC30D282767F</t>
  </si>
  <si>
    <t>53A7C32B266E0626256525F023F50154C5135B2162D712216FD548D20006EAEBB863</t>
  </si>
  <si>
    <t>53A7C32B266E0626256525F023F501533EF3E6236AC2462662319BA56CD344755947</t>
  </si>
  <si>
    <t>53A7C32B266E0626256525F023F501533EF3E6236AC2462662319BA56CD344755B0E</t>
  </si>
  <si>
    <t>53A7C32B266E0626256525F023F501533EF3E6236AC2462662319BA56CD344755C13</t>
  </si>
  <si>
    <t>53A7C32B266E0626256525F023F501533EF3E6236AC2462662319BA56CD344755B0F</t>
  </si>
  <si>
    <t>호표 39</t>
  </si>
  <si>
    <t>53A7C32B266E0626256525F023FBA1532C83DB246251A92C64B027BF79B4D39CFBE6</t>
  </si>
  <si>
    <t>53A7C32B266E0626256525F023FBA154C5135B2162D71728601354F2CF9AB555B74A</t>
  </si>
  <si>
    <t>53A7C32B266E0626256525F023FBA154C5135B2162D71728601354F2CF9AB555B74C</t>
  </si>
  <si>
    <t>53A7C32B266E0626256525F023FBA154C5135B2162D71728601354F2CF9AB555B869</t>
  </si>
  <si>
    <t>53A7C32B266E0626256525F023FBA154C5135B2162D71728601354F2CF9AB555B868</t>
  </si>
  <si>
    <t>53A7C32B266E0626256525F023FBA1532C83DB246251A32B6F5F1F2B6300F3696662</t>
  </si>
  <si>
    <t>53A7C32B266E0626256525F023FBA1532C83DB24625085286BF1315ED4064EA31E51</t>
  </si>
  <si>
    <t>53A7C32B266E0626256525F023FBA154C5135B2162D713226529378FB9812EE12E6D</t>
  </si>
  <si>
    <t>53A7C32B266E0626256525F023FBA154C5135B2162D7102560BD39574BF04D261B5F</t>
  </si>
  <si>
    <t>53A7C32B266E0626256525F023FBA154C5135B2162D7102560BD39574BF04D261B51</t>
  </si>
  <si>
    <t>53A7C32B266E0626256525F023FBA1532C83DA2A65E9E32A654AFDB3F970604E99FF</t>
  </si>
  <si>
    <t>53A7C32B266E0626256525F023FBA1532C83DA2A65E9E02D628BB8153305EC62BA16</t>
  </si>
  <si>
    <t>53A7C32B266E0626256525F023FBA154C5135B2162D7102560BFEA469ABC75CFCD24</t>
  </si>
  <si>
    <t>53A7C32B266E0626256525F023FBA154C5135B2162D7102560BFEA469ABC75CFCD25</t>
  </si>
  <si>
    <t>53A7C32B266E0626256525F023FBA154C5135B2162D712216FD548D20006EAEA9ABF</t>
  </si>
  <si>
    <t>53A7C32B266E0626256525F023FBA154C5135B2162D712216FD548D20006EAEA9ABE</t>
  </si>
  <si>
    <t>53A7C32B266E0626256525F023FBA1532C83DB246250852869C4DC668D8D07AB9B4A</t>
  </si>
  <si>
    <t>53A7C32B266E0626256525F023FBA1532C83DB2462508528683D4B3EB2B53FCDE66E</t>
  </si>
  <si>
    <t>53A7C32B266E0626256525F023FBA1532C83DB24625085286E4570A506FEA6BBE783</t>
  </si>
  <si>
    <t>53A7C32B266E0626256525F023FBA154C5135B2162D712216EC9D5E77958C2F95085</t>
  </si>
  <si>
    <t>53A7C32B266E0626256525F023FBA154C5135B2162D7132266C3A5DBDE31E52BACB7</t>
  </si>
  <si>
    <t>53A7C32B266E0626256525F023FBA154C5135B2162D713226419E55811076C5EC834</t>
  </si>
  <si>
    <t>53A7C32B266E0626256525F023FBA1532C83DB246250812160E9765D2A913DA7F3D1</t>
  </si>
  <si>
    <t>53A7C32B266E0626256525F023FBA1532C83DB246250812163BDD59C957DF39B62CC</t>
  </si>
  <si>
    <t>53A7C32B266E0626256525F023FBA1532C83DB246250812160E9765D2A913DA7F3D0</t>
  </si>
  <si>
    <t>53A7C32B266E0626256525F023FBA154C5135B2162D7132266C3A5DBDE31E52BACB3</t>
  </si>
  <si>
    <t>53A7C32B266E0626256525F023FBA154C5135B2162D713226419E55811076C5EC9D2</t>
  </si>
  <si>
    <t>53A7C32B266E0626256525F023FBA1532C83DA2A65E9E32A6EA018A80CA7B3F16BD0</t>
  </si>
  <si>
    <t>53A7C32B266E0626256525F023FBA1532C83DB246250872B6C4191A71FC3957671E8</t>
  </si>
  <si>
    <t>53A7C32B266E0626256525F023FBA154D7930A2B64FE812B67FFA6F4AC30D282767E</t>
  </si>
  <si>
    <t>53A7C32B266E0626256525F023FBA154D7930A2B64FE812B67FFA6F4AC30D28D007C</t>
  </si>
  <si>
    <t>53A7C32B266E0626256525F023FBA1532C83D421692A07206C0BB2825E93825C89B5</t>
  </si>
  <si>
    <t>53A7C32B266E0626256525F023FBA1533EF3E6236AC2462662319BA56CD344755947</t>
  </si>
  <si>
    <t>53A7C32B266E0626256525F023FBA1533EF3E6236AC2462662319BA56CD344755B0E</t>
  </si>
  <si>
    <t>호표 40</t>
  </si>
  <si>
    <t>53A7C32B266E0626256525F023FBA0532C83D421680D7823696CFE30FDA9CC0666A3</t>
  </si>
  <si>
    <t>53A7C32B266E0626256525F023FBA0532C83D421680C522365EEBB001B07CE9342DB</t>
  </si>
  <si>
    <t>53A7C32B266E0626256525F023FBA0532C83D421680C532D6C1797DDE81511D35146</t>
  </si>
  <si>
    <t>53A7C32B266E0626256525F023FBA0532C83D421680C532D6D3EA08076F736210E47</t>
  </si>
  <si>
    <t>53A7C32B266E0626256525F023FBA0532C83D421680C532D6FEB34E13F31D1D6CDCE</t>
  </si>
  <si>
    <t>53A7C32B266E0626256525F023FBA0532C83D421680C532D68BC663FEC671205CCC8</t>
  </si>
  <si>
    <t>53A7C32B266E0626256525F023FBA0532C83D421680C532D6B702C267F7C74A1AE1E</t>
  </si>
  <si>
    <t>53A7C32B266E0626256525F023FBA0532C83D421680C532D6A6AC287E6E325A2D350</t>
  </si>
  <si>
    <t>53A7C32B266E0626256525F023FBA0532C83D421680C522366F5AC31E38C7C76D83F</t>
  </si>
  <si>
    <t>53A7C32B266E0626256525F023FBA0532C83D421680C522366F5AC31E38C7D1D4317</t>
  </si>
  <si>
    <t>53A7C32B266E0626256525F023FBA0532C83D421680D732B671265C43313EDD89933</t>
  </si>
  <si>
    <t>53A7C32B266E0626256525F023FBA0532C83D421680D732B660B730DE1D54752D507</t>
  </si>
  <si>
    <t>53A7C32B266E0626256525F023FBA0532C83D421680D732B660B730DE1D5464BE3B0</t>
  </si>
  <si>
    <t>53A7C32B266E0626256525F023FBA0532C83DA2A65E9E32A6F4782B953975FB1AFB4</t>
  </si>
  <si>
    <t>53A7C32B266E0626256525F023FBA0532C83D4216CE5352E6369D75BC0FC23509F99</t>
  </si>
  <si>
    <t>53A7C32B266E0626256525F023FBA054D7930A2B64FE812B67FFA6F4AC30D282767F</t>
  </si>
  <si>
    <t>53A7C32B266E0626256525F023FBA054C5135B2162D712216FD548D20006EAEBB863</t>
  </si>
  <si>
    <t>53A7C32B266E0626256525F023FBA0533EF3E6236AC2462662319BA56CD344755947</t>
  </si>
  <si>
    <t>53A7C32B266E0626256525F023FBA0533EF3E6236AC2462662319BA56CD344755B0E</t>
  </si>
  <si>
    <t>53A7C32B266E0626256525F023FBA0533EF3E6236AC2462662319BA56CD344755C13</t>
  </si>
  <si>
    <t>53A7C32B266E0626256525F023FBA0533EF3E6236AC2462662319BA56CD344755B0F</t>
  </si>
  <si>
    <t>호표 41</t>
  </si>
  <si>
    <t>53A7C32B266E0626256525F023FA80532C83DB246251A92C64B027BF79B4D39CFBE6</t>
  </si>
  <si>
    <t>53A7C32B266E0626256525F023FA8054C5135B2162D71728601354F2CF9AB555B74A</t>
  </si>
  <si>
    <t>53A7C32B266E0626256525F023FA8054C5135B2162D71728601354F2CF9AB555B74C</t>
  </si>
  <si>
    <t>53A7C32B266E0626256525F023FA8054C5135B2162D71728601354F2CF9AB555B869</t>
  </si>
  <si>
    <t>53A7C32B266E0626256525F023FA8054C5135B2162D71728601354F2CF9AB555B868</t>
  </si>
  <si>
    <t>53A7C32B266E0626256525F023FA80532C83DB246251A32B6F5F1F2B6300F3696662</t>
  </si>
  <si>
    <t>53A7C32B266E0626256525F023FA80532C83DB24625085286BF1315ED4064EA31E51</t>
  </si>
  <si>
    <t>53A7C32B266E0626256525F023FA8054C5135B2162D713226529378FB9812EE12E6D</t>
  </si>
  <si>
    <t>53A7C32B266E0626256525F023FA8054C5135B2162D7102560BD39574BF04D261B5F</t>
  </si>
  <si>
    <t>53A7C32B266E0626256525F023FA8054C5135B2162D7102560BD39574BF04D261B51</t>
  </si>
  <si>
    <t>53A7C32B266E0626256525F023FA80532C83DA2A65E9E32A654AFDB3F970604E99FF</t>
  </si>
  <si>
    <t>53A7C32B266E0626256525F023FA80532C83DA2A65E9E02D628BB8153305EC62BA16</t>
  </si>
  <si>
    <t>53A7C32B266E0626256525F023FA8054C5135B2162D7102560BFEA469ABC75CFCD24</t>
  </si>
  <si>
    <t>53A7C32B266E0626256525F023FA8054C5135B2162D7102560BFEA469ABC75CFCD25</t>
  </si>
  <si>
    <t>53A7C32B266E0626256525F023FA8054C5135B2162D712216FD548D20006EAEA9ABF</t>
  </si>
  <si>
    <t>53A7C32B266E0626256525F023FA8054C5135B2162D712216FD548D20006EAEA9ABE</t>
  </si>
  <si>
    <t>53A7C32B266E0626256525F023FA80532C83DB246250852869C4DC668D8D07AB9B4A</t>
  </si>
  <si>
    <t>53A7C32B266E0626256525F023FA80532C83DB2462508528683D4B3EB2B53FCDE66E</t>
  </si>
  <si>
    <t>53A7C32B266E0626256525F023FA80532C83DB24625085286E4570A506FEA6BBE783</t>
  </si>
  <si>
    <t>53A7C32B266E0626256525F023FA8054C5135B2162D712216EC9D5E77958C2F95085</t>
  </si>
  <si>
    <t>53A7C32B266E0626256525F023FA8054C5135B2162D7132266C3A5DBDE31E52BACB7</t>
  </si>
  <si>
    <t>53A7C32B266E0626256525F023FA8054C5135B2162D713226419E55811076C5EC834</t>
  </si>
  <si>
    <t>53A7C32B266E0626256525F023FA80532C83DB246250812160E9765D2A913DA7F3D1</t>
  </si>
  <si>
    <t>53A7C32B266E0626256525F023FA80532C83DB246250812163BDD59C957DF39B62CC</t>
  </si>
  <si>
    <t>53A7C32B266E0626256525F023FA80532C83DB246250812160E9765D2A913DA7F3D0</t>
  </si>
  <si>
    <t>53A7C32B266E0626256525F023FA8054C5135B2162D7132266C3A5DBDE31E52BACB3</t>
  </si>
  <si>
    <t>53A7C32B266E0626256525F023FA8054C5135B2162D713226419E55811076C5EC9D2</t>
  </si>
  <si>
    <t>53A7C32B266E0626256525F023FA80532C83DA2A65E9E32A6EA018A80CA7B3F16BD0</t>
  </si>
  <si>
    <t>53A7C32B266E0626256525F023FA80532C83DB246250872B6C4191A71FC3957671E8</t>
  </si>
  <si>
    <t>53A7C32B266E0626256525F023FA8054D7930A2B64FE812B67FFA6F4AC30D282767E</t>
  </si>
  <si>
    <t>53A7C32B266E0626256525F023FA8054D7930A2B64FE812B67FFA6F4AC30D28D007C</t>
  </si>
  <si>
    <t>53A7C32B266E0626256525F023FA80532C83D421692A07206C0BB2825E93825C89B5</t>
  </si>
  <si>
    <t>53A7C32B266E0626256525F023FA80533EF3E6236AC2462662319BA56CD344755947</t>
  </si>
  <si>
    <t>53A7C32B266E0626256525F023FA80533EF3E6236AC2462662319BA56CD344755B0E</t>
  </si>
  <si>
    <t>호표 42</t>
  </si>
  <si>
    <t>53A7C32B266E0626256525F023FA81532C83D421680D7823696CFE30FDA9CC0666A3</t>
  </si>
  <si>
    <t>53A7C32B266E0626256525F023FA81532C83D421680C522365EEBB001B07CE9342DB</t>
  </si>
  <si>
    <t>53A7C32B266E0626256525F023FA81532C83D421680C532D6C1797DDE81511D35146</t>
  </si>
  <si>
    <t>53A7C32B266E0626256525F023FA81532C83D421680C532D6D3EA08076F736210E47</t>
  </si>
  <si>
    <t>53A7C32B266E0626256525F023FA81532C83D421680C532D6FEB34E13F31D1D6CDCE</t>
  </si>
  <si>
    <t>53A7C32B266E0626256525F023FA81532C83D421680C532D68BC663FEC671205CCC8</t>
  </si>
  <si>
    <t>53A7C32B266E0626256525F023FA81532C83D421680C532D6B702C267F7C74A1AE1E</t>
  </si>
  <si>
    <t>53A7C32B266E0626256525F023FA81532C83D421680C532D6A6AC287E6E325A2D350</t>
  </si>
  <si>
    <t>53A7C32B266E0626256525F023FA81532C83D421680C522366F5AC31E38C7C76D83F</t>
  </si>
  <si>
    <t>53A7C32B266E0626256525F023FA81532C83D421680C522366F5AC31E38C7D1D4317</t>
  </si>
  <si>
    <t>53A7C32B266E0626256525F023FA81532C83D421680D732B671265C43313EDD89933</t>
  </si>
  <si>
    <t>53A7C32B266E0626256525F023FA81532C83D421680D732B660B730DE1D54752D507</t>
  </si>
  <si>
    <t>53A7C32B266E0626256525F023FA81532C83D421680D732B660B730DE1D5464BE3B0</t>
  </si>
  <si>
    <t>53A7C32B266E0626256525F023FA81532C83DA2A65E9E32A6F4782B953975FB1AFB4</t>
  </si>
  <si>
    <t>53A7C32B266E0626256525F023FA81532C83D4216CE5352E6369D75BC0FC23509F99</t>
  </si>
  <si>
    <t>53A7C32B266E0626256525F023FA8154D7930A2B64FE812B67FFA6F4AC30D282767F</t>
  </si>
  <si>
    <t>53A7C32B266E0626256525F023FA8154C5135B2162D712216FD548D20006EAEBB863</t>
  </si>
  <si>
    <t>53A7C32B266E0626256525F023FA81533EF3E6236AC2462662319BA56CD344755947</t>
  </si>
  <si>
    <t>53A7C32B266E0626256525F023FA81533EF3E6236AC2462662319BA56CD344755B0E</t>
  </si>
  <si>
    <t>53A7C32B266E0626256525F023FA81533EF3E6236AC2462662319BA56CD344755C13</t>
  </si>
  <si>
    <t>53A7C32B266E0626256525F023FA81533EF3E6236AC2462662319BA56CD344755B0F</t>
  </si>
  <si>
    <t>호표 43</t>
  </si>
  <si>
    <t>53A7C32B266E0626256525F023F504532C83DB246251A92C64B027BF79B4D39CFBE6</t>
  </si>
  <si>
    <t>53A7C32B266E0626256525F023F50454C5135B2162D71728601354F2CF9AB555B74A</t>
  </si>
  <si>
    <t>53A7C32B266E0626256525F023F50454C5135B2162D71728601354F2CF9AB555B74C</t>
  </si>
  <si>
    <t>53A7C32B266E0626256525F023F50454C5135B2162D71728601354F2CF9AB555B869</t>
  </si>
  <si>
    <t>53A7C32B266E0626256525F023F50454C5135B2162D71728601354F2CF9AB555B868</t>
  </si>
  <si>
    <t>53A7C32B266E0626256525F023F504532C83DB246251A32B6F5F1F2B6300F3696662</t>
  </si>
  <si>
    <t>53A7C32B266E0626256525F023F504532C83DB24625085286BF1315ED4064EA31E51</t>
  </si>
  <si>
    <t>53A7C32B266E0626256525F023F50454C5135B2162D713226529378FB9812EE12E6D</t>
  </si>
  <si>
    <t>53A7C32B266E0626256525F023F50454C5135B2162D7102560BD39574BF04D261B5F</t>
  </si>
  <si>
    <t>53A7C32B266E0626256525F023F50454C5135B2162D7102560BD39574BF04D261B51</t>
  </si>
  <si>
    <t>53A7C32B266E0626256525F023F504532C83DA2A65E9E32A654AFDB3F970604E99FF</t>
  </si>
  <si>
    <t>53A7C32B266E0626256525F023F504532C83DA2A65E9E02D628BB8153305EC62BA16</t>
  </si>
  <si>
    <t>53A7C32B266E0626256525F023F50454C5135B2162D7102560BFEA469ABC75CFCD24</t>
  </si>
  <si>
    <t>53A7C32B266E0626256525F023F50454C5135B2162D7102560BFEA469ABC75CFCD25</t>
  </si>
  <si>
    <t>53A7C32B266E0626256525F023F50454C5135B2162D712216FD548D20006EAEA9ABF</t>
  </si>
  <si>
    <t>53A7C32B266E0626256525F023F50454C5135B2162D712216FD548D20006EAEA9ABE</t>
  </si>
  <si>
    <t>53A7C32B266E0626256525F023F504532C83DB246250852869C4DC668D8D07AB9B4A</t>
  </si>
  <si>
    <t>53A7C32B266E0626256525F023F504532C83DB2462508528683D4B3EB2B53FCDE66E</t>
  </si>
  <si>
    <t>53A7C32B266E0626256525F023F504532C83DB24625085286E4570A506FEA6BBE783</t>
  </si>
  <si>
    <t>53A7C32B266E0626256525F023F50454C5135B2162D712216EC9D5E77958C2F95085</t>
  </si>
  <si>
    <t>53A7C32B266E0626256525F023F50454C5135B2162D7132266C3A5DBDE31E52BACB7</t>
  </si>
  <si>
    <t>53A7C32B266E0626256525F023F50454C5135B2162D713226419E55811076C5EC834</t>
  </si>
  <si>
    <t>53A7C32B266E0626256525F023F504532C83DB246250812160E9765D2A913DA7F3D1</t>
  </si>
  <si>
    <t>53A7C32B266E0626256525F023F504532C83DB246250812163BDD59C957DF39B62CC</t>
  </si>
  <si>
    <t>53A7C32B266E0626256525F023F504532C83DB246250812160E9765D2A913DA7F3D0</t>
  </si>
  <si>
    <t>53A7C32B266E0626256525F023F50454C5135B2162D7132266C3A5DBDE31E52BACB3</t>
  </si>
  <si>
    <t>53A7C32B266E0626256525F023F50454C5135B2162D713226419E55811076C5EC9D2</t>
  </si>
  <si>
    <t>53A7C32B266E0626256525F023F504532C83DA2A65E9E32A6EA018A80CA7B3F16BD0</t>
  </si>
  <si>
    <t>53A7C32B266E0626256525F023F504532C83DB246250872B6C4191A71FC3957671E8</t>
  </si>
  <si>
    <t>53A7C32B266E0626256525F023F50454D7930A2B64FE812B67FFA6F4AC30D282767E</t>
  </si>
  <si>
    <t>53A7C32B266E0626256525F023F50454D7930A2B64FE812B67FFA6F4AC30D28D007C</t>
  </si>
  <si>
    <t>53A7C32B266E0626256525F023F504532C83D421692A07206C0BB2825E93825C89B5</t>
  </si>
  <si>
    <t>53A7C32B266E0626256525F023F504533EF3E6236AC2462662319BA56CD344755947</t>
  </si>
  <si>
    <t>53A7C32B266E0626256525F023F504533EF3E6236AC2462662319BA56CD344755B0E</t>
  </si>
  <si>
    <t>호표 44</t>
  </si>
  <si>
    <t>53A7C32B266E0626256525F023F505532C83D421680D7823696CFE30FDA9CC0666A3</t>
  </si>
  <si>
    <t>53A7C32B266E0626256525F023F505532C83D421680C522365EEBB001B07CE9342DB</t>
  </si>
  <si>
    <t>53A7C32B266E0626256525F023F505532C83D421680C532D6C1797DDE81511D35146</t>
  </si>
  <si>
    <t>53A7C32B266E0626256525F023F505532C83D421680C532D6D3EA08076F736210E47</t>
  </si>
  <si>
    <t>53A7C32B266E0626256525F023F505532C83D421680C532D6FEB34E13F31D1D6CDCE</t>
  </si>
  <si>
    <t>53A7C32B266E0626256525F023F505532C83D421680C532D68BC663FEC671205CCC8</t>
  </si>
  <si>
    <t>53A7C32B266E0626256525F023F505532C83D421680C532D64C1FDD5FCBE80488CF6</t>
  </si>
  <si>
    <t>53A7C32B266E0626256525F023F505532C83D421680C532D68BC663FEC671205CCC9</t>
  </si>
  <si>
    <t>53A7C32B266E0626256525F023F505532C83D421680C532D6A6AC287E6E325A2D350</t>
  </si>
  <si>
    <t>53A7C32B266E0626256525F023F505532C83D421680C522366F5AC31E38C7C76D83F</t>
  </si>
  <si>
    <t>53A7C32B266E0626256525F023F505532C83D421680C522366F5AC31E38C7D1D4317</t>
  </si>
  <si>
    <t>53A7C32B266E0626256525F023F505532C83D421680D732B671265C43313EDD89933</t>
  </si>
  <si>
    <t>53A7C32B266E0626256525F023F505532C83D421680D732B660B730DE1D54752D507</t>
  </si>
  <si>
    <t>53A7C32B266E0626256525F023F505532C83D421680D732B660B730DE1D5464BE3B0</t>
  </si>
  <si>
    <t>53A7C32B266E0626256525F023F505532C83DA2A65E9E32A6F4782B953975FB1AFB4</t>
  </si>
  <si>
    <t>53A7C32B266E0626256525F023F505532C83D4216CE5352E6369D75BC0FC23509F99</t>
  </si>
  <si>
    <t>53A7C32B266E0626256525F023F50554D7930A2B64FE812B67FFA6F4AC30D282767F</t>
  </si>
  <si>
    <t>53A7C32B266E0626256525F023F50554C5135B2162D712216FD548D20006EAEBB863</t>
  </si>
  <si>
    <t>53A7C32B266E0626256525F023F505533EF3E6236AC2462662319BA56CD344755947</t>
  </si>
  <si>
    <t>53A7C32B266E0626256525F023F505533EF3E6236AC2462662319BA56CD344755B0E</t>
  </si>
  <si>
    <t>53A7C32B266E0626256525F023F505533EF3E6236AC2462662319BA56CD344755C13</t>
  </si>
  <si>
    <t>53A7C32B266E0626256525F023F505533EF3E6236AC2462662319BA56CD344755B0F</t>
  </si>
  <si>
    <t>호표 45</t>
  </si>
  <si>
    <t>STS 1.2(W)x0.6(D)x1.8(H)</t>
  </si>
  <si>
    <t>532C83DB246251A92C64B027BF79B4D39CFBE4</t>
  </si>
  <si>
    <t>53A7C32B266E0626256525F023F508532C83DB246251A92C64B027BF79B4D39CFBE4</t>
  </si>
  <si>
    <t>53A7C32B266E0626256525F023F50854C5135B2162D71728601354F2CF9AB555B74A</t>
  </si>
  <si>
    <t>53A7C32B266E0626256525F023F50854C5135B2162D71728601354F2CF9AB555B74C</t>
  </si>
  <si>
    <t>53A7C32B266E0626256525F023F50854C5135B2162D71728601354F2CF9AB555B869</t>
  </si>
  <si>
    <t>53A7C32B266E0626256525F023F50854C5135B2162D71728601354F2CF9AB555B868</t>
  </si>
  <si>
    <t>53A7C32B266E0626256525F023F508532C83DB246251A32B6F5F1F2B6300F3696662</t>
  </si>
  <si>
    <t>53A7C32B266E0626256525F023F508532C83DB24625085286BF1315ED4064EA31E51</t>
  </si>
  <si>
    <t>53A7C32B266E0626256525F023F50854C5135B2162D713226529378FB9812EE12E6D</t>
  </si>
  <si>
    <t>53A7C32B266E0626256525F023F50854C5135B2162D7102560BD39574BF04D261B5F</t>
  </si>
  <si>
    <t>53A7C32B266E0626256525F023F50854C5135B2162D7102560BD39574BF04D261B51</t>
  </si>
  <si>
    <t>53A7C32B266E0626256525F023F508532C83DA2A65E9E32A654AFDB3F970604E99FF</t>
  </si>
  <si>
    <t>53A7C32B266E0626256525F023F508532C83DA2A65E9E02D628BB8153305EC62BA16</t>
  </si>
  <si>
    <t>53A7C32B266E0626256525F023F50854C5135B2162D7102560BFEA469ABC75CFCD24</t>
  </si>
  <si>
    <t>53A7C32B266E0626256525F023F50854C5135B2162D7102560BFEA469ABC75CFCD25</t>
  </si>
  <si>
    <t>53A7C32B266E0626256525F023F50854C5135B2162D712216FD548D20006EAEA9ABF</t>
  </si>
  <si>
    <t>53A7C32B266E0626256525F023F50854C5135B2162D712216FD548D20006EAEA9ABE</t>
  </si>
  <si>
    <t>53A7C32B266E0626256525F023F508532C83DB246250852869C4DC668D8D07AB9B4A</t>
  </si>
  <si>
    <t>53A7C32B266E0626256525F023F508532C83DB2462508528683D4B3EB2B53FCDE66E</t>
  </si>
  <si>
    <t>53A7C32B266E0626256525F023F508532C83DB24625085286E4570A506FEA6BBE783</t>
  </si>
  <si>
    <t>53A7C32B266E0626256525F023F50854C5135B2162D712216EC9D5E77958C2F95085</t>
  </si>
  <si>
    <t>53A7C32B266E0626256525F023F50854C5135B2162D7132266C3A5DBDE31E52BACB7</t>
  </si>
  <si>
    <t>53A7C32B266E0626256525F023F50854C5135B2162D713226419E55811076C5EC834</t>
  </si>
  <si>
    <t>53A7C32B266E0626256525F023F508532C83DB246250812160E9765D2A913DA7F3D1</t>
  </si>
  <si>
    <t>53A7C32B266E0626256525F023F508532C83DB246250812163BDD59C957DF39B62CC</t>
  </si>
  <si>
    <t>53A7C32B266E0626256525F023F508532C83DB246250812160E9765D2A913DA7F3D0</t>
  </si>
  <si>
    <t>53A7C32B266E0626256525F023F50854C5135B2162D7132266C3A5DBDE31E52BACB3</t>
  </si>
  <si>
    <t>53A7C32B266E0626256525F023F50854C5135B2162D713226419E55811076C5EC9D2</t>
  </si>
  <si>
    <t>53A7C32B266E0626256525F023F508532C83DA2A65E9E32A6EA018A80CA7B3F16BD0</t>
  </si>
  <si>
    <t>53A7C32B266E0626256525F023F508532C83DB246250872B6C4191A71FC3957671E8</t>
  </si>
  <si>
    <t>53A7C32B266E0626256525F023F50854D7930A2B64FE812B67FFA6F4AC30D282767E</t>
  </si>
  <si>
    <t>53A7C32B266E0626256525F023F50854D7930A2B64FE812B67FFA6F4AC30D28D007C</t>
  </si>
  <si>
    <t>53A7C32B266E0626256525F023F508532C83D421692A07206C0BB2825E93825C89B5</t>
  </si>
  <si>
    <t>53A7C32B266E0626256525F023F508533EF3E6236AC2462662319BA56CD344755947</t>
  </si>
  <si>
    <t>53A7C32B266E0626256525F023F508533EF3E6236AC2462662319BA56CD344755B0E</t>
  </si>
  <si>
    <t>호표 46</t>
  </si>
  <si>
    <t>53A7C32B266E0626256525F023F509532C83D421680D7823696CFE30FDA9CC0666A3</t>
  </si>
  <si>
    <t>53A7C32B266E0626256525F023F509532C83D421680C522365EEBB001B07CE9342DB</t>
  </si>
  <si>
    <t>53A7C32B266E0626256525F023F509532C83D421680C532D6C1797DDE81511D35146</t>
  </si>
  <si>
    <t>53A7C32B266E0626256525F023F509532C83D421680C532D6D3EA08076F736210E47</t>
  </si>
  <si>
    <t>53A7C32B266E0626256525F023F509532C83D421680C532D6FEB34E13F31D1D6CDCE</t>
  </si>
  <si>
    <t>53A7C32B266E0626256525F023F509532C83D421680C532D68BC663FEC671205CCC8</t>
  </si>
  <si>
    <t>53A7C32B266E0626256525F023F509532C83D421680C532D64C1FDD5FCBE80488CF6</t>
  </si>
  <si>
    <t>53A7C32B266E0626256525F023F509532C83D421680C532D6A6AC287E6E325A2D350</t>
  </si>
  <si>
    <t>53A7C32B266E0626256525F023F509532C83D421680C522366F5AC31E38C7C76D83F</t>
  </si>
  <si>
    <t>53A7C32B266E0626256525F023F509532C83D421680C522366F5AC31E38C7D1D4317</t>
  </si>
  <si>
    <t>53A7C32B266E0626256525F023F509532C83D421680D732B671265C43313EDD89933</t>
  </si>
  <si>
    <t>53A7C32B266E0626256525F023F509532C83D421680D732B660B730DE1D54752D507</t>
  </si>
  <si>
    <t>53A7C32B266E0626256525F023F509532C83D421680D732B660B730DE1D5464BE3B0</t>
  </si>
  <si>
    <t>53A7C32B266E0626256525F023F509532C83DA2A65E9E32A6F4782B953975FB1AFB4</t>
  </si>
  <si>
    <t>53A7C32B266E0626256525F023F509532C83D4216CE5352E6369D75BC0FC23509F99</t>
  </si>
  <si>
    <t>53A7C32B266E0626256525F023F50954D7930A2B64FE812B67FFA6F4AC30D282767F</t>
  </si>
  <si>
    <t>53A7C32B266E0626256525F023F50954C5135B2162D712216FD548D20006EAEBB863</t>
  </si>
  <si>
    <t>53A7C32B266E0626256525F023F509533EF3E6236AC2462662319BA56CD344755947</t>
  </si>
  <si>
    <t>53A7C32B266E0626256525F023F509533EF3E6236AC2462662319BA56CD344755B0E</t>
  </si>
  <si>
    <t>53A7C32B266E0626256525F023F509533EF3E6236AC2462662319BA56CD344755C13</t>
  </si>
  <si>
    <t>53A7C32B266E0626256525F023F509533EF3E6236AC2462662319BA56CD344755B0F</t>
  </si>
  <si>
    <t>호표 47</t>
  </si>
  <si>
    <t>53A7C32B266E0626256525F023F478532C83DB246251A92C64B027BF79B4D39CFBE4</t>
  </si>
  <si>
    <t>53A7C32B266E0626256525F023F47854C5135B2162D71728601354F2CF9AB555B74A</t>
  </si>
  <si>
    <t>53A7C32B266E0626256525F023F47854C5135B2162D71728601354F2CF9AB555B74C</t>
  </si>
  <si>
    <t>53A7C32B266E0626256525F023F47854C5135B2162D71728601354F2CF9AB555B869</t>
  </si>
  <si>
    <t>53A7C32B266E0626256525F023F47854C5135B2162D71728601354F2CF9AB555B868</t>
  </si>
  <si>
    <t>53A7C32B266E0626256525F023F478532C83DB246251A32B6F5F1F2B6300F3696662</t>
  </si>
  <si>
    <t>53A7C32B266E0626256525F023F478532C83DB24625085286BF1315ED4064EA31E51</t>
  </si>
  <si>
    <t>53A7C32B266E0626256525F023F47854C5135B2162D713226529378FB9812EE12E6D</t>
  </si>
  <si>
    <t>53A7C32B266E0626256525F023F47854C5135B2162D7102560BD39574BF04D261B5F</t>
  </si>
  <si>
    <t>53A7C32B266E0626256525F023F47854C5135B2162D7102560BD39574BF04D261B51</t>
  </si>
  <si>
    <t>53A7C32B266E0626256525F023F478532C83DA2A65E9E32A654AFDB3F970604E99FF</t>
  </si>
  <si>
    <t>53A7C32B266E0626256525F023F478532C83DA2A65E9E02D628BB8153305EC62BA16</t>
  </si>
  <si>
    <t>53A7C32B266E0626256525F023F47854C5135B2162D7102560BFEA469ABC75CFCD24</t>
  </si>
  <si>
    <t>53A7C32B266E0626256525F023F47854C5135B2162D7102560BFEA469ABC75CFCD25</t>
  </si>
  <si>
    <t>53A7C32B266E0626256525F023F47854C5135B2162D712216FD548D20006EAEA9ABF</t>
  </si>
  <si>
    <t>53A7C32B266E0626256525F023F47854C5135B2162D712216FD548D20006EAEA9ABE</t>
  </si>
  <si>
    <t>53A7C32B266E0626256525F023F478532C83DB246250852869C4DC668D8D07AB9B4A</t>
  </si>
  <si>
    <t>53A7C32B266E0626256525F023F478532C83DB2462508528683D4B3EB2B53FCDE66E</t>
  </si>
  <si>
    <t>53A7C32B266E0626256525F023F478532C83DB24625085286E4570A506FEA6BBE783</t>
  </si>
  <si>
    <t>53A7C32B266E0626256525F023F47854C5135B2162D712216EC9D5E77958C2F95085</t>
  </si>
  <si>
    <t>53A7C32B266E0626256525F023F47854C5135B2162D7132266C3A5DBDE31E52BACB7</t>
  </si>
  <si>
    <t>53A7C32B266E0626256525F023F47854C5135B2162D713226419E55811076C5EC834</t>
  </si>
  <si>
    <t>53A7C32B266E0626256525F023F478532C83DB246250812160E9765D2A913DA7F3D1</t>
  </si>
  <si>
    <t>53A7C32B266E0626256525F023F478532C83DB246250812163BDD59C957DF39B62CC</t>
  </si>
  <si>
    <t>53A7C32B266E0626256525F023F478532C83DB246250812160E9765D2A913DA7F3D0</t>
  </si>
  <si>
    <t>53A7C32B266E0626256525F023F47854C5135B2162D7132266C3A5DBDE31E52BACB3</t>
  </si>
  <si>
    <t>53A7C32B266E0626256525F023F47854C5135B2162D713226419E55811076C5EC9D2</t>
  </si>
  <si>
    <t>53A7C32B266E0626256525F023F478532C83DA2A65E9E32A6EA018A80CA7B3F16BD0</t>
  </si>
  <si>
    <t>53A7C32B266E0626256525F023F478532C83DB246250872B6C4191A71FC3957671E8</t>
  </si>
  <si>
    <t>53A7C32B266E0626256525F023F47854D7930A2B64FE812B67FFA6F4AC30D282767E</t>
  </si>
  <si>
    <t>53A7C32B266E0626256525F023F47854D7930A2B64FE812B67FFA6F4AC30D28D007C</t>
  </si>
  <si>
    <t>53A7C32B266E0626256525F023F478532C83D421692A07206C0BB2825E93825C89B5</t>
  </si>
  <si>
    <t>53A7C32B266E0626256525F023F478533EF3E6236AC2462662319BA56CD344755947</t>
  </si>
  <si>
    <t>53A7C32B266E0626256525F023F478533EF3E6236AC2462662319BA56CD344755B0E</t>
  </si>
  <si>
    <t>호표 48</t>
  </si>
  <si>
    <t>53A7C32B266E0626256525F023F479532C83D421680D7823696CFE30FDA9CC0666A3</t>
  </si>
  <si>
    <t>53A7C32B266E0626256525F023F479532C83D421680C522365EEBB001B07CE9342DB</t>
  </si>
  <si>
    <t>53A7C32B266E0626256525F023F479532C83D421680C532D6C1797DDE81511D35146</t>
  </si>
  <si>
    <t>53A7C32B266E0626256525F023F479532C83D421680C532D6D3EA08076F736210E47</t>
  </si>
  <si>
    <t>53A7C32B266E0626256525F023F479532C83D421680C532D6FEB34E13F31D1D6CDCE</t>
  </si>
  <si>
    <t>53A7C32B266E0626256525F023F479532C83D421680C532D68BC663FEC671205CCC8</t>
  </si>
  <si>
    <t>53A7C32B266E0626256525F023F479532C83D421680C532D64C1FDD5FCBE80488CF6</t>
  </si>
  <si>
    <t>53A7C32B266E0626256525F023F479532C83D421680C532D6A6AC287E6E325A2D350</t>
  </si>
  <si>
    <t>53A7C32B266E0626256525F023F479532C83D421680C522366F5AC31E38C7C76D83F</t>
  </si>
  <si>
    <t>53A7C32B266E0626256525F023F479532C83D421680C522366F5AC31E38C7D1D4317</t>
  </si>
  <si>
    <t>53A7C32B266E0626256525F023F479532C83D421680D732B671265C43313EDD89933</t>
  </si>
  <si>
    <t>53A7C32B266E0626256525F023F479532C83D421680D732B660B730DE1D54752D507</t>
  </si>
  <si>
    <t>53A7C32B266E0626256525F023F479532C83D421680D732B660B730DE1D5464BE3B0</t>
  </si>
  <si>
    <t>53A7C32B266E0626256525F023F479532C83DA2A65E9E32A6F4782B953975FB1AFB4</t>
  </si>
  <si>
    <t>53A7C32B266E0626256525F023F479532C83D4216CE5352E6369D75BC0FC23509F99</t>
  </si>
  <si>
    <t>53A7C32B266E0626256525F023F47954D7930A2B64FE812B67FFA6F4AC30D282767F</t>
  </si>
  <si>
    <t>53A7C32B266E0626256525F023F47954C5135B2162D712216FD548D20006EAEBB863</t>
  </si>
  <si>
    <t>53A7C32B266E0626256525F023F479533EF3E6236AC2462662319BA56CD344755947</t>
  </si>
  <si>
    <t>53A7C32B266E0626256525F023F479533EF3E6236AC2462662319BA56CD344755B0E</t>
  </si>
  <si>
    <t>53A7C32B266E0626256525F023F479533EF3E6236AC2462662319BA56CD344755C13</t>
  </si>
  <si>
    <t>53A7C32B266E0626256525F023F479533EF3E6236AC2462662319BA56CD344755B0F</t>
  </si>
  <si>
    <t>호표 49</t>
  </si>
  <si>
    <t>53A7C32B266E0626256525F023FA84532C83DB246251A92C64B027BF79B4D39CFBE6</t>
  </si>
  <si>
    <t>53A7C32B266E0626256525F023FA8454C5135B2162D71728601354F2CF9AB555B74A</t>
  </si>
  <si>
    <t>53A7C32B266E0626256525F023FA8454C5135B2162D71728601354F2CF9AB555B74C</t>
  </si>
  <si>
    <t>53A7C32B266E0626256525F023FA8454C5135B2162D71728601354F2CF9AB555B869</t>
  </si>
  <si>
    <t>53A7C32B266E0626256525F023FA8454C5135B2162D71728601354F2CF9AB555B868</t>
  </si>
  <si>
    <t>53A7C32B266E0626256525F023FA84532C83DB246251A32B6F5F1F2B6300F3696662</t>
  </si>
  <si>
    <t>53A7C32B266E0626256525F023FA84532C83DB24625085286BF1315ED4064EA31E51</t>
  </si>
  <si>
    <t>53A7C32B266E0626256525F023FA8454C5135B2162D713226529378FB9812EE12E6D</t>
  </si>
  <si>
    <t>53A7C32B266E0626256525F023FA8454C5135B2162D7102560BD39574BF04D261B5F</t>
  </si>
  <si>
    <t>53A7C32B266E0626256525F023FA8454C5135B2162D7102560BD39574BF04D261B51</t>
  </si>
  <si>
    <t>53A7C32B266E0626256525F023FA84532C83DA2A65E9E32A654AFDB3F970604E99FF</t>
  </si>
  <si>
    <t>53A7C32B266E0626256525F023FA84532C83DA2A65E9E02D628BB8153305EC62BA16</t>
  </si>
  <si>
    <t>53A7C32B266E0626256525F023FA8454C5135B2162D7102560BFEA469ABC75CFCD24</t>
  </si>
  <si>
    <t>53A7C32B266E0626256525F023FA8454C5135B2162D7102560BFEA469ABC75CFCD25</t>
  </si>
  <si>
    <t>53A7C32B266E0626256525F023FA8454C5135B2162D712216FD548D20006EAEA9ABF</t>
  </si>
  <si>
    <t>53A7C32B266E0626256525F023FA8454C5135B2162D712216FD548D20006EAEA9ABE</t>
  </si>
  <si>
    <t>53A7C32B266E0626256525F023FA84532C83DB246250852869C4DC668D8D07AB9B4A</t>
  </si>
  <si>
    <t>53A7C32B266E0626256525F023FA84532C83DB2462508528683D4B3EB2B53FCDE66E</t>
  </si>
  <si>
    <t>53A7C32B266E0626256525F023FA84532C83DB24625085286E4570A506FEA6BBE783</t>
  </si>
  <si>
    <t>53A7C32B266E0626256525F023FA8454C5135B2162D712216EC9D5E77958C2F95085</t>
  </si>
  <si>
    <t>53A7C32B266E0626256525F023FA8454C5135B2162D7132266C3A5DBDE31E52BACB7</t>
  </si>
  <si>
    <t>53A7C32B266E0626256525F023FA8454C5135B2162D713226419E55811076C5EC834</t>
  </si>
  <si>
    <t>53A7C32B266E0626256525F023FA84532C83DB246250812160E9765D2A913DA7F3D1</t>
  </si>
  <si>
    <t>53A7C32B266E0626256525F023FA84532C83DB246250812163BDD59C957DF39B62CC</t>
  </si>
  <si>
    <t>53A7C32B266E0626256525F023FA84532C83DB246250812160E9765D2A913DA7F3D0</t>
  </si>
  <si>
    <t>53A7C32B266E0626256525F023FA8454C5135B2162D7132266C3A5DBDE31E52BACB3</t>
  </si>
  <si>
    <t>53A7C32B266E0626256525F023FA8454C5135B2162D713226419E55811076C5EC9D2</t>
  </si>
  <si>
    <t>53A7C32B266E0626256525F023FA84532C83DA2A65E9E32A6EA018A80CA7B3F16BD0</t>
  </si>
  <si>
    <t>53A7C32B266E0626256525F023FA84532C83DB246250872B6C4191A71FC3957671E8</t>
  </si>
  <si>
    <t>53A7C32B266E0626256525F023FA8454D7930A2B64FE812B67FFA6F4AC30D282767E</t>
  </si>
  <si>
    <t>53A7C32B266E0626256525F023FA8454D7930A2B64FE812B67FFA6F4AC30D28D007C</t>
  </si>
  <si>
    <t>53A7C32B266E0626256525F023FA84532C83D421692A07206C0BB2825E93825C89B5</t>
  </si>
  <si>
    <t>53A7C32B266E0626256525F023FA84533EF3E6236AC2462662319BA56CD344755947</t>
  </si>
  <si>
    <t>53A7C32B266E0626256525F023FA84533EF3E6236AC2462662319BA56CD344755B0E</t>
  </si>
  <si>
    <t>호표 50</t>
  </si>
  <si>
    <t>53A7C32B266E0626256525F023FA85532C83D421680D7823696CFE30FDA9CC0666A3</t>
  </si>
  <si>
    <t>53A7C32B266E0626256525F023FA85532C83D421680C522365EEBB001B07CE9342DB</t>
  </si>
  <si>
    <t>53A7C32B266E0626256525F023FA85532C83D421680C532D6C1797DDE81511D35146</t>
  </si>
  <si>
    <t>53A7C32B266E0626256525F023FA85532C83D421680C532D6D3EA08076F736210E47</t>
  </si>
  <si>
    <t>53A7C32B266E0626256525F023FA85532C83D421680C532D6FEB34E13F31D1D6CDCE</t>
  </si>
  <si>
    <t>53A7C32B266E0626256525F023FA85532C83D421680C532D68BC663FEC671205CCC8</t>
  </si>
  <si>
    <t>53A7C32B266E0626256525F023FA85532C83D421680C532D6B702C267F7C74A1AE1E</t>
  </si>
  <si>
    <t>53A7C32B266E0626256525F023FA85532C83D421680C532D6A6AC287E6E325A2D350</t>
  </si>
  <si>
    <t>53A7C32B266E0626256525F023FA85532C83D421680C522366F5AC31E38C7C76D83F</t>
  </si>
  <si>
    <t>53A7C32B266E0626256525F023FA85532C83D421680C522366F5AC31E38C7D1D4317</t>
  </si>
  <si>
    <t>53A7C32B266E0626256525F023FA85532C83D421680D732B671265C43313EDD89933</t>
  </si>
  <si>
    <t>53A7C32B266E0626256525F023FA85532C83D421680D732B660B730DE1D54752D507</t>
  </si>
  <si>
    <t>53A7C32B266E0626256525F023FA85532C83D421680D732B660B730DE1D5464BE3B0</t>
  </si>
  <si>
    <t>53A7C32B266E0626256525F023FA85532C83DA2A65E9E32A6F4782B953975FB1AFB4</t>
  </si>
  <si>
    <t>53A7C32B266E0626256525F023FA85532C83D4216CE5352E6369D75BC0FC23509F99</t>
  </si>
  <si>
    <t>53A7C32B266E0626256525F023FA8554D7930A2B64FE812B67FFA6F4AC30D282767F</t>
  </si>
  <si>
    <t>53A7C32B266E0626256525F023FA8554C5135B2162D712216FD548D20006EAEBB863</t>
  </si>
  <si>
    <t>53A7C32B266E0626256525F023FA85533EF3E6236AC2462662319BA56CD344755947</t>
  </si>
  <si>
    <t>53A7C32B266E0626256525F023FA85533EF3E6236AC2462662319BA56CD344755B0E</t>
  </si>
  <si>
    <t>53A7C32B266E0626256525F023FA85533EF3E6236AC2462662319BA56CD344755C13</t>
  </si>
  <si>
    <t>53A7C32B266E0626256525F023FA85533EF3E6236AC2462662319BA56CD344755B0F</t>
  </si>
  <si>
    <t>단 가 대 비 표</t>
  </si>
  <si>
    <t>규격</t>
  </si>
  <si>
    <t>농어촌공사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</si>
  <si>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</si>
  <si>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</si>
  <si>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</si>
  <si>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</si>
  <si>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</si>
  <si>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</si>
  <si>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</si>
  <si>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</si>
  <si>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</si>
  <si>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M060706</t>
  </si>
  <si>
    <t>자재 1</t>
  </si>
  <si>
    <t>M060707</t>
  </si>
  <si>
    <t>994</t>
  </si>
  <si>
    <t>836</t>
  </si>
  <si>
    <t>1099</t>
  </si>
  <si>
    <t>1195</t>
  </si>
  <si>
    <t>자재 2</t>
  </si>
  <si>
    <t>M061327</t>
  </si>
  <si>
    <t>833</t>
  </si>
  <si>
    <t>1193</t>
  </si>
  <si>
    <t>자재 3</t>
  </si>
  <si>
    <t>M061267</t>
  </si>
  <si>
    <t>995</t>
  </si>
  <si>
    <t>835</t>
  </si>
  <si>
    <t>1100</t>
  </si>
  <si>
    <t>1200</t>
  </si>
  <si>
    <t>자재 4</t>
  </si>
  <si>
    <t>M061271</t>
  </si>
  <si>
    <t>자재 5</t>
  </si>
  <si>
    <t>M061272</t>
  </si>
  <si>
    <t>자재 6</t>
  </si>
  <si>
    <t>M061276</t>
  </si>
  <si>
    <t>자재 7</t>
  </si>
  <si>
    <t>M061274</t>
  </si>
  <si>
    <t>자재 8</t>
  </si>
  <si>
    <t>1006</t>
  </si>
  <si>
    <t>자재 9</t>
  </si>
  <si>
    <t>M079080</t>
  </si>
  <si>
    <t>자재 10</t>
  </si>
  <si>
    <t>M079081</t>
  </si>
  <si>
    <t>자재 11</t>
  </si>
  <si>
    <t>M079101</t>
  </si>
  <si>
    <t>자재 12</t>
  </si>
  <si>
    <t>M079100</t>
  </si>
  <si>
    <t>자재 13</t>
  </si>
  <si>
    <t>1101</t>
  </si>
  <si>
    <t>1230</t>
  </si>
  <si>
    <t>자재 14</t>
  </si>
  <si>
    <t>856</t>
  </si>
  <si>
    <t>1228</t>
  </si>
  <si>
    <t>자재 15</t>
  </si>
  <si>
    <t>자재 16</t>
  </si>
  <si>
    <t>자재 17</t>
  </si>
  <si>
    <t>M079128</t>
  </si>
  <si>
    <t>자재 18</t>
  </si>
  <si>
    <t>자재 19</t>
  </si>
  <si>
    <t>M079153</t>
  </si>
  <si>
    <t>1089</t>
  </si>
  <si>
    <t>1275</t>
  </si>
  <si>
    <t>자재 20</t>
  </si>
  <si>
    <t>1226</t>
  </si>
  <si>
    <t>1278</t>
  </si>
  <si>
    <t>자재 21</t>
  </si>
  <si>
    <t>M080447</t>
  </si>
  <si>
    <t>자재 22</t>
  </si>
  <si>
    <t>M080446</t>
  </si>
  <si>
    <t>910</t>
  </si>
  <si>
    <t>자재 23</t>
  </si>
  <si>
    <t>자재 24</t>
  </si>
  <si>
    <t>M081270</t>
  </si>
  <si>
    <t>1065</t>
  </si>
  <si>
    <t>901</t>
  </si>
  <si>
    <t>1185</t>
  </si>
  <si>
    <t>1262</t>
  </si>
  <si>
    <t>자재 25</t>
  </si>
  <si>
    <t>M081272</t>
  </si>
  <si>
    <t>자재 26</t>
  </si>
  <si>
    <t>M081210</t>
  </si>
  <si>
    <t>자재 27</t>
  </si>
  <si>
    <t>1069</t>
  </si>
  <si>
    <t>895</t>
  </si>
  <si>
    <t>1178</t>
  </si>
  <si>
    <t>1263</t>
  </si>
  <si>
    <t>자재 28</t>
  </si>
  <si>
    <t>M081219</t>
  </si>
  <si>
    <t>자재 29</t>
  </si>
  <si>
    <t>자재 30</t>
  </si>
  <si>
    <t>자재 31</t>
  </si>
  <si>
    <t>1379</t>
  </si>
  <si>
    <t>1219</t>
  </si>
  <si>
    <t>73(하)</t>
  </si>
  <si>
    <t>1359</t>
  </si>
  <si>
    <t>자재 32</t>
  </si>
  <si>
    <t>769</t>
  </si>
  <si>
    <t>1079</t>
  </si>
  <si>
    <t>자재 33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</si>
  <si>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</si>
  <si>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</si>
  <si>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</si>
  <si>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</si>
  <si>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</si>
  <si>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</si>
  <si>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</si>
  <si>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</si>
  <si>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</si>
  <si>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M061200</t>
  </si>
  <si>
    <t>자재 34</t>
  </si>
  <si>
    <t>M061231</t>
  </si>
  <si>
    <t>자재 35</t>
  </si>
  <si>
    <t>M061234</t>
  </si>
  <si>
    <t>자재 36</t>
  </si>
  <si>
    <t>M061233</t>
  </si>
  <si>
    <t>자재 37</t>
  </si>
  <si>
    <t>M061238</t>
  </si>
  <si>
    <t>물가정보1297</t>
  </si>
  <si>
    <t>자재 38</t>
  </si>
  <si>
    <t>M061239</t>
  </si>
  <si>
    <t>자재 39</t>
  </si>
  <si>
    <t>자재 40</t>
  </si>
  <si>
    <t>M079020</t>
  </si>
  <si>
    <t>자재 41</t>
  </si>
  <si>
    <t>자재 42</t>
  </si>
  <si>
    <t>M079061</t>
  </si>
  <si>
    <t>자재 43</t>
  </si>
  <si>
    <t>자재 44</t>
  </si>
  <si>
    <t>M079085</t>
  </si>
  <si>
    <t>자재 45</t>
  </si>
  <si>
    <t>M079103</t>
  </si>
  <si>
    <t>자재 46</t>
  </si>
  <si>
    <t>M079104</t>
  </si>
  <si>
    <t>자재 47</t>
  </si>
  <si>
    <t>M079105</t>
  </si>
  <si>
    <t>자재 48</t>
  </si>
  <si>
    <t>M079106</t>
  </si>
  <si>
    <t>자재 49</t>
  </si>
  <si>
    <t>M079127</t>
  </si>
  <si>
    <t>자재 50</t>
  </si>
  <si>
    <t>M079141</t>
  </si>
  <si>
    <t>자재 51</t>
  </si>
  <si>
    <t>M079142</t>
  </si>
  <si>
    <t>자재 52</t>
  </si>
  <si>
    <t>M080281</t>
  </si>
  <si>
    <t>자재 53</t>
  </si>
  <si>
    <t>M080500</t>
  </si>
  <si>
    <t>자재 54</t>
  </si>
  <si>
    <t>M080501</t>
  </si>
  <si>
    <t>자재 55</t>
  </si>
  <si>
    <t>M084738</t>
  </si>
  <si>
    <t>자재 56</t>
  </si>
  <si>
    <t>자재 57</t>
  </si>
  <si>
    <t>자재 58</t>
  </si>
  <si>
    <t>자재 59</t>
  </si>
  <si>
    <t>M084739</t>
  </si>
  <si>
    <t>자재 60</t>
  </si>
  <si>
    <t>M084740</t>
  </si>
  <si>
    <t>자재 61</t>
  </si>
  <si>
    <t>M084741</t>
  </si>
  <si>
    <t>자재 62</t>
  </si>
  <si>
    <t>M084742</t>
  </si>
  <si>
    <t>자재 63</t>
  </si>
  <si>
    <t>M084821</t>
  </si>
  <si>
    <t>자재 64</t>
  </si>
  <si>
    <t>M084890</t>
  </si>
  <si>
    <t>1205</t>
  </si>
  <si>
    <t>1285</t>
  </si>
  <si>
    <t>자재 65</t>
  </si>
  <si>
    <t>M084891</t>
  </si>
  <si>
    <t>자재 66</t>
  </si>
  <si>
    <t>M084892</t>
  </si>
  <si>
    <t>자재 67</t>
  </si>
  <si>
    <t>M084900</t>
  </si>
  <si>
    <t>1204</t>
  </si>
  <si>
    <t>1284</t>
  </si>
  <si>
    <t>자재 68</t>
  </si>
  <si>
    <t>M084901</t>
  </si>
  <si>
    <t>자재 69</t>
  </si>
  <si>
    <t>M084903</t>
  </si>
  <si>
    <t>자재 70</t>
  </si>
  <si>
    <t>M084904</t>
  </si>
  <si>
    <t>자재 71</t>
  </si>
  <si>
    <t>M084905</t>
  </si>
  <si>
    <t>자재 72</t>
  </si>
  <si>
    <t>M084906</t>
  </si>
  <si>
    <t>자재 73</t>
  </si>
  <si>
    <t>M084907</t>
  </si>
  <si>
    <t>자재 74</t>
  </si>
  <si>
    <t>M084908</t>
  </si>
  <si>
    <t>자재 75</t>
  </si>
  <si>
    <t>M084910</t>
  </si>
  <si>
    <t>자재 76</t>
  </si>
  <si>
    <t>M084911</t>
  </si>
  <si>
    <t>자재 77</t>
  </si>
  <si>
    <t>자재 78</t>
  </si>
  <si>
    <t>M084913</t>
  </si>
  <si>
    <t>자재 79</t>
  </si>
  <si>
    <t>M085177</t>
  </si>
  <si>
    <t>자재 80</t>
  </si>
  <si>
    <t>M085178</t>
  </si>
  <si>
    <t>1188</t>
  </si>
  <si>
    <t>985</t>
  </si>
  <si>
    <t>1408</t>
  </si>
  <si>
    <t>자재 81</t>
  </si>
  <si>
    <t>M084762</t>
  </si>
  <si>
    <t>자재 82</t>
  </si>
  <si>
    <t>M084705</t>
  </si>
  <si>
    <t>자재 83</t>
  </si>
  <si>
    <t>M084737</t>
  </si>
  <si>
    <t>자재 84</t>
  </si>
  <si>
    <t>자재 85</t>
  </si>
  <si>
    <t>자재 86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</si>
  <si>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</si>
  <si>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</si>
  <si>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</si>
  <si>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</si>
  <si>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</si>
  <si>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</si>
  <si>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</si>
  <si>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</si>
  <si>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</si>
  <si>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</si>
  <si>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</si>
  <si>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</si>
  <si>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</si>
  <si>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</si>
  <si>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</si>
  <si>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</si>
  <si>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</si>
  <si>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</si>
  <si>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</si>
  <si>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</si>
  <si>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</si>
  <si>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</si>
  <si>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</si>
  <si>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</si>
  <si>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</si>
  <si>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</si>
  <si>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</si>
  <si>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</si>
  <si>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</si>
  <si>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</si>
  <si>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CB</t>
  </si>
  <si>
    <t>노인장기요양보험료</t>
  </si>
  <si>
    <t>CA</t>
  </si>
  <si>
    <t>산업안전보건관리비</t>
  </si>
  <si>
    <t>CG</t>
  </si>
  <si>
    <t>기   타    경   비</t>
  </si>
  <si>
    <t>CS</t>
  </si>
  <si>
    <t>S1</t>
  </si>
  <si>
    <t xml:space="preserve">        계</t>
  </si>
  <si>
    <t>D1</t>
  </si>
  <si>
    <t>일  반  관  리  비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</si>
  <si>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</si>
  <si>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</si>
  <si>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</si>
  <si>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</si>
  <si>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</si>
  <si>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</si>
  <si>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</si>
  <si>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</si>
  <si>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</si>
  <si>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</si>
  <si>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</si>
  <si>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</si>
  <si>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</si>
  <si>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</si>
  <si>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이 Sheet는 수정하지 마십시요</t>
  </si>
  <si>
    <t>공사구분</t>
  </si>
  <si>
    <t>D</t>
  </si>
  <si>
    <t>확정내역</t>
  </si>
  <si>
    <t>원내역</t>
  </si>
  <si>
    <t>자재단가적용</t>
  </si>
  <si>
    <t>경비단가적용</t>
  </si>
  <si>
    <t>품목코드형식</t>
  </si>
  <si>
    <t>XXXX-XXXX-XXXXXXXX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</si>
  <si>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</si>
  <si>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</si>
  <si>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</si>
  <si>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</si>
  <si>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</si>
  <si>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</si>
  <si>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</si>
  <si>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</si>
  <si>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</si>
  <si>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</si>
  <si>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</si>
  <si>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</si>
  <si>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</si>
  <si>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</si>
  <si>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</si>
  <si>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</si>
  <si>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</si>
  <si>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</si>
  <si>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</si>
  <si>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</si>
  <si>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</si>
  <si>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</si>
  <si>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</si>
  <si>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</si>
  <si>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</si>
  <si>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사 급 자 재 비</t>
  </si>
  <si>
    <t>D3</t>
  </si>
  <si>
    <t>외    자    재</t>
  </si>
  <si>
    <t>재해예방기술지도</t>
  </si>
  <si>
    <t>DL</t>
  </si>
  <si>
    <t>...</t>
  </si>
  <si>
    <t>노무비 * 3.56%</t>
    <phoneticPr fontId="1" type="noConversion"/>
  </si>
  <si>
    <t>농어촌공사 2026</t>
    <phoneticPr fontId="1" type="noConversion"/>
  </si>
  <si>
    <t>직접노무비 * 16.5%</t>
    <phoneticPr fontId="1" type="noConversion"/>
  </si>
  <si>
    <t>(재료비+노무비) * 5.2%</t>
    <phoneticPr fontId="1" type="noConversion"/>
  </si>
  <si>
    <t>직접노무비 * 3.595%</t>
    <phoneticPr fontId="1" type="noConversion"/>
  </si>
  <si>
    <t>직접노무비 * 4.75%</t>
    <phoneticPr fontId="1" type="noConversion"/>
  </si>
  <si>
    <t>건강보험료 * 13.14%</t>
    <phoneticPr fontId="1" type="noConversion"/>
  </si>
  <si>
    <t>(재료비+직노+관급자재비) * 2.07%</t>
    <phoneticPr fontId="1" type="noConversion"/>
  </si>
  <si>
    <t>계 * 8%</t>
    <phoneticPr fontId="1" type="noConversion"/>
  </si>
  <si>
    <t>공사명 : 하남지구 농촌용수이용체계재편사업 하남가압장 자동화시스템 제조구매설치</t>
    <phoneticPr fontId="1" type="noConversion"/>
  </si>
  <si>
    <t>010101    A. 관급자관급자재</t>
    <phoneticPr fontId="1" type="noConversion"/>
  </si>
  <si>
    <t>0101010201      감시제어시스템</t>
    <phoneticPr fontId="1" type="noConversion"/>
  </si>
  <si>
    <t>010101010103    하남가압장 HMI</t>
    <phoneticPr fontId="1" type="noConversion"/>
  </si>
  <si>
    <t>01010105        하남가압장 계장제어장치</t>
  </si>
  <si>
    <t>01010105    [하남가압장 계장제어장치]</t>
  </si>
  <si>
    <t>하남가압장 계장제어장치 (제작율 적용)</t>
  </si>
  <si>
    <t>하남가압장 계장제어장치 설치비</t>
  </si>
  <si>
    <t>수산양배수장 계장제어장치 (제작율 적용)</t>
  </si>
  <si>
    <t>수산양배수장 계장제어장치 설치비</t>
  </si>
  <si>
    <t>원격제어반(밸브실 계장제어장치-Type A 1련 제어) (제작율 적용)</t>
  </si>
  <si>
    <t>원격제어반(밸브실 계장제어장치-Type A 1련 제어) 설치비</t>
  </si>
  <si>
    <t>원격제어반(밸브실 계장제어장치-Type D 4련 제어) (제작율 적용)</t>
  </si>
  <si>
    <t>원격제어반(밸브실 계장제어장치-Type D 4련 제어) 설치비</t>
  </si>
  <si>
    <t>원격제어반(밸브실 계장제어장치-Type B 2련 제어) (제작율 적용)</t>
  </si>
  <si>
    <t>원격제어반(밸브실 계장제어장치-Type B 2련 제어) 설치비</t>
  </si>
  <si>
    <t>원격제어반(밸브실 계장제어장치-Type B 2련 제어(1련예비)) (제작율 적용)</t>
  </si>
  <si>
    <t>원격제어반(밸브실 계장제어장치-Type B 2련 제어(1련예비)) 설치비</t>
  </si>
  <si>
    <t>원격제어반(밸브실 계장제어장치-Type D 4련 제어(2련예비)) (제작율 적용)</t>
  </si>
  <si>
    <t>원격제어반(밸브실 계장제어장치-Type D 4련 제어(2련예비)) 설치비</t>
  </si>
  <si>
    <t>원격제어반(밸브실 계장제어장치-Type E 6련 제어(2련예비)) (제작율 적용)</t>
  </si>
  <si>
    <t>원격제어반(밸브실 계장제어장치-Type E 6련 제어(2련예비)) 설치비</t>
  </si>
  <si>
    <t>원격제어반(밸브실 계장제어장치-Type F 7련 제어(2련예비)) (제작율 적용)</t>
  </si>
  <si>
    <t>원격제어반(밸브실 계장제어장치-Type F 7련 제어(2련예비)) 설치비</t>
  </si>
  <si>
    <t>원격제어반(밸브실 계장제어장치-Type C 3련 제어(1련예비)) (제작율 적용)</t>
  </si>
  <si>
    <t>원격제어반(밸브실 계장제어장치-Type C 3련 제어(1련예비)) 설치비</t>
  </si>
  <si>
    <t>수산양배수장 계장제어장치 옥내자립형</t>
  </si>
  <si>
    <t xml:space="preserve"> 계장제어장치반 설치</t>
  </si>
  <si>
    <t>하남가압장 계장제어장치 옥내자립형</t>
  </si>
  <si>
    <t>원격제어반(밸브실 계장제어장치-Type A 1련 제어) 옥외자립형</t>
  </si>
  <si>
    <t>원격제어반(밸브실 계장제어장치-Type D 4련 제어) 옥외자립형</t>
  </si>
  <si>
    <t>원격제어반(밸브실 계장제어장치-Type B 2련 제어) 옥외자립형</t>
  </si>
  <si>
    <t>원격제어반(밸브실 계장제어장치-Type B 2련 제어(1련예비)) 옥외자립형</t>
  </si>
  <si>
    <t>원격제어반(밸브실 계장제어장치-Type D 4련 제어(2련예비)) 옥외자립형</t>
  </si>
  <si>
    <t>원격제어반(밸브실 계장제어장치-Type E 6련 제어(2련예비)) 옥외자립형</t>
  </si>
  <si>
    <t>원격제어반(밸브실 계장제어장치-Type F 7련 제어(2련예비)) 옥외자립형</t>
  </si>
  <si>
    <t>원격제어반(밸브실 계장제어장치-Type C 3련 제어(1련예비)) 옥외자립형</t>
  </si>
  <si>
    <t>수산양배수장 계장제어장치 (제작율 적용)  옥내자립형(ST), 800(W)x2,350(H)x2,000(D)  면     ( 호표 1 )</t>
  </si>
  <si>
    <t>수산양배수장 계장제어장치 설치비    면     ( 호표 2 )</t>
  </si>
  <si>
    <t>하남가압장 계장제어장치 (제작율 적용)  옥내자립형(ST), 1,600(W)x2,350(H)x1,200(D)  면     ( 호표 3 )</t>
  </si>
  <si>
    <t>하남가압장 계장제어장치 설치비    면     ( 호표 4 )</t>
  </si>
  <si>
    <t>원격제어반(밸브실 계장제어장치-Type A 1련 제어) (제작율 적용)  옥외자립형(STS), 800(W)x1,800(H)x600(D)  면     ( 호표 5 )</t>
  </si>
  <si>
    <t>원격제어반(밸브실 계장제어장치-Type A 1련 제어) 설치비    면     ( 호표 6 )</t>
  </si>
  <si>
    <t>원격제어반(밸브실 계장제어장치-Type D 4련 제어) (제작율 적용)  옥외자립형(STS), 800(W)x1,800(H)x600(D)  면     ( 호표 7 )</t>
  </si>
  <si>
    <t>원격제어반(밸브실 계장제어장치-Type D 4련 제어) 설치비    면     ( 호표 8 )</t>
  </si>
  <si>
    <t>원격제어반(밸브실 계장제어장치-Type B 2련 제어) (제작율 적용)  옥외자립형(STS), 800(W)x1,800(H)x600(D)  면     ( 호표 9 )</t>
  </si>
  <si>
    <t>원격제어반(밸브실 계장제어장치-Type B 2련 제어) 설치비    면     ( 호표 10 )</t>
  </si>
  <si>
    <t>원격제어반(밸브실 계장제어장치-Type B 2련 제어(1련예비)) (제작율 적용)  옥외자립형(STS), 800(W)x1,800(H)x600(D)  면     ( 호표 11 )</t>
  </si>
  <si>
    <t>원격제어반(밸브실 계장제어장치-Type B 2련 제어(1련예비)) 설치비    면     ( 호표 12 )</t>
  </si>
  <si>
    <t>원격제어반(밸브실 계장제어장치-Type D 4련 제어(2련예비)) (제작율 적용)  옥외자립형(STS), 800(W)x1,800(H)x600(D)  면     ( 호표 13 )</t>
  </si>
  <si>
    <t>원격제어반(밸브실 계장제어장치-Type D 4련 제어(2련예비)) 설치비    면     ( 호표 14 )</t>
  </si>
  <si>
    <t>원격제어반(밸브실 계장제어장치-Type E 6련 제어(2련예비)) (제작율 적용)  옥외자립형(STS), 1,200(W)x1,800(H)x600(D)  면     ( 호표 15 )</t>
  </si>
  <si>
    <t>원격제어반(밸브실 계장제어장치-Type E 6련 제어(2련예비)) 설치비    면     ( 호표 16 )</t>
  </si>
  <si>
    <t>원격제어반(밸브실 계장제어장치-Type F 7련 제어(2련예비)) (제작율 적용)  옥외자립형(STS), 1,200(W)x1,800(H)x600(D)  면     ( 호표 17 )</t>
  </si>
  <si>
    <t>원격제어반(밸브실 계장제어장치-Type F 7련 제어(2련예비)) 설치비    면     ( 호표 18 )</t>
  </si>
  <si>
    <t>원격제어반(밸브실 계장제어장치-Type C 3련 제어(1련예비)) (제작율 적용)  옥외자립형(STS), 800(W)x1,800(H)x600(D)  면     ( 호표 19 )</t>
  </si>
  <si>
    <t>원격제어반(밸브실 계장제어장치-Type C 3련 제어(1련예비)) 설치비    면     ( 호표 20 )</t>
  </si>
  <si>
    <t>수산양배수장 계장제어장치 옥내자립형  전원부  면     ( 호표 27 )</t>
  </si>
  <si>
    <t>수산양배수장 계장제어장치 옥내자립형  제어부  면     ( 호표 28 )</t>
  </si>
  <si>
    <t>현장감시제어설비 설치   계장제어장치반 설치  면     ( 호표 29 )</t>
  </si>
  <si>
    <t>하남가압장 계장제어장치 옥내자립형  전원부  면     ( 호표 33 )</t>
  </si>
  <si>
    <t>하남가압장 계장제어장치 옥내자립형  제어부  면     ( 호표 34 )</t>
  </si>
  <si>
    <t>원격제어반(밸브실 계장제어장치-Type A 1련 제어) 옥외자립형  전원부  면     ( 호표 35 )</t>
  </si>
  <si>
    <t>원격제어반(밸브실 계장제어장치-Type A 1련 제어) 옥외자립형  제어부  면     ( 호표 36 )</t>
  </si>
  <si>
    <t>원격제어반(밸브실 계장제어장치-Type D 4련 제어) 옥외자립형  전원부  면     ( 호표 37 )</t>
  </si>
  <si>
    <t>원격제어반(밸브실 계장제어장치-Type D 4련 제어) 옥외자립형  제어부  면     ( 호표 38 )</t>
  </si>
  <si>
    <t>원격제어반(밸브실 계장제어장치-Type B 2련 제어) 옥외자립형  전원부  면     ( 호표 39 )</t>
  </si>
  <si>
    <t>원격제어반(밸브실 계장제어장치-Type B 2련 제어) 옥외자립형  제어부  면     ( 호표 40 )</t>
  </si>
  <si>
    <t>원격제어반(밸브실 계장제어장치-Type B 2련 제어(1련예비)) 옥외자립형  전원부  면     ( 호표 41 )</t>
  </si>
  <si>
    <t>원격제어반(밸브실 계장제어장치-Type B 2련 제어(1련예비)) 옥외자립형  제어부  면     ( 호표 42 )</t>
  </si>
  <si>
    <t>원격제어반(밸브실 계장제어장치-Type D 4련 제어(2련예비)) 옥외자립형  전원부  면     ( 호표 43 )</t>
  </si>
  <si>
    <t>원격제어반(밸브실 계장제어장치-Type D 4련 제어(2련예비)) 옥외자립형  제어부  면     ( 호표 44 )</t>
  </si>
  <si>
    <t>원격제어반(밸브실 계장제어장치-Type E 6련 제어(2련예비)) 옥외자립형  전원부  면     ( 호표 45 )</t>
  </si>
  <si>
    <t>원격제어반(밸브실 계장제어장치-Type E 6련 제어(2련예비)) 옥외자립형  제어부  면     ( 호표 46 )</t>
  </si>
  <si>
    <t>원격제어반(밸브실 계장제어장치-Type F 7련 제어(2련예비)) 옥외자립형  전원부  면     ( 호표 47 )</t>
  </si>
  <si>
    <t>원격제어반(밸브실 계장제어장치-Type F 7련 제어(2련예비)) 옥외자립형  제어부  면     ( 호표 48 )</t>
  </si>
  <si>
    <t>원격제어반(밸브실 계장제어장치-Type C 3련 제어(1련예비)) 옥외자립형  전원부  면     ( 호표 49 )</t>
  </si>
  <si>
    <t>원격제어반(밸브실 계장제어장치-Type C 3련 제어(1련예비)) 옥외자립형  제어부  면     ( 호표 50 )</t>
  </si>
  <si>
    <t>PLC SOFTWARE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</si>
</sst>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76" formatCode="#,###"/>
    <numFmt numFmtId="177" formatCode="#,###;\-#,###;#;"/>
    <numFmt numFmtId="178" formatCode="#,##0.00#"/>
    <numFmt numFmtId="179" formatCode="#,##0.0"/>
    <numFmt numFmtId="180" formatCode="#,##0.00#;\-#,##0.00#;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top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  <xf numFmtId="180" fontId="5" fillId="0" borderId="1" xfId="0" quotePrefix="1" applyNumberFormat="1" applyFont="1" applyBorder="1" applyAlignment="1">
      <alignment vertical="center" wrapText="1"/>
    </xf>
    <xf numFmtId="180" fontId="5" fillId="0" borderId="1" xfId="0" applyNumberFormat="1" applyFont="1" applyBorder="1" applyAlignment="1">
      <alignment vertical="center" wrapText="1"/>
    </xf>
    <xf numFmtId="180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41" fontId="0" fillId="0" borderId="0" xfId="1" applyFont="1">
      <alignment vertical="center"/>
    </xf>
    <xf numFmtId="0" fontId="5" fillId="2" borderId="1" xfId="0" quotePrefix="1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76" fontId="5" fillId="2" borderId="1" xfId="0" applyNumberFormat="1" applyFont="1" applyFill="1" applyBorder="1" applyAlignment="1">
      <alignment vertical="center" wrapText="1"/>
    </xf>
    <xf numFmtId="0" fontId="5" fillId="2" borderId="1" xfId="0" quotePrefix="1" applyFont="1" applyFill="1" applyBorder="1" applyAlignment="1">
      <alignment vertical="top" wrapText="1"/>
    </xf>
    <xf numFmtId="179" fontId="5" fillId="2" borderId="1" xfId="0" applyNumberFormat="1" applyFont="1" applyFill="1" applyBorder="1" applyAlignment="1">
      <alignment vertical="center" wrapText="1"/>
    </xf>
    <xf numFmtId="180" fontId="5" fillId="2" borderId="1" xfId="0" applyNumberFormat="1" applyFont="1" applyFill="1" applyBorder="1" applyAlignment="1">
      <alignment vertical="center" wrapText="1"/>
    </xf>
    <xf numFmtId="0" fontId="3" fillId="2" borderId="1" xfId="0" quotePrefix="1" applyFont="1" applyFill="1" applyBorder="1" applyAlignment="1">
      <alignment horizontal="center" vertical="center"/>
    </xf>
    <xf numFmtId="0" fontId="9" fillId="2" borderId="1" xfId="0" quotePrefix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3" fillId="2" borderId="1" xfId="0" quotePrefix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9" fontId="5" fillId="0" borderId="1" xfId="0" applyNumberFormat="1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view="pageBreakPreview" topLeftCell="B1" zoomScale="85" zoomScaleNormal="100" zoomScaleSheetLayoutView="85" workbookViewId="0">
      <selection activeCell="E25" sqref="E25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10" max="10" width="12.125" bestFit="1" customWidth="1"/>
  </cols>
  <sheetData>
    <row r="1" spans="1:10" ht="24" customHeight="1" x14ac:dyDescent="0.3">
      <c r="B1" s="36" t="s">
        <v>1469</v>
      </c>
      <c r="C1" s="36"/>
      <c r="D1" s="36"/>
      <c r="E1" s="36"/>
      <c r="F1" s="36"/>
      <c r="G1" s="36"/>
    </row>
    <row r="2" spans="1:10" ht="21.95" customHeight="1" x14ac:dyDescent="0.3">
      <c r="B2" s="37" t="s">
        <v>1573</v>
      </c>
      <c r="C2" s="37"/>
      <c r="D2" s="37"/>
      <c r="E2" s="37"/>
      <c r="F2" s="38"/>
      <c r="G2" s="38"/>
    </row>
    <row r="3" spans="1:10" ht="21.95" customHeight="1" x14ac:dyDescent="0.3">
      <c r="B3" s="39" t="s">
        <v>1470</v>
      </c>
      <c r="C3" s="39"/>
      <c r="D3" s="39"/>
      <c r="E3" s="21" t="s">
        <v>1471</v>
      </c>
      <c r="F3" s="21" t="s">
        <v>1472</v>
      </c>
      <c r="G3" s="21" t="s">
        <v>179</v>
      </c>
    </row>
    <row r="4" spans="1:10" ht="21.95" customHeight="1" x14ac:dyDescent="0.3">
      <c r="A4" s="1" t="s">
        <v>1477</v>
      </c>
      <c r="B4" s="40" t="s">
        <v>1473</v>
      </c>
      <c r="C4" s="40" t="s">
        <v>1474</v>
      </c>
      <c r="D4" s="22" t="s">
        <v>1478</v>
      </c>
      <c r="E4" s="23">
        <f>TRUNC(공종별집계표!F5, 0)</f>
        <v>212643000</v>
      </c>
      <c r="F4" s="15" t="s">
        <v>52</v>
      </c>
      <c r="G4" s="15" t="s">
        <v>52</v>
      </c>
    </row>
    <row r="5" spans="1:10" ht="21.95" customHeight="1" x14ac:dyDescent="0.3">
      <c r="A5" s="1" t="s">
        <v>1479</v>
      </c>
      <c r="B5" s="40"/>
      <c r="C5" s="40"/>
      <c r="D5" s="22" t="s">
        <v>1480</v>
      </c>
      <c r="E5" s="23">
        <v>0</v>
      </c>
      <c r="F5" s="15" t="s">
        <v>52</v>
      </c>
      <c r="G5" s="15" t="s">
        <v>52</v>
      </c>
    </row>
    <row r="6" spans="1:10" ht="21.95" customHeight="1" x14ac:dyDescent="0.3">
      <c r="A6" s="1" t="s">
        <v>1481</v>
      </c>
      <c r="B6" s="40"/>
      <c r="C6" s="40"/>
      <c r="D6" s="22" t="s">
        <v>1482</v>
      </c>
      <c r="E6" s="23">
        <v>0</v>
      </c>
      <c r="F6" s="15" t="s">
        <v>52</v>
      </c>
      <c r="G6" s="15" t="s">
        <v>52</v>
      </c>
    </row>
    <row r="7" spans="1:10" ht="21.95" customHeight="1" x14ac:dyDescent="0.3">
      <c r="A7" s="1" t="s">
        <v>1483</v>
      </c>
      <c r="B7" s="40"/>
      <c r="C7" s="40"/>
      <c r="D7" s="22" t="s">
        <v>1484</v>
      </c>
      <c r="E7" s="23">
        <f>TRUNC(E4+E5-E6, 0)</f>
        <v>212643000</v>
      </c>
      <c r="F7" s="15" t="s">
        <v>52</v>
      </c>
      <c r="G7" s="15" t="s">
        <v>52</v>
      </c>
    </row>
    <row r="8" spans="1:10" ht="21.95" customHeight="1" x14ac:dyDescent="0.3">
      <c r="A8" s="1" t="s">
        <v>1485</v>
      </c>
      <c r="B8" s="40"/>
      <c r="C8" s="40" t="s">
        <v>1475</v>
      </c>
      <c r="D8" s="22" t="s">
        <v>1486</v>
      </c>
      <c r="E8" s="23">
        <f>TRUNC(공종별집계표!H5, 0)</f>
        <v>0</v>
      </c>
      <c r="F8" s="15" t="s">
        <v>52</v>
      </c>
      <c r="G8" s="15" t="s">
        <v>52</v>
      </c>
    </row>
    <row r="9" spans="1:10" ht="21.95" customHeight="1" x14ac:dyDescent="0.3">
      <c r="A9" s="1" t="s">
        <v>1487</v>
      </c>
      <c r="B9" s="40"/>
      <c r="C9" s="40"/>
      <c r="D9" s="22" t="s">
        <v>1488</v>
      </c>
      <c r="E9" s="23">
        <f>TRUNC(E8*0.165, 0)</f>
        <v>0</v>
      </c>
      <c r="F9" s="25" t="s">
        <v>1566</v>
      </c>
      <c r="G9" s="24"/>
    </row>
    <row r="10" spans="1:10" ht="21.95" customHeight="1" x14ac:dyDescent="0.3">
      <c r="A10" s="1" t="s">
        <v>1489</v>
      </c>
      <c r="B10" s="40"/>
      <c r="C10" s="40"/>
      <c r="D10" s="22" t="s">
        <v>1484</v>
      </c>
      <c r="E10" s="23">
        <f>TRUNC(E8+E9, 0)</f>
        <v>0</v>
      </c>
      <c r="F10" s="15" t="s">
        <v>52</v>
      </c>
      <c r="G10" s="15" t="s">
        <v>52</v>
      </c>
    </row>
    <row r="11" spans="1:10" ht="21.95" customHeight="1" x14ac:dyDescent="0.3">
      <c r="A11" s="1" t="s">
        <v>1490</v>
      </c>
      <c r="B11" s="40"/>
      <c r="C11" s="40" t="s">
        <v>1476</v>
      </c>
      <c r="D11" s="22" t="s">
        <v>1491</v>
      </c>
      <c r="E11" s="23">
        <f>TRUNC(E10*0.0356, 0)</f>
        <v>0</v>
      </c>
      <c r="F11" s="24" t="s">
        <v>1564</v>
      </c>
      <c r="G11" s="15" t="s">
        <v>52</v>
      </c>
    </row>
    <row r="12" spans="1:10" ht="21.95" customHeight="1" x14ac:dyDescent="0.3">
      <c r="A12" s="1" t="s">
        <v>1492</v>
      </c>
      <c r="B12" s="40"/>
      <c r="C12" s="40"/>
      <c r="D12" s="22" t="s">
        <v>1493</v>
      </c>
      <c r="E12" s="23">
        <f>TRUNC(E10*0.0101, 0)</f>
        <v>0</v>
      </c>
      <c r="F12" s="15" t="s">
        <v>1494</v>
      </c>
      <c r="G12" s="15" t="s">
        <v>52</v>
      </c>
    </row>
    <row r="13" spans="1:10" ht="21.95" customHeight="1" x14ac:dyDescent="0.3">
      <c r="A13" s="1" t="s">
        <v>1495</v>
      </c>
      <c r="B13" s="40"/>
      <c r="C13" s="40"/>
      <c r="D13" s="22" t="s">
        <v>1496</v>
      </c>
      <c r="E13" s="23">
        <f>TRUNC(E8*0.03595, 0)</f>
        <v>0</v>
      </c>
      <c r="F13" s="25" t="s">
        <v>1568</v>
      </c>
      <c r="G13" s="15" t="s">
        <v>52</v>
      </c>
    </row>
    <row r="14" spans="1:10" ht="21.95" customHeight="1" x14ac:dyDescent="0.3">
      <c r="A14" s="1" t="s">
        <v>1497</v>
      </c>
      <c r="B14" s="40"/>
      <c r="C14" s="40"/>
      <c r="D14" s="22" t="s">
        <v>1498</v>
      </c>
      <c r="E14" s="23">
        <f>TRUNC(E8*0.0475, 0)</f>
        <v>0</v>
      </c>
      <c r="F14" s="25" t="s">
        <v>1569</v>
      </c>
      <c r="G14" s="15" t="s">
        <v>52</v>
      </c>
    </row>
    <row r="15" spans="1:10" ht="21.95" customHeight="1" x14ac:dyDescent="0.3">
      <c r="A15" s="1" t="s">
        <v>1499</v>
      </c>
      <c r="B15" s="40"/>
      <c r="C15" s="40"/>
      <c r="D15" s="22" t="s">
        <v>1500</v>
      </c>
      <c r="E15" s="23">
        <f>TRUNC(E13*0.1314, 0)</f>
        <v>0</v>
      </c>
      <c r="F15" s="25" t="s">
        <v>1570</v>
      </c>
      <c r="G15" s="15" t="s">
        <v>52</v>
      </c>
    </row>
    <row r="16" spans="1:10" ht="21.95" customHeight="1" x14ac:dyDescent="0.3">
      <c r="A16" s="1" t="s">
        <v>1501</v>
      </c>
      <c r="B16" s="40"/>
      <c r="C16" s="40"/>
      <c r="D16" s="22" t="s">
        <v>1502</v>
      </c>
      <c r="E16" s="23">
        <f>TRUNC((E7+E8)*0.0207, 0)</f>
        <v>4401710</v>
      </c>
      <c r="F16" s="25" t="s">
        <v>1571</v>
      </c>
      <c r="G16" s="15"/>
      <c r="J16" s="26"/>
    </row>
    <row r="17" spans="1:7" ht="21.95" customHeight="1" x14ac:dyDescent="0.3">
      <c r="A17" s="1" t="s">
        <v>1503</v>
      </c>
      <c r="B17" s="40"/>
      <c r="C17" s="40"/>
      <c r="D17" s="22" t="s">
        <v>1504</v>
      </c>
      <c r="E17" s="23">
        <f>TRUNC((E7+E10)*0.052, 0)</f>
        <v>11057436</v>
      </c>
      <c r="F17" s="25" t="s">
        <v>1567</v>
      </c>
      <c r="G17" s="24"/>
    </row>
    <row r="18" spans="1:7" ht="21.95" customHeight="1" x14ac:dyDescent="0.3">
      <c r="A18" s="1" t="s">
        <v>1505</v>
      </c>
      <c r="B18" s="40"/>
      <c r="C18" s="40"/>
      <c r="D18" s="22" t="s">
        <v>1484</v>
      </c>
      <c r="E18" s="23">
        <f>TRUNC(E11+E12+E13+E14+E16+E15+E17, 0)</f>
        <v>15459146</v>
      </c>
      <c r="F18" s="15" t="s">
        <v>52</v>
      </c>
      <c r="G18" s="15" t="s">
        <v>52</v>
      </c>
    </row>
    <row r="19" spans="1:7" ht="21.95" customHeight="1" x14ac:dyDescent="0.3">
      <c r="A19" s="1" t="s">
        <v>1506</v>
      </c>
      <c r="B19" s="41" t="s">
        <v>1507</v>
      </c>
      <c r="C19" s="41"/>
      <c r="D19" s="42"/>
      <c r="E19" s="23">
        <f>TRUNC(E7+E10+E18, 0)</f>
        <v>228102146</v>
      </c>
      <c r="F19" s="15" t="s">
        <v>52</v>
      </c>
      <c r="G19" s="15" t="s">
        <v>52</v>
      </c>
    </row>
    <row r="20" spans="1:7" ht="21.95" customHeight="1" x14ac:dyDescent="0.3">
      <c r="A20" s="1" t="s">
        <v>1508</v>
      </c>
      <c r="B20" s="41" t="s">
        <v>1509</v>
      </c>
      <c r="C20" s="41"/>
      <c r="D20" s="42"/>
      <c r="E20" s="23">
        <f>TRUNC(E19*0.08, 0)</f>
        <v>18248171</v>
      </c>
      <c r="F20" s="25" t="s">
        <v>1572</v>
      </c>
      <c r="G20" s="15" t="s">
        <v>52</v>
      </c>
    </row>
    <row r="21" spans="1:7" ht="21.95" customHeight="1" x14ac:dyDescent="0.3">
      <c r="A21" s="1" t="s">
        <v>1510</v>
      </c>
      <c r="B21" s="41" t="s">
        <v>1511</v>
      </c>
      <c r="C21" s="41"/>
      <c r="D21" s="42"/>
      <c r="E21" s="23">
        <f>TRUNC((E10+E18+E20)*0.15-133, 0)</f>
        <v>5055964</v>
      </c>
      <c r="F21" s="15" t="s">
        <v>1512</v>
      </c>
      <c r="G21" s="15" t="s">
        <v>52</v>
      </c>
    </row>
    <row r="22" spans="1:7" ht="21.95" customHeight="1" x14ac:dyDescent="0.3">
      <c r="A22" s="1" t="s">
        <v>1513</v>
      </c>
      <c r="B22" s="41" t="s">
        <v>1514</v>
      </c>
      <c r="C22" s="41"/>
      <c r="D22" s="42"/>
      <c r="E22" s="23">
        <f>TRUNC(INT((E19+E20+E21)/10000)*10000, 0)</f>
        <v>251400000</v>
      </c>
      <c r="F22" s="15" t="s">
        <v>52</v>
      </c>
      <c r="G22" s="15" t="s">
        <v>52</v>
      </c>
    </row>
    <row r="23" spans="1:7" ht="21.95" customHeight="1" x14ac:dyDescent="0.3">
      <c r="A23" s="1" t="s">
        <v>1515</v>
      </c>
      <c r="B23" s="41" t="s">
        <v>1516</v>
      </c>
      <c r="C23" s="41"/>
      <c r="D23" s="42"/>
      <c r="E23" s="23">
        <f>TRUNC(E22*0.1, 0)</f>
        <v>25140000</v>
      </c>
      <c r="F23" s="15" t="s">
        <v>1517</v>
      </c>
      <c r="G23" s="15" t="s">
        <v>52</v>
      </c>
    </row>
    <row r="24" spans="1:7" ht="21.95" customHeight="1" x14ac:dyDescent="0.3">
      <c r="A24" s="1" t="s">
        <v>1518</v>
      </c>
      <c r="B24" s="41" t="s">
        <v>1519</v>
      </c>
      <c r="C24" s="41"/>
      <c r="D24" s="42"/>
      <c r="E24" s="23">
        <f>TRUNC(E22+E23, 0)</f>
        <v>276540000</v>
      </c>
      <c r="F24" s="15" t="s">
        <v>52</v>
      </c>
      <c r="G24" s="15" t="s">
        <v>52</v>
      </c>
    </row>
    <row r="25" spans="1:7" ht="21.95" customHeight="1" x14ac:dyDescent="0.3">
      <c r="A25" s="1" t="s">
        <v>1520</v>
      </c>
      <c r="B25" s="41" t="s">
        <v>1521</v>
      </c>
      <c r="C25" s="41"/>
      <c r="D25" s="42"/>
      <c r="E25" s="23" t="e">
        <f>TRUNC(공종별집계표!#REF!, 0)</f>
        <v>#REF!</v>
      </c>
      <c r="F25" s="15" t="s">
        <v>52</v>
      </c>
      <c r="G25" s="15" t="s">
        <v>52</v>
      </c>
    </row>
    <row r="26" spans="1:7" ht="21.95" customHeight="1" x14ac:dyDescent="0.3">
      <c r="A26" s="1" t="s">
        <v>1522</v>
      </c>
      <c r="B26" s="41" t="s">
        <v>1523</v>
      </c>
      <c r="C26" s="41"/>
      <c r="D26" s="42"/>
      <c r="E26" s="23" t="e">
        <f>TRUNC(E24+E25, 0)</f>
        <v>#REF!</v>
      </c>
      <c r="F26" s="15" t="s">
        <v>52</v>
      </c>
      <c r="G26" s="15" t="s">
        <v>52</v>
      </c>
    </row>
  </sheetData>
  <mergeCells count="16">
    <mergeCell ref="B25:D25"/>
    <mergeCell ref="B26:D26"/>
    <mergeCell ref="B19:D19"/>
    <mergeCell ref="B20:D20"/>
    <mergeCell ref="B21:D21"/>
    <mergeCell ref="B22:D22"/>
    <mergeCell ref="B23:D23"/>
    <mergeCell ref="B24:D24"/>
    <mergeCell ref="B1:G1"/>
    <mergeCell ref="B2:E2"/>
    <mergeCell ref="F2:G2"/>
    <mergeCell ref="B3:D3"/>
    <mergeCell ref="B4:B18"/>
    <mergeCell ref="C4:C7"/>
    <mergeCell ref="C8:C10"/>
    <mergeCell ref="C11:C18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4"/>
  <sheetViews>
    <sheetView tabSelected="1" view="pageBreakPreview" zoomScale="85" zoomScaleNormal="100" zoomScaleSheetLayoutView="85" workbookViewId="0">
      <selection activeCell="D14" sqref="D14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</row>
    <row r="2" spans="1:20" ht="30" customHeight="1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</row>
    <row r="3" spans="1:20" ht="30" customHeight="1" x14ac:dyDescent="0.3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/>
      <c r="G3" s="45" t="s">
        <v>9</v>
      </c>
      <c r="H3" s="45"/>
      <c r="I3" s="45" t="s">
        <v>10</v>
      </c>
      <c r="J3" s="45"/>
      <c r="K3" s="45" t="s">
        <v>11</v>
      </c>
      <c r="L3" s="45"/>
      <c r="M3" s="45" t="s">
        <v>12</v>
      </c>
      <c r="N3" s="47" t="s">
        <v>13</v>
      </c>
      <c r="O3" s="47" t="s">
        <v>14</v>
      </c>
      <c r="P3" s="47" t="s">
        <v>15</v>
      </c>
      <c r="Q3" s="47" t="s">
        <v>16</v>
      </c>
      <c r="R3" s="47" t="s">
        <v>17</v>
      </c>
      <c r="S3" s="47" t="s">
        <v>18</v>
      </c>
      <c r="T3" s="47" t="s">
        <v>19</v>
      </c>
    </row>
    <row r="4" spans="1:20" ht="30" customHeight="1" x14ac:dyDescent="0.3">
      <c r="A4" s="46"/>
      <c r="B4" s="46"/>
      <c r="C4" s="46"/>
      <c r="D4" s="4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6"/>
      <c r="N4" s="47"/>
      <c r="O4" s="47"/>
      <c r="P4" s="47"/>
      <c r="Q4" s="47"/>
      <c r="R4" s="47"/>
      <c r="S4" s="47"/>
      <c r="T4" s="47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212643000</v>
      </c>
      <c r="F5" s="12">
        <f t="shared" ref="F5:F10" si="0">E5*D5</f>
        <v>212643000</v>
      </c>
      <c r="G5" s="12">
        <f>H11</f>
        <v>0</v>
      </c>
      <c r="H5" s="12">
        <f t="shared" ref="H5:H10" si="1">G5*D5</f>
        <v>0</v>
      </c>
      <c r="I5" s="12">
        <f>J11</f>
        <v>0</v>
      </c>
      <c r="J5" s="12">
        <f t="shared" ref="J5:J10" si="2">I5*D5</f>
        <v>0</v>
      </c>
      <c r="K5" s="12">
        <f t="shared" ref="K5:K10" si="3">E5+G5+I5</f>
        <v>212643000</v>
      </c>
      <c r="L5" s="12">
        <f t="shared" ref="L5:L10" si="4">F5+H5+J5</f>
        <v>212643000</v>
      </c>
      <c r="M5" s="10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6"/>
    </row>
    <row r="6" spans="1:20" ht="30" customHeight="1" x14ac:dyDescent="0.3">
      <c r="A6" s="10" t="s">
        <v>1574</v>
      </c>
      <c r="B6" s="10" t="s">
        <v>52</v>
      </c>
      <c r="C6" s="10" t="s">
        <v>52</v>
      </c>
      <c r="D6" s="11">
        <v>1</v>
      </c>
      <c r="E6" s="12">
        <f>F8+F9+F10</f>
        <v>212643000</v>
      </c>
      <c r="F6" s="12">
        <f t="shared" si="0"/>
        <v>212643000</v>
      </c>
      <c r="G6" s="12">
        <f>H8+H9+H10</f>
        <v>0</v>
      </c>
      <c r="H6" s="12">
        <f t="shared" si="1"/>
        <v>0</v>
      </c>
      <c r="I6" s="12">
        <f>J8+J9+J10</f>
        <v>0</v>
      </c>
      <c r="J6" s="12">
        <f t="shared" si="2"/>
        <v>0</v>
      </c>
      <c r="K6" s="12">
        <f t="shared" si="3"/>
        <v>212643000</v>
      </c>
      <c r="L6" s="12">
        <f t="shared" si="4"/>
        <v>212643000</v>
      </c>
      <c r="M6" s="10" t="s">
        <v>52</v>
      </c>
      <c r="N6" s="2" t="s">
        <v>55</v>
      </c>
      <c r="O6" s="2" t="s">
        <v>52</v>
      </c>
      <c r="P6" s="2" t="s">
        <v>54</v>
      </c>
      <c r="Q6" s="2" t="s">
        <v>52</v>
      </c>
      <c r="R6" s="3">
        <v>3</v>
      </c>
      <c r="S6" s="2" t="s">
        <v>52</v>
      </c>
      <c r="T6" s="6"/>
    </row>
    <row r="7" spans="1:20" ht="30" hidden="1" customHeight="1" x14ac:dyDescent="0.3">
      <c r="A7" s="10" t="s">
        <v>57</v>
      </c>
      <c r="B7" s="10" t="s">
        <v>52</v>
      </c>
      <c r="C7" s="10" t="s">
        <v>52</v>
      </c>
      <c r="D7" s="11">
        <v>1</v>
      </c>
      <c r="E7" s="12">
        <f>ROUNDDOWN((F8),-3)</f>
        <v>3054000</v>
      </c>
      <c r="F7" s="12">
        <f>E7*D7</f>
        <v>3054000</v>
      </c>
      <c r="G7" s="12">
        <f>H8</f>
        <v>0</v>
      </c>
      <c r="H7" s="12">
        <f t="shared" si="1"/>
        <v>0</v>
      </c>
      <c r="I7" s="12">
        <f>J8</f>
        <v>0</v>
      </c>
      <c r="J7" s="12">
        <f t="shared" si="2"/>
        <v>0</v>
      </c>
      <c r="K7" s="12">
        <f t="shared" si="3"/>
        <v>3054000</v>
      </c>
      <c r="L7" s="12">
        <f t="shared" si="4"/>
        <v>3054000</v>
      </c>
      <c r="M7" s="10" t="s">
        <v>52</v>
      </c>
      <c r="N7" s="2" t="s">
        <v>58</v>
      </c>
      <c r="O7" s="2" t="s">
        <v>52</v>
      </c>
      <c r="P7" s="2" t="s">
        <v>56</v>
      </c>
      <c r="Q7" s="2" t="s">
        <v>52</v>
      </c>
      <c r="R7" s="3">
        <v>5</v>
      </c>
      <c r="S7" s="2" t="s">
        <v>52</v>
      </c>
      <c r="T7" s="6"/>
    </row>
    <row r="8" spans="1:20" ht="30" customHeight="1" x14ac:dyDescent="0.3">
      <c r="A8" s="27" t="s">
        <v>1576</v>
      </c>
      <c r="B8" s="27"/>
      <c r="C8" s="27" t="s">
        <v>52</v>
      </c>
      <c r="D8" s="28">
        <v>1</v>
      </c>
      <c r="E8" s="29">
        <f>공종별내역서!F27</f>
        <v>3054000</v>
      </c>
      <c r="F8" s="29">
        <f>E8*D8</f>
        <v>3054000</v>
      </c>
      <c r="G8" s="29">
        <f>공종별내역서!H27</f>
        <v>0</v>
      </c>
      <c r="H8" s="29">
        <f t="shared" si="1"/>
        <v>0</v>
      </c>
      <c r="I8" s="29">
        <f>공종별내역서!J27</f>
        <v>0</v>
      </c>
      <c r="J8" s="29">
        <f t="shared" si="2"/>
        <v>0</v>
      </c>
      <c r="K8" s="29">
        <f t="shared" si="3"/>
        <v>3054000</v>
      </c>
      <c r="L8" s="29">
        <f t="shared" si="4"/>
        <v>3054000</v>
      </c>
      <c r="M8" s="27" t="s">
        <v>52</v>
      </c>
      <c r="N8" s="2" t="s">
        <v>81</v>
      </c>
      <c r="O8" s="2" t="s">
        <v>52</v>
      </c>
      <c r="P8" s="2" t="s">
        <v>58</v>
      </c>
      <c r="Q8" s="2" t="s">
        <v>52</v>
      </c>
      <c r="R8" s="3">
        <v>6</v>
      </c>
      <c r="S8" s="2" t="s">
        <v>52</v>
      </c>
      <c r="T8" s="6"/>
    </row>
    <row r="9" spans="1:20" ht="30" customHeight="1" x14ac:dyDescent="0.3">
      <c r="A9" s="27" t="s">
        <v>1575</v>
      </c>
      <c r="B9" s="27" t="s">
        <v>52</v>
      </c>
      <c r="C9" s="27" t="s">
        <v>52</v>
      </c>
      <c r="D9" s="28">
        <v>1</v>
      </c>
      <c r="E9" s="29">
        <f>공종별내역서!F51</f>
        <v>19577000</v>
      </c>
      <c r="F9" s="29">
        <f>E9*D9</f>
        <v>19577000</v>
      </c>
      <c r="G9" s="29">
        <f>공종별내역서!H51</f>
        <v>0</v>
      </c>
      <c r="H9" s="29">
        <f t="shared" si="1"/>
        <v>0</v>
      </c>
      <c r="I9" s="29">
        <f>공종별내역서!J51</f>
        <v>0</v>
      </c>
      <c r="J9" s="29">
        <f t="shared" si="2"/>
        <v>0</v>
      </c>
      <c r="K9" s="29">
        <f t="shared" si="3"/>
        <v>19577000</v>
      </c>
      <c r="L9" s="29">
        <f t="shared" si="4"/>
        <v>19577000</v>
      </c>
      <c r="M9" s="27" t="s">
        <v>52</v>
      </c>
      <c r="N9" s="2" t="s">
        <v>90</v>
      </c>
      <c r="O9" s="2" t="s">
        <v>52</v>
      </c>
      <c r="P9" s="2" t="s">
        <v>88</v>
      </c>
      <c r="Q9" s="2" t="s">
        <v>52</v>
      </c>
      <c r="R9" s="3">
        <v>5</v>
      </c>
      <c r="S9" s="2" t="s">
        <v>52</v>
      </c>
      <c r="T9" s="6"/>
    </row>
    <row r="10" spans="1:20" ht="30" customHeight="1" x14ac:dyDescent="0.3">
      <c r="A10" s="27" t="s">
        <v>1577</v>
      </c>
      <c r="B10" s="27" t="s">
        <v>52</v>
      </c>
      <c r="C10" s="27" t="s">
        <v>52</v>
      </c>
      <c r="D10" s="28">
        <v>1</v>
      </c>
      <c r="E10" s="29">
        <f>ROUNDDOWN((공종별내역서!F75),-3)</f>
        <v>190012000</v>
      </c>
      <c r="F10" s="29">
        <f t="shared" si="0"/>
        <v>190012000</v>
      </c>
      <c r="G10" s="29">
        <f>공종별내역서!H75</f>
        <v>0</v>
      </c>
      <c r="H10" s="29">
        <f t="shared" si="1"/>
        <v>0</v>
      </c>
      <c r="I10" s="29">
        <f>공종별내역서!J75</f>
        <v>0</v>
      </c>
      <c r="J10" s="29">
        <f t="shared" si="2"/>
        <v>0</v>
      </c>
      <c r="K10" s="29">
        <f t="shared" si="3"/>
        <v>190012000</v>
      </c>
      <c r="L10" s="29">
        <f t="shared" si="4"/>
        <v>190012000</v>
      </c>
      <c r="M10" s="27" t="s">
        <v>52</v>
      </c>
      <c r="N10" s="2" t="s">
        <v>125</v>
      </c>
      <c r="O10" s="2" t="s">
        <v>52</v>
      </c>
      <c r="P10" s="2" t="s">
        <v>55</v>
      </c>
      <c r="Q10" s="2" t="s">
        <v>52</v>
      </c>
      <c r="R10" s="3">
        <v>4</v>
      </c>
      <c r="S10" s="2" t="s">
        <v>52</v>
      </c>
      <c r="T10" s="6"/>
    </row>
    <row r="11" spans="1:20" ht="30" customHeight="1" x14ac:dyDescent="0.3">
      <c r="A11" s="27"/>
      <c r="B11" s="27"/>
      <c r="C11" s="27"/>
      <c r="D11" s="28"/>
      <c r="E11" s="29"/>
      <c r="F11" s="29"/>
      <c r="G11" s="29"/>
      <c r="H11" s="29"/>
      <c r="I11" s="29"/>
      <c r="J11" s="29"/>
      <c r="K11" s="29"/>
      <c r="L11" s="29"/>
      <c r="M11" s="27"/>
      <c r="N11" s="2" t="s">
        <v>154</v>
      </c>
      <c r="O11" s="2" t="s">
        <v>52</v>
      </c>
      <c r="P11" s="2" t="s">
        <v>53</v>
      </c>
      <c r="Q11" s="2" t="s">
        <v>52</v>
      </c>
      <c r="R11" s="3">
        <v>2</v>
      </c>
      <c r="S11" s="2" t="s">
        <v>52</v>
      </c>
      <c r="T11" s="6"/>
    </row>
    <row r="12" spans="1:20" ht="30" customHeight="1" x14ac:dyDescent="0.3">
      <c r="A12" s="27"/>
      <c r="B12" s="27"/>
      <c r="C12" s="27"/>
      <c r="D12" s="28"/>
      <c r="E12" s="29"/>
      <c r="F12" s="29"/>
      <c r="G12" s="29"/>
      <c r="H12" s="29"/>
      <c r="I12" s="29"/>
      <c r="J12" s="29"/>
      <c r="K12" s="29"/>
      <c r="L12" s="29"/>
      <c r="M12" s="27"/>
      <c r="N12" s="2" t="s">
        <v>168</v>
      </c>
      <c r="O12" s="2" t="s">
        <v>52</v>
      </c>
      <c r="P12" s="2" t="s">
        <v>154</v>
      </c>
      <c r="Q12" s="2" t="s">
        <v>52</v>
      </c>
      <c r="R12" s="3">
        <v>3</v>
      </c>
      <c r="S12" s="2" t="s">
        <v>52</v>
      </c>
      <c r="T12" s="6"/>
    </row>
    <row r="13" spans="1:20" ht="30" customHeight="1" x14ac:dyDescent="0.3">
      <c r="A13" s="27"/>
      <c r="B13" s="27"/>
      <c r="C13" s="27"/>
      <c r="D13" s="28"/>
      <c r="E13" s="29"/>
      <c r="F13" s="29"/>
      <c r="G13" s="29"/>
      <c r="H13" s="29"/>
      <c r="I13" s="29"/>
      <c r="J13" s="29"/>
      <c r="K13" s="29"/>
      <c r="L13" s="29"/>
      <c r="M13" s="27"/>
      <c r="N13" s="2" t="s">
        <v>169</v>
      </c>
      <c r="O13" s="2" t="s">
        <v>52</v>
      </c>
      <c r="P13" s="2" t="s">
        <v>168</v>
      </c>
      <c r="Q13" s="2" t="s">
        <v>52</v>
      </c>
      <c r="R13" s="3">
        <v>4</v>
      </c>
      <c r="S13" s="2" t="s">
        <v>52</v>
      </c>
      <c r="T13" s="6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5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5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5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5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5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0" t="s">
        <v>71</v>
      </c>
      <c r="B24" s="11"/>
      <c r="C24" s="11"/>
      <c r="D24" s="11"/>
      <c r="E24" s="11"/>
      <c r="F24" s="12">
        <f>F5</f>
        <v>212643000</v>
      </c>
      <c r="G24" s="11"/>
      <c r="H24" s="12">
        <f>H5</f>
        <v>0</v>
      </c>
      <c r="I24" s="11"/>
      <c r="J24" s="12">
        <f>J5</f>
        <v>0</v>
      </c>
      <c r="K24" s="11"/>
      <c r="L24" s="12">
        <f>L5</f>
        <v>212643000</v>
      </c>
      <c r="M24" s="11"/>
      <c r="T24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75"/>
  <sheetViews>
    <sheetView view="pageBreakPreview" topLeftCell="A46" zoomScale="85" zoomScaleNormal="100" zoomScaleSheetLayoutView="85" workbookViewId="0">
      <selection activeCell="B39" sqref="B3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4" t="s">
        <v>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48" ht="30" customHeight="1" x14ac:dyDescent="0.3">
      <c r="A2" s="48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7" t="s">
        <v>20</v>
      </c>
      <c r="O2" s="47" t="s">
        <v>14</v>
      </c>
      <c r="P2" s="47" t="s">
        <v>21</v>
      </c>
      <c r="Q2" s="47" t="s">
        <v>13</v>
      </c>
      <c r="R2" s="47" t="s">
        <v>22</v>
      </c>
      <c r="S2" s="47" t="s">
        <v>23</v>
      </c>
      <c r="T2" s="47" t="s">
        <v>24</v>
      </c>
      <c r="U2" s="47" t="s">
        <v>25</v>
      </c>
      <c r="V2" s="47" t="s">
        <v>26</v>
      </c>
      <c r="W2" s="47" t="s">
        <v>27</v>
      </c>
      <c r="X2" s="47" t="s">
        <v>28</v>
      </c>
      <c r="Y2" s="47" t="s">
        <v>29</v>
      </c>
      <c r="Z2" s="47" t="s">
        <v>30</v>
      </c>
      <c r="AA2" s="47" t="s">
        <v>31</v>
      </c>
      <c r="AB2" s="47" t="s">
        <v>32</v>
      </c>
      <c r="AC2" s="47" t="s">
        <v>33</v>
      </c>
      <c r="AD2" s="47" t="s">
        <v>34</v>
      </c>
      <c r="AE2" s="47" t="s">
        <v>35</v>
      </c>
      <c r="AF2" s="47" t="s">
        <v>36</v>
      </c>
      <c r="AG2" s="47" t="s">
        <v>37</v>
      </c>
      <c r="AH2" s="47" t="s">
        <v>38</v>
      </c>
      <c r="AI2" s="47" t="s">
        <v>39</v>
      </c>
      <c r="AJ2" s="47" t="s">
        <v>40</v>
      </c>
      <c r="AK2" s="47" t="s">
        <v>41</v>
      </c>
      <c r="AL2" s="47" t="s">
        <v>42</v>
      </c>
      <c r="AM2" s="47" t="s">
        <v>43</v>
      </c>
      <c r="AN2" s="47" t="s">
        <v>44</v>
      </c>
      <c r="AO2" s="47" t="s">
        <v>45</v>
      </c>
      <c r="AP2" s="47" t="s">
        <v>46</v>
      </c>
      <c r="AQ2" s="47" t="s">
        <v>47</v>
      </c>
      <c r="AR2" s="47" t="s">
        <v>48</v>
      </c>
      <c r="AS2" s="47" t="s">
        <v>16</v>
      </c>
      <c r="AT2" s="47" t="s">
        <v>17</v>
      </c>
      <c r="AU2" s="47" t="s">
        <v>49</v>
      </c>
      <c r="AV2" s="47" t="s">
        <v>50</v>
      </c>
    </row>
    <row r="3" spans="1:48" ht="30" customHeight="1" x14ac:dyDescent="0.3">
      <c r="A3" s="48"/>
      <c r="B3" s="45"/>
      <c r="C3" s="45"/>
      <c r="D3" s="45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</row>
    <row r="4" spans="1:48" ht="30" customHeight="1" x14ac:dyDescent="0.3">
      <c r="A4" s="30" t="s">
        <v>80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8"/>
      <c r="O4" s="8"/>
      <c r="P4" s="8"/>
      <c r="Q4" s="7" t="s">
        <v>81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 x14ac:dyDescent="0.3">
      <c r="A5" s="27" t="s">
        <v>73</v>
      </c>
      <c r="B5" s="10" t="s">
        <v>74</v>
      </c>
      <c r="C5" s="10" t="s">
        <v>61</v>
      </c>
      <c r="D5" s="11">
        <v>2</v>
      </c>
      <c r="E5" s="14">
        <f>TRUNC(단가대비표!O75,0)</f>
        <v>896000</v>
      </c>
      <c r="F5" s="14">
        <f>TRUNC(E5*D5, 0)</f>
        <v>1792000</v>
      </c>
      <c r="G5" s="14">
        <f>TRUNC(단가대비표!P75,0)</f>
        <v>0</v>
      </c>
      <c r="H5" s="14">
        <f>TRUNC(G5*D5, 0)</f>
        <v>0</v>
      </c>
      <c r="I5" s="14">
        <f>TRUNC(단가대비표!V75,0)</f>
        <v>0</v>
      </c>
      <c r="J5" s="14">
        <f>TRUNC(I5*D5, 0)</f>
        <v>0</v>
      </c>
      <c r="K5" s="14">
        <f t="shared" ref="K5:L8" si="0">TRUNC(E5+G5+I5, 0)</f>
        <v>896000</v>
      </c>
      <c r="L5" s="14">
        <f t="shared" si="0"/>
        <v>1792000</v>
      </c>
      <c r="M5" s="10" t="s">
        <v>52</v>
      </c>
      <c r="N5" s="2" t="s">
        <v>75</v>
      </c>
      <c r="O5" s="2" t="s">
        <v>52</v>
      </c>
      <c r="P5" s="2" t="s">
        <v>52</v>
      </c>
      <c r="Q5" s="2" t="s">
        <v>81</v>
      </c>
      <c r="R5" s="2" t="s">
        <v>63</v>
      </c>
      <c r="S5" s="2" t="s">
        <v>63</v>
      </c>
      <c r="T5" s="2" t="s">
        <v>64</v>
      </c>
      <c r="U5" s="3"/>
      <c r="V5" s="3"/>
      <c r="W5" s="3"/>
      <c r="X5" s="3">
        <v>1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82</v>
      </c>
      <c r="AV5" s="3">
        <v>20417</v>
      </c>
    </row>
    <row r="6" spans="1:48" ht="30" customHeight="1" x14ac:dyDescent="0.3">
      <c r="A6" s="27" t="s">
        <v>59</v>
      </c>
      <c r="B6" s="10" t="s">
        <v>76</v>
      </c>
      <c r="C6" s="10" t="s">
        <v>61</v>
      </c>
      <c r="D6" s="11">
        <v>0.1</v>
      </c>
      <c r="E6" s="14">
        <f>TRUNC(단가대비표!O72,0)</f>
        <v>895000</v>
      </c>
      <c r="F6" s="14">
        <f>TRUNC(E6*D6, 0)</f>
        <v>89500</v>
      </c>
      <c r="G6" s="14">
        <f>TRUNC(단가대비표!P72,0)</f>
        <v>0</v>
      </c>
      <c r="H6" s="14">
        <f>TRUNC(G6*D6, 0)</f>
        <v>0</v>
      </c>
      <c r="I6" s="14">
        <f>TRUNC(단가대비표!V72,0)</f>
        <v>0</v>
      </c>
      <c r="J6" s="14">
        <f>TRUNC(I6*D6, 0)</f>
        <v>0</v>
      </c>
      <c r="K6" s="14">
        <f t="shared" si="0"/>
        <v>895000</v>
      </c>
      <c r="L6" s="14">
        <f t="shared" si="0"/>
        <v>89500</v>
      </c>
      <c r="M6" s="10" t="s">
        <v>52</v>
      </c>
      <c r="N6" s="2" t="s">
        <v>77</v>
      </c>
      <c r="O6" s="2" t="s">
        <v>52</v>
      </c>
      <c r="P6" s="2" t="s">
        <v>52</v>
      </c>
      <c r="Q6" s="2" t="s">
        <v>81</v>
      </c>
      <c r="R6" s="2" t="s">
        <v>63</v>
      </c>
      <c r="S6" s="2" t="s">
        <v>63</v>
      </c>
      <c r="T6" s="2" t="s">
        <v>64</v>
      </c>
      <c r="U6" s="3"/>
      <c r="V6" s="3"/>
      <c r="W6" s="3"/>
      <c r="X6" s="3">
        <v>1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83</v>
      </c>
      <c r="AV6" s="3">
        <v>20418</v>
      </c>
    </row>
    <row r="7" spans="1:48" ht="30" customHeight="1" x14ac:dyDescent="0.3">
      <c r="A7" s="27" t="s">
        <v>59</v>
      </c>
      <c r="B7" s="10" t="s">
        <v>78</v>
      </c>
      <c r="C7" s="10" t="s">
        <v>61</v>
      </c>
      <c r="D7" s="11">
        <v>1</v>
      </c>
      <c r="E7" s="14">
        <f>TRUNC(단가대비표!O73,0)</f>
        <v>895000</v>
      </c>
      <c r="F7" s="14">
        <f>TRUNC(E7*D7, 0)</f>
        <v>895000</v>
      </c>
      <c r="G7" s="14">
        <f>TRUNC(단가대비표!P73,0)</f>
        <v>0</v>
      </c>
      <c r="H7" s="14">
        <f>TRUNC(G7*D7, 0)</f>
        <v>0</v>
      </c>
      <c r="I7" s="14">
        <f>TRUNC(단가대비표!V73,0)</f>
        <v>0</v>
      </c>
      <c r="J7" s="14">
        <f>TRUNC(I7*D7, 0)</f>
        <v>0</v>
      </c>
      <c r="K7" s="14">
        <f t="shared" si="0"/>
        <v>895000</v>
      </c>
      <c r="L7" s="14">
        <f t="shared" si="0"/>
        <v>895000</v>
      </c>
      <c r="M7" s="10" t="s">
        <v>52</v>
      </c>
      <c r="N7" s="2" t="s">
        <v>79</v>
      </c>
      <c r="O7" s="2" t="s">
        <v>52</v>
      </c>
      <c r="P7" s="2" t="s">
        <v>52</v>
      </c>
      <c r="Q7" s="2" t="s">
        <v>81</v>
      </c>
      <c r="R7" s="2" t="s">
        <v>63</v>
      </c>
      <c r="S7" s="2" t="s">
        <v>63</v>
      </c>
      <c r="T7" s="2" t="s">
        <v>64</v>
      </c>
      <c r="U7" s="3"/>
      <c r="V7" s="3"/>
      <c r="W7" s="3"/>
      <c r="X7" s="3">
        <v>1</v>
      </c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84</v>
      </c>
      <c r="AV7" s="3">
        <v>20419</v>
      </c>
    </row>
    <row r="8" spans="1:48" ht="30" customHeight="1" x14ac:dyDescent="0.3">
      <c r="A8" s="27" t="s">
        <v>67</v>
      </c>
      <c r="B8" s="10" t="s">
        <v>68</v>
      </c>
      <c r="C8" s="10" t="s">
        <v>69</v>
      </c>
      <c r="D8" s="11">
        <v>1</v>
      </c>
      <c r="E8" s="14">
        <f>ROUNDDOWN(SUMIF(X5:X8, RIGHTB(N8, 1), L5:L8)*W8, 0)</f>
        <v>277650</v>
      </c>
      <c r="F8" s="14">
        <f>TRUNC(E8*D8, 0)</f>
        <v>277650</v>
      </c>
      <c r="G8" s="14">
        <v>0</v>
      </c>
      <c r="H8" s="14">
        <f>TRUNC(G8*D8, 0)</f>
        <v>0</v>
      </c>
      <c r="I8" s="14">
        <v>0</v>
      </c>
      <c r="J8" s="14">
        <f>TRUNC(I8*D8, 0)</f>
        <v>0</v>
      </c>
      <c r="K8" s="14">
        <f t="shared" si="0"/>
        <v>277650</v>
      </c>
      <c r="L8" s="14">
        <f t="shared" si="0"/>
        <v>277650</v>
      </c>
      <c r="M8" s="10" t="s">
        <v>52</v>
      </c>
      <c r="N8" s="2" t="s">
        <v>70</v>
      </c>
      <c r="O8" s="2" t="s">
        <v>52</v>
      </c>
      <c r="P8" s="2" t="s">
        <v>52</v>
      </c>
      <c r="Q8" s="2" t="s">
        <v>81</v>
      </c>
      <c r="R8" s="2" t="s">
        <v>63</v>
      </c>
      <c r="S8" s="2" t="s">
        <v>63</v>
      </c>
      <c r="T8" s="2" t="s">
        <v>63</v>
      </c>
      <c r="U8" s="3">
        <v>3</v>
      </c>
      <c r="V8" s="3">
        <v>0</v>
      </c>
      <c r="W8" s="3">
        <v>0.1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85</v>
      </c>
      <c r="AV8" s="3">
        <v>20433</v>
      </c>
    </row>
    <row r="9" spans="1:48" ht="30" customHeight="1" x14ac:dyDescent="0.3">
      <c r="A9" s="28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48" ht="30" customHeight="1" x14ac:dyDescent="0.3">
      <c r="A10" s="28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48" ht="30" customHeight="1" x14ac:dyDescent="0.3">
      <c r="A11" s="28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48" ht="30" customHeight="1" x14ac:dyDescent="0.3">
      <c r="A12" s="28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48" ht="30" customHeight="1" x14ac:dyDescent="0.3">
      <c r="A13" s="28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48" ht="30" customHeight="1" x14ac:dyDescent="0.3">
      <c r="A14" s="28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48" ht="30" customHeight="1" x14ac:dyDescent="0.3">
      <c r="A15" s="28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48" ht="30" customHeight="1" x14ac:dyDescent="0.3">
      <c r="A16" s="28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48" ht="30" customHeight="1" x14ac:dyDescent="0.3">
      <c r="A17" s="28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48" ht="30" customHeight="1" x14ac:dyDescent="0.3">
      <c r="A18" s="28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48" ht="30" customHeight="1" x14ac:dyDescent="0.3">
      <c r="A19" s="28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48" ht="30" customHeight="1" x14ac:dyDescent="0.3">
      <c r="A20" s="28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48" ht="30" customHeight="1" x14ac:dyDescent="0.3">
      <c r="A21" s="28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48" ht="30" customHeight="1" x14ac:dyDescent="0.3">
      <c r="A22" s="28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28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28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28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28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48" ht="30" customHeight="1" x14ac:dyDescent="0.3">
      <c r="A27" s="27" t="s">
        <v>71</v>
      </c>
      <c r="B27" s="11"/>
      <c r="C27" s="11"/>
      <c r="D27" s="11"/>
      <c r="E27" s="11"/>
      <c r="F27" s="14">
        <f>TRUNC(SUM(F5:F26),-3)</f>
        <v>3054000</v>
      </c>
      <c r="G27" s="11"/>
      <c r="H27" s="14">
        <f>SUM(H5:H26)</f>
        <v>0</v>
      </c>
      <c r="I27" s="11"/>
      <c r="J27" s="14">
        <f>SUM(J5:J26)</f>
        <v>0</v>
      </c>
      <c r="K27" s="11"/>
      <c r="L27" s="14">
        <f>TRUNC(SUM(L5:L26),-3)</f>
        <v>3054000</v>
      </c>
      <c r="M27" s="11"/>
      <c r="N27" t="s">
        <v>72</v>
      </c>
    </row>
    <row r="28" spans="1:48" ht="30" customHeight="1" x14ac:dyDescent="0.3">
      <c r="A28" s="30" t="s">
        <v>89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8"/>
      <c r="O28" s="8"/>
      <c r="P28" s="8"/>
      <c r="Q28" s="7" t="s">
        <v>90</v>
      </c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</row>
    <row r="29" spans="1:48" ht="30" customHeight="1" x14ac:dyDescent="0.3">
      <c r="A29" s="27" t="s">
        <v>91</v>
      </c>
      <c r="B29" s="10" t="s">
        <v>92</v>
      </c>
      <c r="C29" s="10" t="s">
        <v>93</v>
      </c>
      <c r="D29" s="11">
        <v>4</v>
      </c>
      <c r="E29" s="14">
        <f>TRUNC(단가대비표!O94,0)</f>
        <v>400000</v>
      </c>
      <c r="F29" s="14">
        <f t="shared" ref="F29:F34" si="1">TRUNC(E29*D29, 0)</f>
        <v>1600000</v>
      </c>
      <c r="G29" s="14">
        <f>TRUNC(단가대비표!P94,0)</f>
        <v>0</v>
      </c>
      <c r="H29" s="14">
        <f t="shared" ref="H29:H34" si="2">TRUNC(G29*D29, 0)</f>
        <v>0</v>
      </c>
      <c r="I29" s="14">
        <f>TRUNC(단가대비표!V94,0)</f>
        <v>0</v>
      </c>
      <c r="J29" s="14">
        <f t="shared" ref="J29:J34" si="3">TRUNC(I29*D29, 0)</f>
        <v>0</v>
      </c>
      <c r="K29" s="14">
        <f t="shared" ref="K29:L34" si="4">TRUNC(E29+G29+I29, 0)</f>
        <v>400000</v>
      </c>
      <c r="L29" s="14">
        <f t="shared" si="4"/>
        <v>1600000</v>
      </c>
      <c r="M29" s="10" t="s">
        <v>52</v>
      </c>
      <c r="N29" s="2" t="s">
        <v>94</v>
      </c>
      <c r="O29" s="2" t="s">
        <v>52</v>
      </c>
      <c r="P29" s="2" t="s">
        <v>52</v>
      </c>
      <c r="Q29" s="2" t="s">
        <v>90</v>
      </c>
      <c r="R29" s="2" t="s">
        <v>63</v>
      </c>
      <c r="S29" s="2" t="s">
        <v>63</v>
      </c>
      <c r="T29" s="2" t="s">
        <v>64</v>
      </c>
      <c r="U29" s="3"/>
      <c r="V29" s="3"/>
      <c r="W29" s="3"/>
      <c r="X29" s="3">
        <v>1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95</v>
      </c>
      <c r="AV29" s="3">
        <v>20422</v>
      </c>
    </row>
    <row r="30" spans="1:48" ht="30" customHeight="1" x14ac:dyDescent="0.3">
      <c r="A30" s="27" t="s">
        <v>96</v>
      </c>
      <c r="B30" s="10" t="s">
        <v>97</v>
      </c>
      <c r="C30" s="10" t="s">
        <v>93</v>
      </c>
      <c r="D30" s="11">
        <v>1</v>
      </c>
      <c r="E30" s="14">
        <f>TRUNC(단가대비표!O95,0)</f>
        <v>9352000</v>
      </c>
      <c r="F30" s="14">
        <f t="shared" si="1"/>
        <v>9352000</v>
      </c>
      <c r="G30" s="14">
        <f>TRUNC(단가대비표!P95,0)</f>
        <v>0</v>
      </c>
      <c r="H30" s="14">
        <f t="shared" si="2"/>
        <v>0</v>
      </c>
      <c r="I30" s="14">
        <f>TRUNC(단가대비표!V95,0)</f>
        <v>0</v>
      </c>
      <c r="J30" s="14">
        <f t="shared" si="3"/>
        <v>0</v>
      </c>
      <c r="K30" s="14">
        <f t="shared" si="4"/>
        <v>9352000</v>
      </c>
      <c r="L30" s="14">
        <f t="shared" si="4"/>
        <v>9352000</v>
      </c>
      <c r="M30" s="10" t="s">
        <v>52</v>
      </c>
      <c r="N30" s="2" t="s">
        <v>98</v>
      </c>
      <c r="O30" s="2" t="s">
        <v>52</v>
      </c>
      <c r="P30" s="2" t="s">
        <v>52</v>
      </c>
      <c r="Q30" s="2" t="s">
        <v>90</v>
      </c>
      <c r="R30" s="2" t="s">
        <v>63</v>
      </c>
      <c r="S30" s="2" t="s">
        <v>63</v>
      </c>
      <c r="T30" s="2" t="s">
        <v>64</v>
      </c>
      <c r="U30" s="3"/>
      <c r="V30" s="3"/>
      <c r="W30" s="3"/>
      <c r="X30" s="3">
        <v>1</v>
      </c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99</v>
      </c>
      <c r="AV30" s="3">
        <v>20423</v>
      </c>
    </row>
    <row r="31" spans="1:48" ht="30" customHeight="1" x14ac:dyDescent="0.3">
      <c r="A31" s="27" t="s">
        <v>100</v>
      </c>
      <c r="B31" s="10" t="s">
        <v>101</v>
      </c>
      <c r="C31" s="10" t="s">
        <v>93</v>
      </c>
      <c r="D31" s="11">
        <v>1</v>
      </c>
      <c r="E31" s="14">
        <f>TRUNC(단가대비표!O96,0)</f>
        <v>5600000</v>
      </c>
      <c r="F31" s="14">
        <f t="shared" si="1"/>
        <v>5600000</v>
      </c>
      <c r="G31" s="14">
        <f>TRUNC(단가대비표!P96,0)</f>
        <v>0</v>
      </c>
      <c r="H31" s="14">
        <f t="shared" si="2"/>
        <v>0</v>
      </c>
      <c r="I31" s="14">
        <f>TRUNC(단가대비표!V96,0)</f>
        <v>0</v>
      </c>
      <c r="J31" s="14">
        <f t="shared" si="3"/>
        <v>0</v>
      </c>
      <c r="K31" s="14">
        <f t="shared" si="4"/>
        <v>5600000</v>
      </c>
      <c r="L31" s="14">
        <f t="shared" si="4"/>
        <v>5600000</v>
      </c>
      <c r="M31" s="10" t="s">
        <v>52</v>
      </c>
      <c r="N31" s="2" t="s">
        <v>102</v>
      </c>
      <c r="O31" s="2" t="s">
        <v>52</v>
      </c>
      <c r="P31" s="2" t="s">
        <v>52</v>
      </c>
      <c r="Q31" s="2" t="s">
        <v>90</v>
      </c>
      <c r="R31" s="2" t="s">
        <v>63</v>
      </c>
      <c r="S31" s="2" t="s">
        <v>63</v>
      </c>
      <c r="T31" s="2" t="s">
        <v>64</v>
      </c>
      <c r="U31" s="3"/>
      <c r="V31" s="3"/>
      <c r="W31" s="3"/>
      <c r="X31" s="3">
        <v>1</v>
      </c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103</v>
      </c>
      <c r="AV31" s="3">
        <v>20424</v>
      </c>
    </row>
    <row r="32" spans="1:48" ht="30" customHeight="1" x14ac:dyDescent="0.3">
      <c r="A32" s="27" t="s">
        <v>104</v>
      </c>
      <c r="B32" s="10" t="s">
        <v>105</v>
      </c>
      <c r="C32" s="10" t="s">
        <v>93</v>
      </c>
      <c r="D32" s="11">
        <v>1</v>
      </c>
      <c r="E32" s="14">
        <f>TRUNC(단가대비표!O97,0)</f>
        <v>1120000</v>
      </c>
      <c r="F32" s="14">
        <f t="shared" si="1"/>
        <v>1120000</v>
      </c>
      <c r="G32" s="14">
        <f>TRUNC(단가대비표!P97,0)</f>
        <v>0</v>
      </c>
      <c r="H32" s="14">
        <f t="shared" si="2"/>
        <v>0</v>
      </c>
      <c r="I32" s="14">
        <f>TRUNC(단가대비표!V97,0)</f>
        <v>0</v>
      </c>
      <c r="J32" s="14">
        <f t="shared" si="3"/>
        <v>0</v>
      </c>
      <c r="K32" s="14">
        <f t="shared" si="4"/>
        <v>1120000</v>
      </c>
      <c r="L32" s="14">
        <f t="shared" si="4"/>
        <v>1120000</v>
      </c>
      <c r="M32" s="10" t="s">
        <v>52</v>
      </c>
      <c r="N32" s="2" t="s">
        <v>106</v>
      </c>
      <c r="O32" s="2" t="s">
        <v>52</v>
      </c>
      <c r="P32" s="2" t="s">
        <v>52</v>
      </c>
      <c r="Q32" s="2" t="s">
        <v>90</v>
      </c>
      <c r="R32" s="2" t="s">
        <v>63</v>
      </c>
      <c r="S32" s="2" t="s">
        <v>63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107</v>
      </c>
      <c r="AV32" s="3">
        <v>20426</v>
      </c>
    </row>
    <row r="33" spans="1:48" ht="30" customHeight="1" x14ac:dyDescent="0.3">
      <c r="A33" s="27" t="s">
        <v>108</v>
      </c>
      <c r="B33" s="10" t="s">
        <v>109</v>
      </c>
      <c r="C33" s="10" t="s">
        <v>93</v>
      </c>
      <c r="D33" s="11">
        <v>1</v>
      </c>
      <c r="E33" s="14">
        <f>TRUNC(단가대비표!O98,0)</f>
        <v>250000</v>
      </c>
      <c r="F33" s="14">
        <f t="shared" si="1"/>
        <v>250000</v>
      </c>
      <c r="G33" s="14">
        <f>TRUNC(단가대비표!P98,0)</f>
        <v>0</v>
      </c>
      <c r="H33" s="14">
        <f t="shared" si="2"/>
        <v>0</v>
      </c>
      <c r="I33" s="14">
        <f>TRUNC(단가대비표!V98,0)</f>
        <v>0</v>
      </c>
      <c r="J33" s="14">
        <f t="shared" si="3"/>
        <v>0</v>
      </c>
      <c r="K33" s="14">
        <f t="shared" si="4"/>
        <v>250000</v>
      </c>
      <c r="L33" s="14">
        <f t="shared" si="4"/>
        <v>250000</v>
      </c>
      <c r="M33" s="10" t="s">
        <v>52</v>
      </c>
      <c r="N33" s="2" t="s">
        <v>110</v>
      </c>
      <c r="O33" s="2" t="s">
        <v>52</v>
      </c>
      <c r="P33" s="2" t="s">
        <v>52</v>
      </c>
      <c r="Q33" s="2" t="s">
        <v>90</v>
      </c>
      <c r="R33" s="2" t="s">
        <v>63</v>
      </c>
      <c r="S33" s="2" t="s">
        <v>63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111</v>
      </c>
      <c r="AV33" s="3">
        <v>20427</v>
      </c>
    </row>
    <row r="34" spans="1:48" ht="30" customHeight="1" x14ac:dyDescent="0.3">
      <c r="A34" s="27" t="s">
        <v>67</v>
      </c>
      <c r="B34" s="10" t="s">
        <v>68</v>
      </c>
      <c r="C34" s="10" t="s">
        <v>69</v>
      </c>
      <c r="D34" s="11">
        <v>1</v>
      </c>
      <c r="E34" s="14">
        <f>ROUNDDOWN(SUMIF(X29:X34, RIGHTB(N34, 1), L29:L34)*W34, 0)</f>
        <v>1655200</v>
      </c>
      <c r="F34" s="14">
        <f t="shared" si="1"/>
        <v>1655200</v>
      </c>
      <c r="G34" s="14">
        <v>0</v>
      </c>
      <c r="H34" s="14">
        <f t="shared" si="2"/>
        <v>0</v>
      </c>
      <c r="I34" s="14">
        <v>0</v>
      </c>
      <c r="J34" s="14">
        <f t="shared" si="3"/>
        <v>0</v>
      </c>
      <c r="K34" s="14">
        <f t="shared" si="4"/>
        <v>1655200</v>
      </c>
      <c r="L34" s="14">
        <f t="shared" si="4"/>
        <v>1655200</v>
      </c>
      <c r="M34" s="10" t="s">
        <v>52</v>
      </c>
      <c r="N34" s="2" t="s">
        <v>70</v>
      </c>
      <c r="O34" s="2" t="s">
        <v>52</v>
      </c>
      <c r="P34" s="2" t="s">
        <v>52</v>
      </c>
      <c r="Q34" s="2" t="s">
        <v>90</v>
      </c>
      <c r="R34" s="2" t="s">
        <v>63</v>
      </c>
      <c r="S34" s="2" t="s">
        <v>63</v>
      </c>
      <c r="T34" s="2" t="s">
        <v>63</v>
      </c>
      <c r="U34" s="3">
        <v>3</v>
      </c>
      <c r="V34" s="3">
        <v>0</v>
      </c>
      <c r="W34" s="3">
        <v>0.1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112</v>
      </c>
      <c r="AV34" s="3">
        <v>20425</v>
      </c>
    </row>
    <row r="35" spans="1:48" ht="30" customHeight="1" x14ac:dyDescent="0.3">
      <c r="A35" s="28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spans="1:48" ht="30" customHeight="1" x14ac:dyDescent="0.3">
      <c r="A36" s="28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spans="1:48" ht="30" customHeight="1" x14ac:dyDescent="0.3">
      <c r="A37" s="28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spans="1:48" ht="30" customHeight="1" x14ac:dyDescent="0.3">
      <c r="A38" s="28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spans="1:48" ht="30" customHeight="1" x14ac:dyDescent="0.3">
      <c r="A39" s="28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spans="1:48" ht="30" customHeight="1" x14ac:dyDescent="0.3">
      <c r="A40" s="28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spans="1:48" ht="30" customHeight="1" x14ac:dyDescent="0.3">
      <c r="A41" s="28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48" ht="30" customHeight="1" x14ac:dyDescent="0.3">
      <c r="A42" s="28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48" ht="30" customHeight="1" x14ac:dyDescent="0.3">
      <c r="A43" s="28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48" ht="30" customHeight="1" x14ac:dyDescent="0.3">
      <c r="A44" s="28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48" ht="30" customHeight="1" x14ac:dyDescent="0.3">
      <c r="A45" s="28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48" ht="30" customHeight="1" x14ac:dyDescent="0.3">
      <c r="A46" s="28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48" ht="30" customHeight="1" x14ac:dyDescent="0.3">
      <c r="A47" s="28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48" ht="30" customHeight="1" x14ac:dyDescent="0.3">
      <c r="A48" s="28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48" ht="30" customHeight="1" x14ac:dyDescent="0.3">
      <c r="A49" s="28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48" ht="30" customHeight="1" x14ac:dyDescent="0.3">
      <c r="A50" s="28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 x14ac:dyDescent="0.3">
      <c r="A51" s="27" t="s">
        <v>71</v>
      </c>
      <c r="B51" s="11"/>
      <c r="C51" s="11"/>
      <c r="D51" s="11"/>
      <c r="E51" s="11"/>
      <c r="F51" s="14">
        <f>TRUNC(SUM(F29:F50),-3)</f>
        <v>19577000</v>
      </c>
      <c r="G51" s="11"/>
      <c r="H51" s="14">
        <f>SUM(H29:H50)</f>
        <v>0</v>
      </c>
      <c r="I51" s="11"/>
      <c r="J51" s="14">
        <f>SUM(J29:J50)</f>
        <v>0</v>
      </c>
      <c r="K51" s="11"/>
      <c r="L51" s="14">
        <f>TRUNC(SUM(L29:L50),-3)</f>
        <v>19577000</v>
      </c>
      <c r="M51" s="11"/>
      <c r="N51" t="s">
        <v>72</v>
      </c>
    </row>
    <row r="52" spans="1:48" ht="30" customHeight="1" x14ac:dyDescent="0.3">
      <c r="A52" s="27" t="s">
        <v>1578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3"/>
      <c r="O52" s="3"/>
      <c r="P52" s="3"/>
      <c r="Q52" s="2" t="s">
        <v>125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 x14ac:dyDescent="0.3">
      <c r="A53" s="27" t="s">
        <v>1579</v>
      </c>
      <c r="B53" s="10" t="s">
        <v>126</v>
      </c>
      <c r="C53" s="10" t="s">
        <v>118</v>
      </c>
      <c r="D53" s="11">
        <v>1</v>
      </c>
      <c r="E53" s="14">
        <f>TRUNC(일위대가목록!E6,0)</f>
        <v>163113108</v>
      </c>
      <c r="F53" s="14">
        <f>TRUNC(E53*D53, 0)</f>
        <v>163113108</v>
      </c>
      <c r="G53" s="14">
        <f>TRUNC(일위대가목록!F6,0)</f>
        <v>0</v>
      </c>
      <c r="H53" s="14">
        <f>TRUNC(G53*D53, 0)</f>
        <v>0</v>
      </c>
      <c r="I53" s="14">
        <f>TRUNC(일위대가목록!G6,0)</f>
        <v>0</v>
      </c>
      <c r="J53" s="14">
        <f>TRUNC(I53*D53, 0)</f>
        <v>0</v>
      </c>
      <c r="K53" s="14">
        <f t="shared" ref="K53:L56" si="5">TRUNC(E53+G53+I53, 0)</f>
        <v>163113108</v>
      </c>
      <c r="L53" s="14">
        <f t="shared" si="5"/>
        <v>163113108</v>
      </c>
      <c r="M53" s="10" t="s">
        <v>52</v>
      </c>
      <c r="N53" s="2" t="s">
        <v>127</v>
      </c>
      <c r="O53" s="2" t="s">
        <v>52</v>
      </c>
      <c r="P53" s="2" t="s">
        <v>52</v>
      </c>
      <c r="Q53" s="2" t="s">
        <v>125</v>
      </c>
      <c r="R53" s="2" t="s">
        <v>64</v>
      </c>
      <c r="S53" s="2" t="s">
        <v>63</v>
      </c>
      <c r="T53" s="2" t="s">
        <v>63</v>
      </c>
      <c r="U53" s="3"/>
      <c r="V53" s="3"/>
      <c r="W53" s="3"/>
      <c r="X53" s="3">
        <v>1</v>
      </c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128</v>
      </c>
      <c r="AV53" s="3">
        <v>20429</v>
      </c>
    </row>
    <row r="54" spans="1:48" ht="30" customHeight="1" x14ac:dyDescent="0.3">
      <c r="A54" s="27" t="s">
        <v>1580</v>
      </c>
      <c r="B54" s="10" t="s">
        <v>52</v>
      </c>
      <c r="C54" s="10" t="s">
        <v>118</v>
      </c>
      <c r="D54" s="11">
        <v>1</v>
      </c>
      <c r="E54" s="14">
        <f>TRUNC(일위대가목록!E7,0)</f>
        <v>6625518</v>
      </c>
      <c r="F54" s="14">
        <f>TRUNC(E54*D54, 0)</f>
        <v>6625518</v>
      </c>
      <c r="G54" s="14">
        <f>TRUNC(일위대가목록!F7,0)</f>
        <v>0</v>
      </c>
      <c r="H54" s="14">
        <f>TRUNC(G54*D54, 0)</f>
        <v>0</v>
      </c>
      <c r="I54" s="14">
        <f>TRUNC(일위대가목록!G7,0)</f>
        <v>0</v>
      </c>
      <c r="J54" s="14">
        <f>TRUNC(I54*D54, 0)</f>
        <v>0</v>
      </c>
      <c r="K54" s="14">
        <f t="shared" si="5"/>
        <v>6625518</v>
      </c>
      <c r="L54" s="14">
        <f t="shared" si="5"/>
        <v>6625518</v>
      </c>
      <c r="M54" s="10" t="s">
        <v>52</v>
      </c>
      <c r="N54" s="2" t="s">
        <v>129</v>
      </c>
      <c r="O54" s="2" t="s">
        <v>52</v>
      </c>
      <c r="P54" s="2" t="s">
        <v>52</v>
      </c>
      <c r="Q54" s="2" t="s">
        <v>125</v>
      </c>
      <c r="R54" s="2" t="s">
        <v>64</v>
      </c>
      <c r="S54" s="2" t="s">
        <v>63</v>
      </c>
      <c r="T54" s="2" t="s">
        <v>63</v>
      </c>
      <c r="U54" s="3"/>
      <c r="V54" s="3"/>
      <c r="W54" s="3"/>
      <c r="X54" s="3">
        <v>1</v>
      </c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52</v>
      </c>
      <c r="AS54" s="2" t="s">
        <v>52</v>
      </c>
      <c r="AT54" s="3"/>
      <c r="AU54" s="2" t="s">
        <v>130</v>
      </c>
      <c r="AV54" s="3">
        <v>20430</v>
      </c>
    </row>
    <row r="55" spans="1:48" ht="30" customHeight="1" x14ac:dyDescent="0.3">
      <c r="A55" s="27" t="s">
        <v>121</v>
      </c>
      <c r="B55" s="10" t="s">
        <v>122</v>
      </c>
      <c r="C55" s="10" t="s">
        <v>123</v>
      </c>
      <c r="D55" s="11">
        <v>1</v>
      </c>
      <c r="E55" s="14">
        <f>TRUNC(단가대비표!O34,0)</f>
        <v>3000000</v>
      </c>
      <c r="F55" s="14">
        <f>TRUNC(E55*D55, 0)</f>
        <v>3000000</v>
      </c>
      <c r="G55" s="14">
        <f>TRUNC(단가대비표!P34,0)</f>
        <v>0</v>
      </c>
      <c r="H55" s="14">
        <f>TRUNC(G55*D55, 0)</f>
        <v>0</v>
      </c>
      <c r="I55" s="14">
        <f>TRUNC(단가대비표!V34,0)</f>
        <v>0</v>
      </c>
      <c r="J55" s="14">
        <f>TRUNC(I55*D55, 0)</f>
        <v>0</v>
      </c>
      <c r="K55" s="14">
        <f t="shared" si="5"/>
        <v>3000000</v>
      </c>
      <c r="L55" s="14">
        <f t="shared" si="5"/>
        <v>3000000</v>
      </c>
      <c r="M55" s="10" t="s">
        <v>52</v>
      </c>
      <c r="N55" s="2" t="s">
        <v>124</v>
      </c>
      <c r="O55" s="2" t="s">
        <v>52</v>
      </c>
      <c r="P55" s="2" t="s">
        <v>52</v>
      </c>
      <c r="Q55" s="2" t="s">
        <v>125</v>
      </c>
      <c r="R55" s="2" t="s">
        <v>63</v>
      </c>
      <c r="S55" s="2" t="s">
        <v>63</v>
      </c>
      <c r="T55" s="2" t="s">
        <v>64</v>
      </c>
      <c r="U55" s="3"/>
      <c r="V55" s="3"/>
      <c r="W55" s="3"/>
      <c r="X55" s="3">
        <v>1</v>
      </c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52</v>
      </c>
      <c r="AS55" s="2" t="s">
        <v>52</v>
      </c>
      <c r="AT55" s="3"/>
      <c r="AU55" s="2" t="s">
        <v>131</v>
      </c>
      <c r="AV55" s="3">
        <v>20431</v>
      </c>
    </row>
    <row r="56" spans="1:48" ht="30" customHeight="1" x14ac:dyDescent="0.3">
      <c r="A56" s="27" t="s">
        <v>67</v>
      </c>
      <c r="B56" s="10" t="s">
        <v>68</v>
      </c>
      <c r="C56" s="10" t="s">
        <v>69</v>
      </c>
      <c r="D56" s="11">
        <v>1</v>
      </c>
      <c r="E56" s="14">
        <f>ROUNDDOWN(SUMIF(X53:X56, RIGHTB(N56, 1), L53:L56)*W56, 0)</f>
        <v>17273862</v>
      </c>
      <c r="F56" s="14">
        <f>TRUNC(E56*D56, 0)</f>
        <v>17273862</v>
      </c>
      <c r="G56" s="14">
        <v>0</v>
      </c>
      <c r="H56" s="14">
        <f>TRUNC(G56*D56, 0)</f>
        <v>0</v>
      </c>
      <c r="I56" s="14">
        <v>0</v>
      </c>
      <c r="J56" s="14">
        <f>TRUNC(I56*D56, 0)</f>
        <v>0</v>
      </c>
      <c r="K56" s="14">
        <f t="shared" si="5"/>
        <v>17273862</v>
      </c>
      <c r="L56" s="14">
        <f t="shared" si="5"/>
        <v>17273862</v>
      </c>
      <c r="M56" s="10" t="s">
        <v>52</v>
      </c>
      <c r="N56" s="2" t="s">
        <v>70</v>
      </c>
      <c r="O56" s="2" t="s">
        <v>52</v>
      </c>
      <c r="P56" s="2" t="s">
        <v>52</v>
      </c>
      <c r="Q56" s="2" t="s">
        <v>125</v>
      </c>
      <c r="R56" s="2" t="s">
        <v>63</v>
      </c>
      <c r="S56" s="2" t="s">
        <v>63</v>
      </c>
      <c r="T56" s="2" t="s">
        <v>63</v>
      </c>
      <c r="U56" s="3">
        <v>3</v>
      </c>
      <c r="V56" s="3">
        <v>0</v>
      </c>
      <c r="W56" s="3">
        <v>0.1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52</v>
      </c>
      <c r="AS56" s="2" t="s">
        <v>52</v>
      </c>
      <c r="AT56" s="3"/>
      <c r="AU56" s="2" t="s">
        <v>132</v>
      </c>
      <c r="AV56" s="3">
        <v>20432</v>
      </c>
    </row>
    <row r="57" spans="1:48" ht="30" customHeight="1" x14ac:dyDescent="0.3">
      <c r="A57" s="28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 spans="1:48" ht="30" customHeight="1" x14ac:dyDescent="0.3">
      <c r="A58" s="28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 spans="1:48" ht="30" customHeight="1" x14ac:dyDescent="0.3">
      <c r="A59" s="28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 spans="1:48" ht="30" customHeight="1" x14ac:dyDescent="0.3">
      <c r="A60" s="28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 spans="1:48" ht="30" customHeight="1" x14ac:dyDescent="0.3">
      <c r="A61" s="28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 spans="1:48" ht="30" customHeight="1" x14ac:dyDescent="0.3">
      <c r="A62" s="28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 spans="1:48" ht="30" customHeight="1" x14ac:dyDescent="0.3">
      <c r="A63" s="28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 spans="1:48" ht="30" customHeight="1" x14ac:dyDescent="0.3">
      <c r="A64" s="28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 spans="1:14" ht="30" customHeight="1" x14ac:dyDescent="0.3">
      <c r="A65" s="28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 spans="1:14" ht="30" customHeight="1" x14ac:dyDescent="0.3">
      <c r="A66" s="28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14" ht="30" customHeight="1" x14ac:dyDescent="0.3">
      <c r="A67" s="28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 spans="1:14" ht="30" customHeight="1" x14ac:dyDescent="0.3">
      <c r="A68" s="28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 spans="1:14" ht="30" customHeight="1" x14ac:dyDescent="0.3">
      <c r="A69" s="28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 spans="1:14" ht="30" customHeight="1" x14ac:dyDescent="0.3">
      <c r="A70" s="28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 spans="1:14" ht="30" customHeight="1" x14ac:dyDescent="0.3">
      <c r="A71" s="28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 spans="1:14" ht="30" customHeight="1" x14ac:dyDescent="0.3">
      <c r="A72" s="28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 spans="1:14" ht="30" customHeight="1" x14ac:dyDescent="0.3">
      <c r="A73" s="28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 spans="1:14" ht="30" customHeight="1" x14ac:dyDescent="0.3">
      <c r="A74" s="28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 spans="1:14" ht="30" customHeight="1" x14ac:dyDescent="0.3">
      <c r="A75" s="27" t="s">
        <v>71</v>
      </c>
      <c r="B75" s="11"/>
      <c r="C75" s="11"/>
      <c r="D75" s="11"/>
      <c r="E75" s="11"/>
      <c r="F75" s="14">
        <f>SUM(F53:F74)</f>
        <v>190012488</v>
      </c>
      <c r="G75" s="11"/>
      <c r="H75" s="14">
        <f>SUM(H53:H74)</f>
        <v>0</v>
      </c>
      <c r="I75" s="11"/>
      <c r="J75" s="14">
        <f>SUM(J53:J74)</f>
        <v>0</v>
      </c>
      <c r="K75" s="11"/>
      <c r="L75" s="14">
        <f>SUM(L53:L74)</f>
        <v>190012488</v>
      </c>
      <c r="M75" s="11"/>
      <c r="N75" t="s">
        <v>72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4" manualBreakCount="4">
    <brk id="3" max="16383" man="1"/>
    <brk id="27" max="16383" man="1"/>
    <brk id="51" max="16383" man="1"/>
    <brk id="7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3"/>
  <sheetViews>
    <sheetView view="pageBreakPreview" topLeftCell="B1" zoomScale="85" zoomScaleNormal="100" zoomScaleSheetLayoutView="85" workbookViewId="0">
      <selection activeCell="E7" sqref="E7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43" t="s">
        <v>172</v>
      </c>
      <c r="B1" s="43"/>
      <c r="C1" s="43"/>
      <c r="D1" s="43"/>
      <c r="E1" s="43"/>
      <c r="F1" s="43"/>
      <c r="G1" s="43"/>
      <c r="H1" s="43"/>
      <c r="I1" s="43"/>
      <c r="J1" s="43"/>
    </row>
    <row r="2" spans="1:14" ht="30" customHeight="1" x14ac:dyDescent="0.3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</row>
    <row r="3" spans="1:14" ht="30" customHeight="1" x14ac:dyDescent="0.3">
      <c r="A3" s="4" t="s">
        <v>173</v>
      </c>
      <c r="B3" s="4" t="s">
        <v>2</v>
      </c>
      <c r="C3" s="4" t="s">
        <v>3</v>
      </c>
      <c r="D3" s="4" t="s">
        <v>4</v>
      </c>
      <c r="E3" s="4" t="s">
        <v>174</v>
      </c>
      <c r="F3" s="4" t="s">
        <v>175</v>
      </c>
      <c r="G3" s="4" t="s">
        <v>176</v>
      </c>
      <c r="H3" s="4" t="s">
        <v>177</v>
      </c>
      <c r="I3" s="4" t="s">
        <v>178</v>
      </c>
      <c r="J3" s="4" t="s">
        <v>179</v>
      </c>
      <c r="K3" s="1" t="s">
        <v>180</v>
      </c>
      <c r="L3" s="1" t="s">
        <v>181</v>
      </c>
      <c r="M3" s="1" t="s">
        <v>182</v>
      </c>
      <c r="N3" s="1" t="s">
        <v>183</v>
      </c>
    </row>
    <row r="4" spans="1:14" ht="30" customHeight="1" x14ac:dyDescent="0.3">
      <c r="A4" s="10" t="s">
        <v>119</v>
      </c>
      <c r="B4" s="10" t="s">
        <v>1581</v>
      </c>
      <c r="C4" s="10" t="s">
        <v>117</v>
      </c>
      <c r="D4" s="10" t="s">
        <v>118</v>
      </c>
      <c r="E4" s="17">
        <f>일위대가!F15</f>
        <v>71821403</v>
      </c>
      <c r="F4" s="17">
        <f>일위대가!H15</f>
        <v>0</v>
      </c>
      <c r="G4" s="17">
        <f>일위대가!J15</f>
        <v>0</v>
      </c>
      <c r="H4" s="17">
        <f t="shared" ref="H4:H35" si="0">E4+F4+G4</f>
        <v>71821403</v>
      </c>
      <c r="I4" s="10" t="s">
        <v>192</v>
      </c>
      <c r="J4" s="10" t="s">
        <v>52</v>
      </c>
      <c r="K4" s="2" t="s">
        <v>52</v>
      </c>
      <c r="L4" s="2" t="s">
        <v>52</v>
      </c>
      <c r="M4" s="2" t="s">
        <v>52</v>
      </c>
      <c r="N4" s="2" t="s">
        <v>52</v>
      </c>
    </row>
    <row r="5" spans="1:14" ht="30" customHeight="1" x14ac:dyDescent="0.3">
      <c r="A5" s="10" t="s">
        <v>120</v>
      </c>
      <c r="B5" s="10" t="s">
        <v>1582</v>
      </c>
      <c r="C5" s="10" t="s">
        <v>52</v>
      </c>
      <c r="D5" s="10" t="s">
        <v>118</v>
      </c>
      <c r="E5" s="17">
        <f>일위대가!F23</f>
        <v>2901546</v>
      </c>
      <c r="F5" s="17">
        <f>일위대가!H23</f>
        <v>0</v>
      </c>
      <c r="G5" s="17">
        <f>일위대가!J23</f>
        <v>0</v>
      </c>
      <c r="H5" s="17">
        <f t="shared" si="0"/>
        <v>2901546</v>
      </c>
      <c r="I5" s="10" t="s">
        <v>232</v>
      </c>
      <c r="J5" s="10" t="s">
        <v>52</v>
      </c>
      <c r="K5" s="2" t="s">
        <v>52</v>
      </c>
      <c r="L5" s="2" t="s">
        <v>52</v>
      </c>
      <c r="M5" s="2" t="s">
        <v>52</v>
      </c>
      <c r="N5" s="2" t="s">
        <v>52</v>
      </c>
    </row>
    <row r="6" spans="1:14" ht="30" customHeight="1" x14ac:dyDescent="0.3">
      <c r="A6" s="10" t="s">
        <v>127</v>
      </c>
      <c r="B6" s="10" t="s">
        <v>1579</v>
      </c>
      <c r="C6" s="10" t="s">
        <v>126</v>
      </c>
      <c r="D6" s="10" t="s">
        <v>118</v>
      </c>
      <c r="E6" s="17">
        <f>일위대가!F36</f>
        <v>163113108</v>
      </c>
      <c r="F6" s="17">
        <f>일위대가!H36</f>
        <v>0</v>
      </c>
      <c r="G6" s="17">
        <f>일위대가!J36</f>
        <v>0</v>
      </c>
      <c r="H6" s="17">
        <f t="shared" si="0"/>
        <v>163113108</v>
      </c>
      <c r="I6" s="10" t="s">
        <v>249</v>
      </c>
      <c r="J6" s="10" t="s">
        <v>52</v>
      </c>
      <c r="K6" s="2" t="s">
        <v>52</v>
      </c>
      <c r="L6" s="2" t="s">
        <v>52</v>
      </c>
      <c r="M6" s="2" t="s">
        <v>52</v>
      </c>
      <c r="N6" s="2" t="s">
        <v>52</v>
      </c>
    </row>
    <row r="7" spans="1:14" ht="30" customHeight="1" x14ac:dyDescent="0.3">
      <c r="A7" s="10" t="s">
        <v>129</v>
      </c>
      <c r="B7" s="10" t="s">
        <v>1580</v>
      </c>
      <c r="C7" s="10" t="s">
        <v>52</v>
      </c>
      <c r="D7" s="10" t="s">
        <v>118</v>
      </c>
      <c r="E7" s="17">
        <f>일위대가!F44</f>
        <v>6625518</v>
      </c>
      <c r="F7" s="17">
        <f>일위대가!H44</f>
        <v>0</v>
      </c>
      <c r="G7" s="17">
        <f>일위대가!J44</f>
        <v>0</v>
      </c>
      <c r="H7" s="17">
        <f t="shared" si="0"/>
        <v>6625518</v>
      </c>
      <c r="I7" s="10" t="s">
        <v>262</v>
      </c>
      <c r="J7" s="10" t="s">
        <v>52</v>
      </c>
      <c r="K7" s="2" t="s">
        <v>52</v>
      </c>
      <c r="L7" s="2" t="s">
        <v>52</v>
      </c>
      <c r="M7" s="2" t="s">
        <v>52</v>
      </c>
      <c r="N7" s="2" t="s">
        <v>52</v>
      </c>
    </row>
    <row r="8" spans="1:14" ht="30" customHeight="1" x14ac:dyDescent="0.3">
      <c r="A8" s="10" t="s">
        <v>134</v>
      </c>
      <c r="B8" s="10" t="s">
        <v>1583</v>
      </c>
      <c r="C8" s="10" t="s">
        <v>133</v>
      </c>
      <c r="D8" s="10" t="s">
        <v>118</v>
      </c>
      <c r="E8" s="17">
        <f>일위대가!F57</f>
        <v>18873068</v>
      </c>
      <c r="F8" s="17">
        <f>일위대가!H57</f>
        <v>0</v>
      </c>
      <c r="G8" s="17">
        <f>일위대가!J57</f>
        <v>0</v>
      </c>
      <c r="H8" s="17">
        <f t="shared" si="0"/>
        <v>18873068</v>
      </c>
      <c r="I8" s="10" t="s">
        <v>268</v>
      </c>
      <c r="J8" s="10" t="s">
        <v>52</v>
      </c>
      <c r="K8" s="2" t="s">
        <v>52</v>
      </c>
      <c r="L8" s="2" t="s">
        <v>52</v>
      </c>
      <c r="M8" s="2" t="s">
        <v>52</v>
      </c>
      <c r="N8" s="2" t="s">
        <v>52</v>
      </c>
    </row>
    <row r="9" spans="1:14" ht="30" customHeight="1" x14ac:dyDescent="0.3">
      <c r="A9" s="10" t="s">
        <v>135</v>
      </c>
      <c r="B9" s="10" t="s">
        <v>1584</v>
      </c>
      <c r="C9" s="10" t="s">
        <v>52</v>
      </c>
      <c r="D9" s="10" t="s">
        <v>118</v>
      </c>
      <c r="E9" s="17">
        <f>일위대가!F65</f>
        <v>866180</v>
      </c>
      <c r="F9" s="17">
        <f>일위대가!H65</f>
        <v>0</v>
      </c>
      <c r="G9" s="17">
        <f>일위대가!J65</f>
        <v>0</v>
      </c>
      <c r="H9" s="17">
        <f t="shared" si="0"/>
        <v>866180</v>
      </c>
      <c r="I9" s="10" t="s">
        <v>281</v>
      </c>
      <c r="J9" s="10" t="s">
        <v>52</v>
      </c>
      <c r="K9" s="2" t="s">
        <v>52</v>
      </c>
      <c r="L9" s="2" t="s">
        <v>52</v>
      </c>
      <c r="M9" s="2" t="s">
        <v>52</v>
      </c>
      <c r="N9" s="2" t="s">
        <v>52</v>
      </c>
    </row>
    <row r="10" spans="1:14" ht="30" customHeight="1" x14ac:dyDescent="0.3">
      <c r="A10" s="10" t="s">
        <v>139</v>
      </c>
      <c r="B10" s="10" t="s">
        <v>1585</v>
      </c>
      <c r="C10" s="10" t="s">
        <v>133</v>
      </c>
      <c r="D10" s="10" t="s">
        <v>118</v>
      </c>
      <c r="E10" s="17">
        <f>일위대가!F78</f>
        <v>28594388</v>
      </c>
      <c r="F10" s="17">
        <f>일위대가!H78</f>
        <v>0</v>
      </c>
      <c r="G10" s="17">
        <f>일위대가!J78</f>
        <v>0</v>
      </c>
      <c r="H10" s="17">
        <f t="shared" si="0"/>
        <v>28594388</v>
      </c>
      <c r="I10" s="10" t="s">
        <v>287</v>
      </c>
      <c r="J10" s="10" t="s">
        <v>52</v>
      </c>
      <c r="K10" s="2" t="s">
        <v>52</v>
      </c>
      <c r="L10" s="2" t="s">
        <v>52</v>
      </c>
      <c r="M10" s="2" t="s">
        <v>52</v>
      </c>
      <c r="N10" s="2" t="s">
        <v>52</v>
      </c>
    </row>
    <row r="11" spans="1:14" ht="30" customHeight="1" x14ac:dyDescent="0.3">
      <c r="A11" s="10" t="s">
        <v>140</v>
      </c>
      <c r="B11" s="10" t="s">
        <v>1586</v>
      </c>
      <c r="C11" s="10" t="s">
        <v>52</v>
      </c>
      <c r="D11" s="10" t="s">
        <v>118</v>
      </c>
      <c r="E11" s="17">
        <f>일위대가!F86</f>
        <v>1198328</v>
      </c>
      <c r="F11" s="17">
        <f>일위대가!H86</f>
        <v>0</v>
      </c>
      <c r="G11" s="17">
        <f>일위대가!J86</f>
        <v>0</v>
      </c>
      <c r="H11" s="17">
        <f t="shared" si="0"/>
        <v>1198328</v>
      </c>
      <c r="I11" s="10" t="s">
        <v>300</v>
      </c>
      <c r="J11" s="10" t="s">
        <v>52</v>
      </c>
      <c r="K11" s="2" t="s">
        <v>52</v>
      </c>
      <c r="L11" s="2" t="s">
        <v>52</v>
      </c>
      <c r="M11" s="2" t="s">
        <v>52</v>
      </c>
      <c r="N11" s="2" t="s">
        <v>52</v>
      </c>
    </row>
    <row r="12" spans="1:14" ht="30" customHeight="1" x14ac:dyDescent="0.3">
      <c r="A12" s="10" t="s">
        <v>141</v>
      </c>
      <c r="B12" s="10" t="s">
        <v>1587</v>
      </c>
      <c r="C12" s="10" t="s">
        <v>133</v>
      </c>
      <c r="D12" s="10" t="s">
        <v>118</v>
      </c>
      <c r="E12" s="17">
        <f>일위대가!F99</f>
        <v>22559225</v>
      </c>
      <c r="F12" s="17">
        <f>일위대가!H99</f>
        <v>0</v>
      </c>
      <c r="G12" s="17">
        <f>일위대가!J99</f>
        <v>0</v>
      </c>
      <c r="H12" s="17">
        <f t="shared" si="0"/>
        <v>22559225</v>
      </c>
      <c r="I12" s="10" t="s">
        <v>306</v>
      </c>
      <c r="J12" s="10" t="s">
        <v>52</v>
      </c>
      <c r="K12" s="2" t="s">
        <v>52</v>
      </c>
      <c r="L12" s="2" t="s">
        <v>52</v>
      </c>
      <c r="M12" s="2" t="s">
        <v>52</v>
      </c>
      <c r="N12" s="2" t="s">
        <v>52</v>
      </c>
    </row>
    <row r="13" spans="1:14" ht="30" customHeight="1" x14ac:dyDescent="0.3">
      <c r="A13" s="10" t="s">
        <v>142</v>
      </c>
      <c r="B13" s="10" t="s">
        <v>1588</v>
      </c>
      <c r="C13" s="10" t="s">
        <v>52</v>
      </c>
      <c r="D13" s="10" t="s">
        <v>118</v>
      </c>
      <c r="E13" s="17">
        <f>일위대가!F107</f>
        <v>974806</v>
      </c>
      <c r="F13" s="17">
        <f>일위대가!H107</f>
        <v>0</v>
      </c>
      <c r="G13" s="17">
        <f>일위대가!J107</f>
        <v>0</v>
      </c>
      <c r="H13" s="17">
        <f t="shared" si="0"/>
        <v>974806</v>
      </c>
      <c r="I13" s="10" t="s">
        <v>319</v>
      </c>
      <c r="J13" s="10" t="s">
        <v>52</v>
      </c>
      <c r="K13" s="2" t="s">
        <v>52</v>
      </c>
      <c r="L13" s="2" t="s">
        <v>52</v>
      </c>
      <c r="M13" s="2" t="s">
        <v>52</v>
      </c>
      <c r="N13" s="2" t="s">
        <v>52</v>
      </c>
    </row>
    <row r="14" spans="1:14" ht="30" customHeight="1" x14ac:dyDescent="0.3">
      <c r="A14" s="10" t="s">
        <v>143</v>
      </c>
      <c r="B14" s="10" t="s">
        <v>1589</v>
      </c>
      <c r="C14" s="10" t="s">
        <v>133</v>
      </c>
      <c r="D14" s="10" t="s">
        <v>118</v>
      </c>
      <c r="E14" s="17">
        <f>일위대가!F120</f>
        <v>21090778</v>
      </c>
      <c r="F14" s="17">
        <f>일위대가!H120</f>
        <v>0</v>
      </c>
      <c r="G14" s="17">
        <f>일위대가!J120</f>
        <v>0</v>
      </c>
      <c r="H14" s="17">
        <f t="shared" si="0"/>
        <v>21090778</v>
      </c>
      <c r="I14" s="10" t="s">
        <v>325</v>
      </c>
      <c r="J14" s="10" t="s">
        <v>52</v>
      </c>
      <c r="K14" s="2" t="s">
        <v>52</v>
      </c>
      <c r="L14" s="2" t="s">
        <v>52</v>
      </c>
      <c r="M14" s="2" t="s">
        <v>52</v>
      </c>
      <c r="N14" s="2" t="s">
        <v>52</v>
      </c>
    </row>
    <row r="15" spans="1:14" ht="30" customHeight="1" x14ac:dyDescent="0.3">
      <c r="A15" s="10" t="s">
        <v>144</v>
      </c>
      <c r="B15" s="10" t="s">
        <v>1590</v>
      </c>
      <c r="C15" s="10" t="s">
        <v>52</v>
      </c>
      <c r="D15" s="10" t="s">
        <v>118</v>
      </c>
      <c r="E15" s="17">
        <f>일위대가!F128</f>
        <v>974806</v>
      </c>
      <c r="F15" s="17">
        <f>일위대가!H128</f>
        <v>0</v>
      </c>
      <c r="G15" s="17">
        <f>일위대가!J128</f>
        <v>0</v>
      </c>
      <c r="H15" s="17">
        <f t="shared" si="0"/>
        <v>974806</v>
      </c>
      <c r="I15" s="10" t="s">
        <v>338</v>
      </c>
      <c r="J15" s="10" t="s">
        <v>52</v>
      </c>
      <c r="K15" s="2" t="s">
        <v>52</v>
      </c>
      <c r="L15" s="2" t="s">
        <v>52</v>
      </c>
      <c r="M15" s="2" t="s">
        <v>52</v>
      </c>
      <c r="N15" s="2" t="s">
        <v>52</v>
      </c>
    </row>
    <row r="16" spans="1:14" ht="30" customHeight="1" x14ac:dyDescent="0.3">
      <c r="A16" s="10" t="s">
        <v>145</v>
      </c>
      <c r="B16" s="10" t="s">
        <v>1591</v>
      </c>
      <c r="C16" s="10" t="s">
        <v>133</v>
      </c>
      <c r="D16" s="10" t="s">
        <v>118</v>
      </c>
      <c r="E16" s="17">
        <f>일위대가!F141</f>
        <v>26596617</v>
      </c>
      <c r="F16" s="17">
        <f>일위대가!H141</f>
        <v>0</v>
      </c>
      <c r="G16" s="17">
        <f>일위대가!J141</f>
        <v>0</v>
      </c>
      <c r="H16" s="17">
        <f t="shared" si="0"/>
        <v>26596617</v>
      </c>
      <c r="I16" s="10" t="s">
        <v>344</v>
      </c>
      <c r="J16" s="10" t="s">
        <v>52</v>
      </c>
      <c r="K16" s="2" t="s">
        <v>52</v>
      </c>
      <c r="L16" s="2" t="s">
        <v>52</v>
      </c>
      <c r="M16" s="2" t="s">
        <v>52</v>
      </c>
      <c r="N16" s="2" t="s">
        <v>52</v>
      </c>
    </row>
    <row r="17" spans="1:14" ht="30" customHeight="1" x14ac:dyDescent="0.3">
      <c r="A17" s="10" t="s">
        <v>146</v>
      </c>
      <c r="B17" s="10" t="s">
        <v>1592</v>
      </c>
      <c r="C17" s="10" t="s">
        <v>52</v>
      </c>
      <c r="D17" s="10" t="s">
        <v>118</v>
      </c>
      <c r="E17" s="17">
        <f>일위대가!F149</f>
        <v>1198328</v>
      </c>
      <c r="F17" s="17">
        <f>일위대가!H149</f>
        <v>0</v>
      </c>
      <c r="G17" s="17">
        <f>일위대가!J149</f>
        <v>0</v>
      </c>
      <c r="H17" s="17">
        <f t="shared" si="0"/>
        <v>1198328</v>
      </c>
      <c r="I17" s="10" t="s">
        <v>357</v>
      </c>
      <c r="J17" s="10" t="s">
        <v>52</v>
      </c>
      <c r="K17" s="2" t="s">
        <v>52</v>
      </c>
      <c r="L17" s="2" t="s">
        <v>52</v>
      </c>
      <c r="M17" s="2" t="s">
        <v>52</v>
      </c>
      <c r="N17" s="2" t="s">
        <v>52</v>
      </c>
    </row>
    <row r="18" spans="1:14" ht="30" customHeight="1" x14ac:dyDescent="0.3">
      <c r="A18" s="10" t="s">
        <v>148</v>
      </c>
      <c r="B18" s="10" t="s">
        <v>1593</v>
      </c>
      <c r="C18" s="10" t="s">
        <v>147</v>
      </c>
      <c r="D18" s="10" t="s">
        <v>118</v>
      </c>
      <c r="E18" s="17">
        <f>일위대가!F162</f>
        <v>33760306</v>
      </c>
      <c r="F18" s="17">
        <f>일위대가!H162</f>
        <v>0</v>
      </c>
      <c r="G18" s="17">
        <f>일위대가!J162</f>
        <v>0</v>
      </c>
      <c r="H18" s="17">
        <f t="shared" si="0"/>
        <v>33760306</v>
      </c>
      <c r="I18" s="10" t="s">
        <v>363</v>
      </c>
      <c r="J18" s="10" t="s">
        <v>52</v>
      </c>
      <c r="K18" s="2" t="s">
        <v>52</v>
      </c>
      <c r="L18" s="2" t="s">
        <v>52</v>
      </c>
      <c r="M18" s="2" t="s">
        <v>52</v>
      </c>
      <c r="N18" s="2" t="s">
        <v>52</v>
      </c>
    </row>
    <row r="19" spans="1:14" ht="30" customHeight="1" x14ac:dyDescent="0.3">
      <c r="A19" s="10" t="s">
        <v>149</v>
      </c>
      <c r="B19" s="10" t="s">
        <v>1594</v>
      </c>
      <c r="C19" s="10" t="s">
        <v>52</v>
      </c>
      <c r="D19" s="10" t="s">
        <v>118</v>
      </c>
      <c r="E19" s="17">
        <f>일위대가!F170</f>
        <v>1415578</v>
      </c>
      <c r="F19" s="17">
        <f>일위대가!H170</f>
        <v>0</v>
      </c>
      <c r="G19" s="17">
        <f>일위대가!J170</f>
        <v>0</v>
      </c>
      <c r="H19" s="17">
        <f t="shared" si="0"/>
        <v>1415578</v>
      </c>
      <c r="I19" s="10" t="s">
        <v>376</v>
      </c>
      <c r="J19" s="10" t="s">
        <v>52</v>
      </c>
      <c r="K19" s="2" t="s">
        <v>52</v>
      </c>
      <c r="L19" s="2" t="s">
        <v>52</v>
      </c>
      <c r="M19" s="2" t="s">
        <v>52</v>
      </c>
      <c r="N19" s="2" t="s">
        <v>52</v>
      </c>
    </row>
    <row r="20" spans="1:14" ht="30" customHeight="1" x14ac:dyDescent="0.3">
      <c r="A20" s="10" t="s">
        <v>150</v>
      </c>
      <c r="B20" s="10" t="s">
        <v>1595</v>
      </c>
      <c r="C20" s="10" t="s">
        <v>147</v>
      </c>
      <c r="D20" s="10" t="s">
        <v>118</v>
      </c>
      <c r="E20" s="17">
        <f>일위대가!F183</f>
        <v>36869576</v>
      </c>
      <c r="F20" s="17">
        <f>일위대가!H183</f>
        <v>0</v>
      </c>
      <c r="G20" s="17">
        <f>일위대가!J183</f>
        <v>0</v>
      </c>
      <c r="H20" s="17">
        <f t="shared" si="0"/>
        <v>36869576</v>
      </c>
      <c r="I20" s="10" t="s">
        <v>382</v>
      </c>
      <c r="J20" s="10" t="s">
        <v>52</v>
      </c>
      <c r="K20" s="2" t="s">
        <v>52</v>
      </c>
      <c r="L20" s="2" t="s">
        <v>52</v>
      </c>
      <c r="M20" s="2" t="s">
        <v>52</v>
      </c>
      <c r="N20" s="2" t="s">
        <v>52</v>
      </c>
    </row>
    <row r="21" spans="1:14" ht="30" customHeight="1" x14ac:dyDescent="0.3">
      <c r="A21" s="10" t="s">
        <v>151</v>
      </c>
      <c r="B21" s="10" t="s">
        <v>1596</v>
      </c>
      <c r="C21" s="10" t="s">
        <v>52</v>
      </c>
      <c r="D21" s="10" t="s">
        <v>118</v>
      </c>
      <c r="E21" s="17">
        <f>일위대가!F191</f>
        <v>1524204</v>
      </c>
      <c r="F21" s="17">
        <f>일위대가!H191</f>
        <v>0</v>
      </c>
      <c r="G21" s="17">
        <f>일위대가!J191</f>
        <v>0</v>
      </c>
      <c r="H21" s="17">
        <f t="shared" si="0"/>
        <v>1524204</v>
      </c>
      <c r="I21" s="10" t="s">
        <v>395</v>
      </c>
      <c r="J21" s="10" t="s">
        <v>52</v>
      </c>
      <c r="K21" s="2" t="s">
        <v>52</v>
      </c>
      <c r="L21" s="2" t="s">
        <v>52</v>
      </c>
      <c r="M21" s="2" t="s">
        <v>52</v>
      </c>
      <c r="N21" s="2" t="s">
        <v>52</v>
      </c>
    </row>
    <row r="22" spans="1:14" ht="30" customHeight="1" x14ac:dyDescent="0.3">
      <c r="A22" s="10" t="s">
        <v>152</v>
      </c>
      <c r="B22" s="10" t="s">
        <v>1597</v>
      </c>
      <c r="C22" s="10" t="s">
        <v>133</v>
      </c>
      <c r="D22" s="10" t="s">
        <v>118</v>
      </c>
      <c r="E22" s="17">
        <f>일위대가!F204</f>
        <v>24200046</v>
      </c>
      <c r="F22" s="17">
        <f>일위대가!H204</f>
        <v>0</v>
      </c>
      <c r="G22" s="17">
        <f>일위대가!J204</f>
        <v>0</v>
      </c>
      <c r="H22" s="17">
        <f t="shared" si="0"/>
        <v>24200046</v>
      </c>
      <c r="I22" s="10" t="s">
        <v>401</v>
      </c>
      <c r="J22" s="10" t="s">
        <v>52</v>
      </c>
      <c r="K22" s="2" t="s">
        <v>52</v>
      </c>
      <c r="L22" s="2" t="s">
        <v>52</v>
      </c>
      <c r="M22" s="2" t="s">
        <v>52</v>
      </c>
      <c r="N22" s="2" t="s">
        <v>52</v>
      </c>
    </row>
    <row r="23" spans="1:14" ht="30" customHeight="1" x14ac:dyDescent="0.3">
      <c r="A23" s="10" t="s">
        <v>153</v>
      </c>
      <c r="B23" s="10" t="s">
        <v>1598</v>
      </c>
      <c r="C23" s="10" t="s">
        <v>52</v>
      </c>
      <c r="D23" s="10" t="s">
        <v>118</v>
      </c>
      <c r="E23" s="17">
        <f>일위대가!F212</f>
        <v>1083431</v>
      </c>
      <c r="F23" s="17">
        <f>일위대가!H212</f>
        <v>0</v>
      </c>
      <c r="G23" s="17">
        <f>일위대가!J212</f>
        <v>0</v>
      </c>
      <c r="H23" s="17">
        <f t="shared" si="0"/>
        <v>1083431</v>
      </c>
      <c r="I23" s="10" t="s">
        <v>414</v>
      </c>
      <c r="J23" s="10" t="s">
        <v>52</v>
      </c>
      <c r="K23" s="2" t="s">
        <v>52</v>
      </c>
      <c r="L23" s="2" t="s">
        <v>52</v>
      </c>
      <c r="M23" s="2" t="s">
        <v>52</v>
      </c>
      <c r="N23" s="2" t="s">
        <v>52</v>
      </c>
    </row>
    <row r="24" spans="1:14" ht="30" customHeight="1" x14ac:dyDescent="0.3">
      <c r="A24" s="10" t="s">
        <v>158</v>
      </c>
      <c r="B24" s="27" t="s">
        <v>155</v>
      </c>
      <c r="C24" s="27" t="s">
        <v>156</v>
      </c>
      <c r="D24" s="27" t="s">
        <v>157</v>
      </c>
      <c r="E24" s="31">
        <f>일위대가!F219</f>
        <v>3988</v>
      </c>
      <c r="F24" s="31">
        <f>일위대가!H219</f>
        <v>15180</v>
      </c>
      <c r="G24" s="31">
        <f>일위대가!J219</f>
        <v>0</v>
      </c>
      <c r="H24" s="31">
        <f t="shared" si="0"/>
        <v>19168</v>
      </c>
      <c r="I24" s="27" t="s">
        <v>421</v>
      </c>
      <c r="J24" s="27" t="s">
        <v>52</v>
      </c>
      <c r="K24" s="2" t="s">
        <v>52</v>
      </c>
      <c r="L24" s="2" t="s">
        <v>52</v>
      </c>
      <c r="M24" s="2" t="s">
        <v>52</v>
      </c>
      <c r="N24" s="2" t="s">
        <v>52</v>
      </c>
    </row>
    <row r="25" spans="1:14" ht="30" customHeight="1" x14ac:dyDescent="0.3">
      <c r="A25" s="10" t="s">
        <v>160</v>
      </c>
      <c r="B25" s="27" t="s">
        <v>155</v>
      </c>
      <c r="C25" s="27" t="s">
        <v>159</v>
      </c>
      <c r="D25" s="27" t="s">
        <v>157</v>
      </c>
      <c r="E25" s="31">
        <f>일위대가!F226</f>
        <v>6460</v>
      </c>
      <c r="F25" s="31">
        <f>일위대가!H226</f>
        <v>22509</v>
      </c>
      <c r="G25" s="31">
        <f>일위대가!J226</f>
        <v>0</v>
      </c>
      <c r="H25" s="31">
        <f t="shared" si="0"/>
        <v>28969</v>
      </c>
      <c r="I25" s="27" t="s">
        <v>439</v>
      </c>
      <c r="J25" s="27" t="s">
        <v>52</v>
      </c>
      <c r="K25" s="2" t="s">
        <v>52</v>
      </c>
      <c r="L25" s="2" t="s">
        <v>52</v>
      </c>
      <c r="M25" s="2" t="s">
        <v>52</v>
      </c>
      <c r="N25" s="2" t="s">
        <v>52</v>
      </c>
    </row>
    <row r="26" spans="1:14" ht="30" customHeight="1" x14ac:dyDescent="0.3">
      <c r="A26" s="10" t="s">
        <v>162</v>
      </c>
      <c r="B26" s="27" t="s">
        <v>155</v>
      </c>
      <c r="C26" s="27" t="s">
        <v>161</v>
      </c>
      <c r="D26" s="27" t="s">
        <v>157</v>
      </c>
      <c r="E26" s="31">
        <f>일위대가!F233</f>
        <v>8714</v>
      </c>
      <c r="F26" s="31">
        <f>일위대가!H233</f>
        <v>32455</v>
      </c>
      <c r="G26" s="31">
        <f>일위대가!J233</f>
        <v>0</v>
      </c>
      <c r="H26" s="31">
        <f t="shared" si="0"/>
        <v>41169</v>
      </c>
      <c r="I26" s="27" t="s">
        <v>447</v>
      </c>
      <c r="J26" s="27" t="s">
        <v>52</v>
      </c>
      <c r="K26" s="2" t="s">
        <v>52</v>
      </c>
      <c r="L26" s="2" t="s">
        <v>52</v>
      </c>
      <c r="M26" s="2" t="s">
        <v>52</v>
      </c>
      <c r="N26" s="2" t="s">
        <v>52</v>
      </c>
    </row>
    <row r="27" spans="1:14" ht="30" customHeight="1" x14ac:dyDescent="0.3">
      <c r="A27" s="10" t="s">
        <v>164</v>
      </c>
      <c r="B27" s="27" t="s">
        <v>155</v>
      </c>
      <c r="C27" s="27" t="s">
        <v>163</v>
      </c>
      <c r="D27" s="27" t="s">
        <v>157</v>
      </c>
      <c r="E27" s="31">
        <f>일위대가!F240</f>
        <v>15212</v>
      </c>
      <c r="F27" s="31">
        <f>일위대가!H240</f>
        <v>51299</v>
      </c>
      <c r="G27" s="31">
        <f>일위대가!J240</f>
        <v>0</v>
      </c>
      <c r="H27" s="31">
        <f t="shared" si="0"/>
        <v>66511</v>
      </c>
      <c r="I27" s="27" t="s">
        <v>455</v>
      </c>
      <c r="J27" s="27" t="s">
        <v>52</v>
      </c>
      <c r="K27" s="2" t="s">
        <v>52</v>
      </c>
      <c r="L27" s="2" t="s">
        <v>52</v>
      </c>
      <c r="M27" s="2" t="s">
        <v>52</v>
      </c>
      <c r="N27" s="2" t="s">
        <v>52</v>
      </c>
    </row>
    <row r="28" spans="1:14" ht="30" customHeight="1" x14ac:dyDescent="0.3">
      <c r="A28" s="10" t="s">
        <v>167</v>
      </c>
      <c r="B28" s="10" t="s">
        <v>165</v>
      </c>
      <c r="C28" s="10" t="s">
        <v>166</v>
      </c>
      <c r="D28" s="10" t="s">
        <v>157</v>
      </c>
      <c r="E28" s="17">
        <f>일위대가!F247</f>
        <v>14161</v>
      </c>
      <c r="F28" s="17">
        <f>일위대가!H247</f>
        <v>7852</v>
      </c>
      <c r="G28" s="17">
        <f>일위대가!J247</f>
        <v>0</v>
      </c>
      <c r="H28" s="17">
        <f t="shared" si="0"/>
        <v>22013</v>
      </c>
      <c r="I28" s="10" t="s">
        <v>463</v>
      </c>
      <c r="J28" s="10" t="s">
        <v>52</v>
      </c>
      <c r="K28" s="2" t="s">
        <v>52</v>
      </c>
      <c r="L28" s="2" t="s">
        <v>52</v>
      </c>
      <c r="M28" s="2" t="s">
        <v>52</v>
      </c>
      <c r="N28" s="2" t="s">
        <v>52</v>
      </c>
    </row>
    <row r="29" spans="1:14" ht="30" customHeight="1" x14ac:dyDescent="0.3">
      <c r="A29" s="10" t="s">
        <v>171</v>
      </c>
      <c r="B29" s="10" t="s">
        <v>155</v>
      </c>
      <c r="C29" s="10" t="s">
        <v>170</v>
      </c>
      <c r="D29" s="10" t="s">
        <v>157</v>
      </c>
      <c r="E29" s="17">
        <f>일위대가!F254</f>
        <v>11042</v>
      </c>
      <c r="F29" s="17">
        <f>일위대가!H254</f>
        <v>45018</v>
      </c>
      <c r="G29" s="17">
        <f>일위대가!J254</f>
        <v>0</v>
      </c>
      <c r="H29" s="17">
        <f t="shared" si="0"/>
        <v>56060</v>
      </c>
      <c r="I29" s="10" t="s">
        <v>472</v>
      </c>
      <c r="J29" s="10" t="s">
        <v>52</v>
      </c>
      <c r="K29" s="2" t="s">
        <v>52</v>
      </c>
      <c r="L29" s="2" t="s">
        <v>52</v>
      </c>
      <c r="M29" s="2" t="s">
        <v>52</v>
      </c>
      <c r="N29" s="2" t="s">
        <v>52</v>
      </c>
    </row>
    <row r="30" spans="1:14" ht="30" customHeight="1" x14ac:dyDescent="0.3">
      <c r="A30" s="10" t="s">
        <v>195</v>
      </c>
      <c r="B30" s="10" t="s">
        <v>1599</v>
      </c>
      <c r="C30" s="10" t="s">
        <v>193</v>
      </c>
      <c r="D30" s="10" t="s">
        <v>118</v>
      </c>
      <c r="E30" s="17">
        <f>일위대가!F288</f>
        <v>16719984</v>
      </c>
      <c r="F30" s="17">
        <f>일위대가!H288</f>
        <v>1280875</v>
      </c>
      <c r="G30" s="17">
        <f>일위대가!J288</f>
        <v>0</v>
      </c>
      <c r="H30" s="17">
        <f t="shared" si="0"/>
        <v>18000859</v>
      </c>
      <c r="I30" s="10" t="s">
        <v>479</v>
      </c>
      <c r="J30" s="10" t="s">
        <v>52</v>
      </c>
      <c r="K30" s="2" t="s">
        <v>52</v>
      </c>
      <c r="L30" s="2" t="s">
        <v>52</v>
      </c>
      <c r="M30" s="2" t="s">
        <v>52</v>
      </c>
      <c r="N30" s="2" t="s">
        <v>52</v>
      </c>
    </row>
    <row r="31" spans="1:14" ht="30" customHeight="1" x14ac:dyDescent="0.3">
      <c r="A31" s="10" t="s">
        <v>199</v>
      </c>
      <c r="B31" s="10" t="s">
        <v>1599</v>
      </c>
      <c r="C31" s="10" t="s">
        <v>198</v>
      </c>
      <c r="D31" s="10" t="s">
        <v>118</v>
      </c>
      <c r="E31" s="17">
        <f>일위대가!F315</f>
        <v>32266236</v>
      </c>
      <c r="F31" s="17">
        <f>일위대가!H315</f>
        <v>4092419</v>
      </c>
      <c r="G31" s="17">
        <f>일위대가!J315</f>
        <v>0</v>
      </c>
      <c r="H31" s="17">
        <f t="shared" si="0"/>
        <v>36358655</v>
      </c>
      <c r="I31" s="10" t="s">
        <v>599</v>
      </c>
      <c r="J31" s="10" t="s">
        <v>52</v>
      </c>
      <c r="K31" s="2" t="s">
        <v>52</v>
      </c>
      <c r="L31" s="2" t="s">
        <v>52</v>
      </c>
      <c r="M31" s="2" t="s">
        <v>52</v>
      </c>
      <c r="N31" s="2" t="s">
        <v>52</v>
      </c>
    </row>
    <row r="32" spans="1:14" ht="30" customHeight="1" x14ac:dyDescent="0.3">
      <c r="A32" s="10" t="s">
        <v>234</v>
      </c>
      <c r="B32" s="10" t="s">
        <v>233</v>
      </c>
      <c r="C32" s="10" t="s">
        <v>1600</v>
      </c>
      <c r="D32" s="10" t="s">
        <v>118</v>
      </c>
      <c r="E32" s="17">
        <f>일위대가!F321</f>
        <v>5021</v>
      </c>
      <c r="F32" s="17">
        <f>일위대가!H321</f>
        <v>167386</v>
      </c>
      <c r="G32" s="17">
        <f>일위대가!J321</f>
        <v>0</v>
      </c>
      <c r="H32" s="17">
        <f t="shared" si="0"/>
        <v>172407</v>
      </c>
      <c r="I32" s="10" t="s">
        <v>678</v>
      </c>
      <c r="J32" s="10" t="s">
        <v>52</v>
      </c>
      <c r="K32" s="2" t="s">
        <v>52</v>
      </c>
      <c r="L32" s="2" t="s">
        <v>52</v>
      </c>
      <c r="M32" s="2" t="s">
        <v>52</v>
      </c>
      <c r="N32" s="2" t="s">
        <v>52</v>
      </c>
    </row>
    <row r="33" spans="1:14" ht="30" customHeight="1" x14ac:dyDescent="0.3">
      <c r="A33" s="10" t="s">
        <v>237</v>
      </c>
      <c r="B33" s="10" t="s">
        <v>233</v>
      </c>
      <c r="C33" s="10" t="s">
        <v>236</v>
      </c>
      <c r="D33" s="10" t="s">
        <v>118</v>
      </c>
      <c r="E33" s="17">
        <f>일위대가!F328</f>
        <v>14182</v>
      </c>
      <c r="F33" s="17">
        <f>일위대가!H328</f>
        <v>472750</v>
      </c>
      <c r="G33" s="17">
        <f>일위대가!J328</f>
        <v>0</v>
      </c>
      <c r="H33" s="17">
        <f t="shared" si="0"/>
        <v>486932</v>
      </c>
      <c r="I33" s="10" t="s">
        <v>687</v>
      </c>
      <c r="J33" s="10" t="s">
        <v>52</v>
      </c>
      <c r="K33" s="2" t="s">
        <v>52</v>
      </c>
      <c r="L33" s="2" t="s">
        <v>52</v>
      </c>
      <c r="M33" s="2" t="s">
        <v>52</v>
      </c>
      <c r="N33" s="2" t="s">
        <v>52</v>
      </c>
    </row>
    <row r="34" spans="1:14" ht="30" customHeight="1" x14ac:dyDescent="0.3">
      <c r="A34" s="10" t="s">
        <v>241</v>
      </c>
      <c r="B34" s="10" t="s">
        <v>233</v>
      </c>
      <c r="C34" s="10" t="s">
        <v>239</v>
      </c>
      <c r="D34" s="10" t="s">
        <v>240</v>
      </c>
      <c r="E34" s="17">
        <f>일위대가!F334</f>
        <v>2636</v>
      </c>
      <c r="F34" s="17">
        <f>일위대가!H334</f>
        <v>87885</v>
      </c>
      <c r="G34" s="17">
        <f>일위대가!J334</f>
        <v>0</v>
      </c>
      <c r="H34" s="17">
        <f t="shared" si="0"/>
        <v>90521</v>
      </c>
      <c r="I34" s="10" t="s">
        <v>693</v>
      </c>
      <c r="J34" s="10" t="s">
        <v>52</v>
      </c>
      <c r="K34" s="2" t="s">
        <v>52</v>
      </c>
      <c r="L34" s="2" t="s">
        <v>52</v>
      </c>
      <c r="M34" s="2" t="s">
        <v>52</v>
      </c>
      <c r="N34" s="2" t="s">
        <v>52</v>
      </c>
    </row>
    <row r="35" spans="1:14" ht="30" customHeight="1" x14ac:dyDescent="0.3">
      <c r="A35" s="10" t="s">
        <v>245</v>
      </c>
      <c r="B35" s="10" t="s">
        <v>233</v>
      </c>
      <c r="C35" s="10" t="s">
        <v>243</v>
      </c>
      <c r="D35" s="10" t="s">
        <v>244</v>
      </c>
      <c r="E35" s="17">
        <f>일위대가!F339</f>
        <v>182</v>
      </c>
      <c r="F35" s="17">
        <f>일위대가!H339</f>
        <v>6090</v>
      </c>
      <c r="G35" s="17">
        <f>일위대가!J339</f>
        <v>0</v>
      </c>
      <c r="H35" s="17">
        <f t="shared" si="0"/>
        <v>6272</v>
      </c>
      <c r="I35" s="10" t="s">
        <v>698</v>
      </c>
      <c r="J35" s="10" t="s">
        <v>52</v>
      </c>
      <c r="K35" s="2" t="s">
        <v>52</v>
      </c>
      <c r="L35" s="2" t="s">
        <v>52</v>
      </c>
      <c r="M35" s="2" t="s">
        <v>52</v>
      </c>
      <c r="N35" s="2" t="s">
        <v>52</v>
      </c>
    </row>
    <row r="36" spans="1:14" ht="30" customHeight="1" x14ac:dyDescent="0.3">
      <c r="A36" s="10" t="s">
        <v>250</v>
      </c>
      <c r="B36" s="10" t="s">
        <v>1601</v>
      </c>
      <c r="C36" s="10" t="s">
        <v>193</v>
      </c>
      <c r="D36" s="10" t="s">
        <v>118</v>
      </c>
      <c r="E36" s="17">
        <f>일위대가!F373</f>
        <v>32951984</v>
      </c>
      <c r="F36" s="17">
        <f>일위대가!H373</f>
        <v>1850558</v>
      </c>
      <c r="G36" s="17">
        <f>일위대가!J373</f>
        <v>0</v>
      </c>
      <c r="H36" s="17">
        <f t="shared" ref="H36:H53" si="1">E36+F36+G36</f>
        <v>34802542</v>
      </c>
      <c r="I36" s="10" t="s">
        <v>704</v>
      </c>
      <c r="J36" s="10" t="s">
        <v>52</v>
      </c>
      <c r="K36" s="2" t="s">
        <v>52</v>
      </c>
      <c r="L36" s="2" t="s">
        <v>52</v>
      </c>
      <c r="M36" s="2" t="s">
        <v>52</v>
      </c>
      <c r="N36" s="2" t="s">
        <v>52</v>
      </c>
    </row>
    <row r="37" spans="1:14" ht="30" customHeight="1" x14ac:dyDescent="0.3">
      <c r="A37" s="10" t="s">
        <v>252</v>
      </c>
      <c r="B37" s="10" t="s">
        <v>1601</v>
      </c>
      <c r="C37" s="10" t="s">
        <v>198</v>
      </c>
      <c r="D37" s="10" t="s">
        <v>118</v>
      </c>
      <c r="E37" s="17">
        <f>일위대가!F398</f>
        <v>69652577</v>
      </c>
      <c r="F37" s="17">
        <f>일위대가!H398</f>
        <v>15045762</v>
      </c>
      <c r="G37" s="17">
        <f>일위대가!J398</f>
        <v>0</v>
      </c>
      <c r="H37" s="17">
        <f t="shared" si="1"/>
        <v>84698339</v>
      </c>
      <c r="I37" s="10" t="s">
        <v>740</v>
      </c>
      <c r="J37" s="10" t="s">
        <v>52</v>
      </c>
      <c r="K37" s="2" t="s">
        <v>52</v>
      </c>
      <c r="L37" s="2" t="s">
        <v>52</v>
      </c>
      <c r="M37" s="2" t="s">
        <v>52</v>
      </c>
      <c r="N37" s="2" t="s">
        <v>52</v>
      </c>
    </row>
    <row r="38" spans="1:14" ht="30" customHeight="1" x14ac:dyDescent="0.3">
      <c r="A38" s="10" t="s">
        <v>269</v>
      </c>
      <c r="B38" s="10" t="s">
        <v>1602</v>
      </c>
      <c r="C38" s="10" t="s">
        <v>193</v>
      </c>
      <c r="D38" s="10" t="s">
        <v>118</v>
      </c>
      <c r="E38" s="17">
        <f>일위대가!F435</f>
        <v>6064762</v>
      </c>
      <c r="F38" s="17">
        <f>일위대가!H435</f>
        <v>697900</v>
      </c>
      <c r="G38" s="17">
        <f>일위대가!J435</f>
        <v>0</v>
      </c>
      <c r="H38" s="17">
        <f t="shared" si="1"/>
        <v>6762662</v>
      </c>
      <c r="I38" s="10" t="s">
        <v>763</v>
      </c>
      <c r="J38" s="10" t="s">
        <v>52</v>
      </c>
      <c r="K38" s="2" t="s">
        <v>52</v>
      </c>
      <c r="L38" s="2" t="s">
        <v>52</v>
      </c>
      <c r="M38" s="2" t="s">
        <v>52</v>
      </c>
      <c r="N38" s="2" t="s">
        <v>52</v>
      </c>
    </row>
    <row r="39" spans="1:14" ht="30" customHeight="1" x14ac:dyDescent="0.3">
      <c r="A39" s="10" t="s">
        <v>271</v>
      </c>
      <c r="B39" s="10" t="s">
        <v>1602</v>
      </c>
      <c r="C39" s="10" t="s">
        <v>198</v>
      </c>
      <c r="D39" s="10" t="s">
        <v>118</v>
      </c>
      <c r="E39" s="17">
        <f>일위대가!F459</f>
        <v>6972810</v>
      </c>
      <c r="F39" s="17">
        <f>일위대가!H459</f>
        <v>624493</v>
      </c>
      <c r="G39" s="17">
        <f>일위대가!J459</f>
        <v>0</v>
      </c>
      <c r="H39" s="17">
        <f t="shared" si="1"/>
        <v>7597303</v>
      </c>
      <c r="I39" s="10" t="s">
        <v>825</v>
      </c>
      <c r="J39" s="10" t="s">
        <v>52</v>
      </c>
      <c r="K39" s="2" t="s">
        <v>52</v>
      </c>
      <c r="L39" s="2" t="s">
        <v>52</v>
      </c>
      <c r="M39" s="2" t="s">
        <v>52</v>
      </c>
      <c r="N39" s="2" t="s">
        <v>52</v>
      </c>
    </row>
    <row r="40" spans="1:14" ht="30" customHeight="1" x14ac:dyDescent="0.3">
      <c r="A40" s="10" t="s">
        <v>288</v>
      </c>
      <c r="B40" s="10" t="s">
        <v>1603</v>
      </c>
      <c r="C40" s="10" t="s">
        <v>193</v>
      </c>
      <c r="D40" s="10" t="s">
        <v>118</v>
      </c>
      <c r="E40" s="17">
        <f>일위대가!F496</f>
        <v>7896796</v>
      </c>
      <c r="F40" s="17">
        <f>일위대가!H496</f>
        <v>1354358</v>
      </c>
      <c r="G40" s="17">
        <f>일위대가!J496</f>
        <v>0</v>
      </c>
      <c r="H40" s="17">
        <f t="shared" si="1"/>
        <v>9251154</v>
      </c>
      <c r="I40" s="10" t="s">
        <v>853</v>
      </c>
      <c r="J40" s="10" t="s">
        <v>52</v>
      </c>
      <c r="K40" s="2" t="s">
        <v>52</v>
      </c>
      <c r="L40" s="2" t="s">
        <v>52</v>
      </c>
      <c r="M40" s="2" t="s">
        <v>52</v>
      </c>
      <c r="N40" s="2" t="s">
        <v>52</v>
      </c>
    </row>
    <row r="41" spans="1:14" ht="30" customHeight="1" x14ac:dyDescent="0.3">
      <c r="A41" s="10" t="s">
        <v>290</v>
      </c>
      <c r="B41" s="10" t="s">
        <v>1603</v>
      </c>
      <c r="C41" s="10" t="s">
        <v>198</v>
      </c>
      <c r="D41" s="10" t="s">
        <v>118</v>
      </c>
      <c r="E41" s="17">
        <f>일위대가!F521</f>
        <v>10415910</v>
      </c>
      <c r="F41" s="17">
        <f>일위대가!H521</f>
        <v>1430874</v>
      </c>
      <c r="G41" s="17">
        <f>일위대가!J521</f>
        <v>0</v>
      </c>
      <c r="H41" s="17">
        <f t="shared" si="1"/>
        <v>11846784</v>
      </c>
      <c r="I41" s="10" t="s">
        <v>888</v>
      </c>
      <c r="J41" s="10" t="s">
        <v>52</v>
      </c>
      <c r="K41" s="2" t="s">
        <v>52</v>
      </c>
      <c r="L41" s="2" t="s">
        <v>52</v>
      </c>
      <c r="M41" s="2" t="s">
        <v>52</v>
      </c>
      <c r="N41" s="2" t="s">
        <v>52</v>
      </c>
    </row>
    <row r="42" spans="1:14" ht="30" customHeight="1" x14ac:dyDescent="0.3">
      <c r="A42" s="10" t="s">
        <v>307</v>
      </c>
      <c r="B42" s="10" t="s">
        <v>1604</v>
      </c>
      <c r="C42" s="10" t="s">
        <v>193</v>
      </c>
      <c r="D42" s="10" t="s">
        <v>118</v>
      </c>
      <c r="E42" s="17">
        <f>일위대가!F558</f>
        <v>7060440</v>
      </c>
      <c r="F42" s="17">
        <f>일위대가!H558</f>
        <v>916720</v>
      </c>
      <c r="G42" s="17">
        <f>일위대가!J558</f>
        <v>0</v>
      </c>
      <c r="H42" s="17">
        <f t="shared" si="1"/>
        <v>7977160</v>
      </c>
      <c r="I42" s="10" t="s">
        <v>911</v>
      </c>
      <c r="J42" s="10" t="s">
        <v>52</v>
      </c>
      <c r="K42" s="2" t="s">
        <v>52</v>
      </c>
      <c r="L42" s="2" t="s">
        <v>52</v>
      </c>
      <c r="M42" s="2" t="s">
        <v>52</v>
      </c>
      <c r="N42" s="2" t="s">
        <v>52</v>
      </c>
    </row>
    <row r="43" spans="1:14" ht="30" customHeight="1" x14ac:dyDescent="0.3">
      <c r="A43" s="10" t="s">
        <v>309</v>
      </c>
      <c r="B43" s="10" t="s">
        <v>1604</v>
      </c>
      <c r="C43" s="10" t="s">
        <v>198</v>
      </c>
      <c r="D43" s="10" t="s">
        <v>118</v>
      </c>
      <c r="E43" s="17">
        <f>일위대가!F582</f>
        <v>8106510</v>
      </c>
      <c r="F43" s="17">
        <f>일위대가!H582</f>
        <v>890274</v>
      </c>
      <c r="G43" s="17">
        <f>일위대가!J582</f>
        <v>0</v>
      </c>
      <c r="H43" s="17">
        <f t="shared" si="1"/>
        <v>8996784</v>
      </c>
      <c r="I43" s="10" t="s">
        <v>946</v>
      </c>
      <c r="J43" s="10" t="s">
        <v>52</v>
      </c>
      <c r="K43" s="2" t="s">
        <v>52</v>
      </c>
      <c r="L43" s="2" t="s">
        <v>52</v>
      </c>
      <c r="M43" s="2" t="s">
        <v>52</v>
      </c>
      <c r="N43" s="2" t="s">
        <v>52</v>
      </c>
    </row>
    <row r="44" spans="1:14" ht="30" customHeight="1" x14ac:dyDescent="0.3">
      <c r="A44" s="10" t="s">
        <v>326</v>
      </c>
      <c r="B44" s="10" t="s">
        <v>1605</v>
      </c>
      <c r="C44" s="10" t="s">
        <v>193</v>
      </c>
      <c r="D44" s="10" t="s">
        <v>118</v>
      </c>
      <c r="E44" s="17">
        <f>일위대가!F619</f>
        <v>6675440</v>
      </c>
      <c r="F44" s="17">
        <f>일위대가!H619</f>
        <v>916720</v>
      </c>
      <c r="G44" s="17">
        <f>일위대가!J619</f>
        <v>0</v>
      </c>
      <c r="H44" s="17">
        <f t="shared" si="1"/>
        <v>7592160</v>
      </c>
      <c r="I44" s="10" t="s">
        <v>968</v>
      </c>
      <c r="J44" s="10" t="s">
        <v>52</v>
      </c>
      <c r="K44" s="2" t="s">
        <v>52</v>
      </c>
      <c r="L44" s="2" t="s">
        <v>52</v>
      </c>
      <c r="M44" s="2" t="s">
        <v>52</v>
      </c>
      <c r="N44" s="2" t="s">
        <v>52</v>
      </c>
    </row>
    <row r="45" spans="1:14" ht="30" customHeight="1" x14ac:dyDescent="0.3">
      <c r="A45" s="10" t="s">
        <v>328</v>
      </c>
      <c r="B45" s="10" t="s">
        <v>1605</v>
      </c>
      <c r="C45" s="10" t="s">
        <v>198</v>
      </c>
      <c r="D45" s="10" t="s">
        <v>118</v>
      </c>
      <c r="E45" s="17">
        <f>일위대가!F643</f>
        <v>7287510</v>
      </c>
      <c r="F45" s="17">
        <f>일위대가!H643</f>
        <v>890274</v>
      </c>
      <c r="G45" s="17">
        <f>일위대가!J643</f>
        <v>0</v>
      </c>
      <c r="H45" s="17">
        <f t="shared" si="1"/>
        <v>8177784</v>
      </c>
      <c r="I45" s="10" t="s">
        <v>1003</v>
      </c>
      <c r="J45" s="10" t="s">
        <v>52</v>
      </c>
      <c r="K45" s="2" t="s">
        <v>52</v>
      </c>
      <c r="L45" s="2" t="s">
        <v>52</v>
      </c>
      <c r="M45" s="2" t="s">
        <v>52</v>
      </c>
      <c r="N45" s="2" t="s">
        <v>52</v>
      </c>
    </row>
    <row r="46" spans="1:14" ht="30" customHeight="1" x14ac:dyDescent="0.3">
      <c r="A46" s="10" t="s">
        <v>345</v>
      </c>
      <c r="B46" s="10" t="s">
        <v>1606</v>
      </c>
      <c r="C46" s="10" t="s">
        <v>193</v>
      </c>
      <c r="D46" s="10" t="s">
        <v>118</v>
      </c>
      <c r="E46" s="17">
        <f>일위대가!F680</f>
        <v>7896796</v>
      </c>
      <c r="F46" s="17">
        <f>일위대가!H680</f>
        <v>1354358</v>
      </c>
      <c r="G46" s="17">
        <f>일위대가!J680</f>
        <v>0</v>
      </c>
      <c r="H46" s="17">
        <f t="shared" si="1"/>
        <v>9251154</v>
      </c>
      <c r="I46" s="10" t="s">
        <v>1025</v>
      </c>
      <c r="J46" s="10" t="s">
        <v>52</v>
      </c>
      <c r="K46" s="2" t="s">
        <v>52</v>
      </c>
      <c r="L46" s="2" t="s">
        <v>52</v>
      </c>
      <c r="M46" s="2" t="s">
        <v>52</v>
      </c>
      <c r="N46" s="2" t="s">
        <v>52</v>
      </c>
    </row>
    <row r="47" spans="1:14" ht="30" customHeight="1" x14ac:dyDescent="0.3">
      <c r="A47" s="10" t="s">
        <v>347</v>
      </c>
      <c r="B47" s="10" t="s">
        <v>1606</v>
      </c>
      <c r="C47" s="10" t="s">
        <v>198</v>
      </c>
      <c r="D47" s="10" t="s">
        <v>118</v>
      </c>
      <c r="E47" s="17">
        <f>일위대가!F705</f>
        <v>8777910</v>
      </c>
      <c r="F47" s="17">
        <f>일위대가!H705</f>
        <v>1430874</v>
      </c>
      <c r="G47" s="17">
        <f>일위대가!J705</f>
        <v>0</v>
      </c>
      <c r="H47" s="17">
        <f t="shared" si="1"/>
        <v>10208784</v>
      </c>
      <c r="I47" s="10" t="s">
        <v>1060</v>
      </c>
      <c r="J47" s="10" t="s">
        <v>52</v>
      </c>
      <c r="K47" s="2" t="s">
        <v>52</v>
      </c>
      <c r="L47" s="2" t="s">
        <v>52</v>
      </c>
      <c r="M47" s="2" t="s">
        <v>52</v>
      </c>
      <c r="N47" s="2" t="s">
        <v>52</v>
      </c>
    </row>
    <row r="48" spans="1:14" ht="30" customHeight="1" x14ac:dyDescent="0.3">
      <c r="A48" s="10" t="s">
        <v>364</v>
      </c>
      <c r="B48" s="10" t="s">
        <v>1607</v>
      </c>
      <c r="C48" s="10" t="s">
        <v>193</v>
      </c>
      <c r="D48" s="10" t="s">
        <v>118</v>
      </c>
      <c r="E48" s="17">
        <f>일위대가!F742</f>
        <v>9783152</v>
      </c>
      <c r="F48" s="17">
        <f>일위대가!H742</f>
        <v>1803906</v>
      </c>
      <c r="G48" s="17">
        <f>일위대가!J742</f>
        <v>0</v>
      </c>
      <c r="H48" s="17">
        <f t="shared" si="1"/>
        <v>11587058</v>
      </c>
      <c r="I48" s="10" t="s">
        <v>1083</v>
      </c>
      <c r="J48" s="10" t="s">
        <v>52</v>
      </c>
      <c r="K48" s="2" t="s">
        <v>52</v>
      </c>
      <c r="L48" s="2" t="s">
        <v>52</v>
      </c>
      <c r="M48" s="2" t="s">
        <v>52</v>
      </c>
      <c r="N48" s="2" t="s">
        <v>52</v>
      </c>
    </row>
    <row r="49" spans="1:14" ht="30" customHeight="1" x14ac:dyDescent="0.3">
      <c r="A49" s="10" t="s">
        <v>366</v>
      </c>
      <c r="B49" s="10" t="s">
        <v>1607</v>
      </c>
      <c r="C49" s="10" t="s">
        <v>198</v>
      </c>
      <c r="D49" s="10" t="s">
        <v>118</v>
      </c>
      <c r="E49" s="17">
        <f>일위대가!F766</f>
        <v>10957310</v>
      </c>
      <c r="F49" s="17">
        <f>일위대가!H766</f>
        <v>1962437</v>
      </c>
      <c r="G49" s="17">
        <f>일위대가!J766</f>
        <v>0</v>
      </c>
      <c r="H49" s="17">
        <f t="shared" si="1"/>
        <v>12919747</v>
      </c>
      <c r="I49" s="10" t="s">
        <v>1120</v>
      </c>
      <c r="J49" s="10" t="s">
        <v>52</v>
      </c>
      <c r="K49" s="2" t="s">
        <v>52</v>
      </c>
      <c r="L49" s="2" t="s">
        <v>52</v>
      </c>
      <c r="M49" s="2" t="s">
        <v>52</v>
      </c>
      <c r="N49" s="2" t="s">
        <v>52</v>
      </c>
    </row>
    <row r="50" spans="1:14" ht="30" customHeight="1" x14ac:dyDescent="0.3">
      <c r="A50" s="10" t="s">
        <v>383</v>
      </c>
      <c r="B50" s="10" t="s">
        <v>1608</v>
      </c>
      <c r="C50" s="10" t="s">
        <v>193</v>
      </c>
      <c r="D50" s="10" t="s">
        <v>118</v>
      </c>
      <c r="E50" s="17">
        <f>일위대가!F803</f>
        <v>10393830</v>
      </c>
      <c r="F50" s="17">
        <f>일위대가!H803</f>
        <v>2022726</v>
      </c>
      <c r="G50" s="17">
        <f>일위대가!J803</f>
        <v>0</v>
      </c>
      <c r="H50" s="17">
        <f t="shared" si="1"/>
        <v>12416556</v>
      </c>
      <c r="I50" s="10" t="s">
        <v>1142</v>
      </c>
      <c r="J50" s="10" t="s">
        <v>52</v>
      </c>
      <c r="K50" s="2" t="s">
        <v>52</v>
      </c>
      <c r="L50" s="2" t="s">
        <v>52</v>
      </c>
      <c r="M50" s="2" t="s">
        <v>52</v>
      </c>
      <c r="N50" s="2" t="s">
        <v>52</v>
      </c>
    </row>
    <row r="51" spans="1:14" ht="30" customHeight="1" x14ac:dyDescent="0.3">
      <c r="A51" s="10" t="s">
        <v>385</v>
      </c>
      <c r="B51" s="10" t="s">
        <v>1608</v>
      </c>
      <c r="C51" s="10" t="s">
        <v>198</v>
      </c>
      <c r="D51" s="10" t="s">
        <v>118</v>
      </c>
      <c r="E51" s="17">
        <f>일위대가!F827</f>
        <v>12003010</v>
      </c>
      <c r="F51" s="17">
        <f>일위대가!H827</f>
        <v>2228219</v>
      </c>
      <c r="G51" s="17">
        <f>일위대가!J827</f>
        <v>0</v>
      </c>
      <c r="H51" s="17">
        <f t="shared" si="1"/>
        <v>14231229</v>
      </c>
      <c r="I51" s="10" t="s">
        <v>1177</v>
      </c>
      <c r="J51" s="10" t="s">
        <v>52</v>
      </c>
      <c r="K51" s="2" t="s">
        <v>52</v>
      </c>
      <c r="L51" s="2" t="s">
        <v>52</v>
      </c>
      <c r="M51" s="2" t="s">
        <v>52</v>
      </c>
      <c r="N51" s="2" t="s">
        <v>52</v>
      </c>
    </row>
    <row r="52" spans="1:14" ht="30" customHeight="1" x14ac:dyDescent="0.3">
      <c r="A52" s="10" t="s">
        <v>402</v>
      </c>
      <c r="B52" s="10" t="s">
        <v>1609</v>
      </c>
      <c r="C52" s="10" t="s">
        <v>193</v>
      </c>
      <c r="D52" s="10" t="s">
        <v>118</v>
      </c>
      <c r="E52" s="17">
        <f>일위대가!F864</f>
        <v>7286118</v>
      </c>
      <c r="F52" s="17">
        <f>일위대가!H864</f>
        <v>1135539</v>
      </c>
      <c r="G52" s="17">
        <f>일위대가!J864</f>
        <v>0</v>
      </c>
      <c r="H52" s="17">
        <f t="shared" si="1"/>
        <v>8421657</v>
      </c>
      <c r="I52" s="10" t="s">
        <v>1199</v>
      </c>
      <c r="J52" s="10" t="s">
        <v>52</v>
      </c>
      <c r="K52" s="2" t="s">
        <v>52</v>
      </c>
      <c r="L52" s="2" t="s">
        <v>52</v>
      </c>
      <c r="M52" s="2" t="s">
        <v>52</v>
      </c>
      <c r="N52" s="2" t="s">
        <v>52</v>
      </c>
    </row>
    <row r="53" spans="1:14" ht="30" customHeight="1" x14ac:dyDescent="0.3">
      <c r="A53" s="10" t="s">
        <v>404</v>
      </c>
      <c r="B53" s="10" t="s">
        <v>1609</v>
      </c>
      <c r="C53" s="10" t="s">
        <v>198</v>
      </c>
      <c r="D53" s="10" t="s">
        <v>118</v>
      </c>
      <c r="E53" s="17">
        <f>일위대가!F888</f>
        <v>8333210</v>
      </c>
      <c r="F53" s="17">
        <f>일위대가!H888</f>
        <v>1156056</v>
      </c>
      <c r="G53" s="17">
        <f>일위대가!J888</f>
        <v>0</v>
      </c>
      <c r="H53" s="17">
        <f t="shared" si="1"/>
        <v>9489266</v>
      </c>
      <c r="I53" s="10" t="s">
        <v>1234</v>
      </c>
      <c r="J53" s="10" t="s">
        <v>52</v>
      </c>
      <c r="K53" s="2" t="s">
        <v>52</v>
      </c>
      <c r="L53" s="2" t="s">
        <v>52</v>
      </c>
      <c r="M53" s="2" t="s">
        <v>52</v>
      </c>
      <c r="N53" s="2" t="s">
        <v>52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Y888"/>
  <sheetViews>
    <sheetView view="pageBreakPreview" topLeftCell="A290" zoomScale="85" zoomScaleNormal="100" zoomScaleSheetLayoutView="85" workbookViewId="0">
      <selection activeCell="G301" sqref="G30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</cols>
  <sheetData>
    <row r="1" spans="1:51" ht="30" customHeight="1" x14ac:dyDescent="0.3">
      <c r="A1" s="44" t="s">
        <v>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</row>
    <row r="2" spans="1:51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7" t="s">
        <v>184</v>
      </c>
      <c r="O2" s="47" t="s">
        <v>20</v>
      </c>
      <c r="P2" s="47" t="s">
        <v>22</v>
      </c>
      <c r="Q2" s="47" t="s">
        <v>23</v>
      </c>
      <c r="R2" s="47" t="s">
        <v>24</v>
      </c>
      <c r="S2" s="47" t="s">
        <v>25</v>
      </c>
      <c r="T2" s="47" t="s">
        <v>26</v>
      </c>
      <c r="U2" s="47" t="s">
        <v>27</v>
      </c>
      <c r="V2" s="47" t="s">
        <v>28</v>
      </c>
      <c r="W2" s="47" t="s">
        <v>29</v>
      </c>
      <c r="X2" s="47" t="s">
        <v>30</v>
      </c>
      <c r="Y2" s="47" t="s">
        <v>31</v>
      </c>
      <c r="Z2" s="47" t="s">
        <v>32</v>
      </c>
      <c r="AA2" s="47" t="s">
        <v>33</v>
      </c>
      <c r="AB2" s="47" t="s">
        <v>34</v>
      </c>
      <c r="AC2" s="47" t="s">
        <v>35</v>
      </c>
      <c r="AD2" s="47" t="s">
        <v>36</v>
      </c>
      <c r="AE2" s="47" t="s">
        <v>37</v>
      </c>
      <c r="AF2" s="47" t="s">
        <v>38</v>
      </c>
      <c r="AG2" s="47" t="s">
        <v>39</v>
      </c>
      <c r="AH2" s="47" t="s">
        <v>40</v>
      </c>
      <c r="AI2" s="47" t="s">
        <v>41</v>
      </c>
      <c r="AJ2" s="47" t="s">
        <v>42</v>
      </c>
      <c r="AK2" s="47" t="s">
        <v>43</v>
      </c>
      <c r="AL2" s="47" t="s">
        <v>44</v>
      </c>
      <c r="AM2" s="47" t="s">
        <v>45</v>
      </c>
      <c r="AN2" s="47" t="s">
        <v>46</v>
      </c>
      <c r="AO2" s="47" t="s">
        <v>47</v>
      </c>
      <c r="AP2" s="47" t="s">
        <v>185</v>
      </c>
      <c r="AQ2" s="47" t="s">
        <v>186</v>
      </c>
      <c r="AR2" s="47" t="s">
        <v>187</v>
      </c>
      <c r="AS2" s="47" t="s">
        <v>188</v>
      </c>
      <c r="AT2" s="47" t="s">
        <v>189</v>
      </c>
      <c r="AU2" s="47" t="s">
        <v>190</v>
      </c>
      <c r="AV2" s="47" t="s">
        <v>48</v>
      </c>
      <c r="AW2" s="47" t="s">
        <v>191</v>
      </c>
      <c r="AX2" s="1" t="s">
        <v>183</v>
      </c>
      <c r="AY2" s="1" t="s">
        <v>21</v>
      </c>
    </row>
    <row r="3" spans="1:51" ht="30" customHeight="1" x14ac:dyDescent="0.3">
      <c r="A3" s="45"/>
      <c r="B3" s="45"/>
      <c r="C3" s="45"/>
      <c r="D3" s="45"/>
      <c r="E3" s="4" t="s">
        <v>7</v>
      </c>
      <c r="F3" s="4" t="s">
        <v>8</v>
      </c>
      <c r="G3" s="4" t="s">
        <v>7</v>
      </c>
      <c r="H3" s="4" t="s">
        <v>8</v>
      </c>
      <c r="I3" s="4" t="s">
        <v>7</v>
      </c>
      <c r="J3" s="4" t="s">
        <v>8</v>
      </c>
      <c r="K3" s="4" t="s">
        <v>7</v>
      </c>
      <c r="L3" s="4" t="s">
        <v>8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  <c r="AW3" s="47"/>
    </row>
    <row r="4" spans="1:51" ht="30" customHeight="1" x14ac:dyDescent="0.3">
      <c r="A4" s="49" t="s">
        <v>1610</v>
      </c>
      <c r="B4" s="49"/>
      <c r="C4" s="49"/>
      <c r="D4" s="49"/>
      <c r="E4" s="50"/>
      <c r="F4" s="51"/>
      <c r="G4" s="50"/>
      <c r="H4" s="51"/>
      <c r="I4" s="50"/>
      <c r="J4" s="51"/>
      <c r="K4" s="50"/>
      <c r="L4" s="51"/>
      <c r="M4" s="49"/>
      <c r="N4" s="1" t="s">
        <v>119</v>
      </c>
    </row>
    <row r="5" spans="1:51" ht="30" customHeight="1" x14ac:dyDescent="0.3">
      <c r="A5" s="10" t="s">
        <v>1599</v>
      </c>
      <c r="B5" s="10" t="s">
        <v>193</v>
      </c>
      <c r="C5" s="10" t="s">
        <v>118</v>
      </c>
      <c r="D5" s="11">
        <v>1</v>
      </c>
      <c r="E5" s="16">
        <f>일위대가목록!E30</f>
        <v>16719984</v>
      </c>
      <c r="F5" s="17">
        <f t="shared" ref="F5:F14" si="0">TRUNC(E5*D5,1)</f>
        <v>16719984</v>
      </c>
      <c r="G5" s="16">
        <f>일위대가목록!F30</f>
        <v>1280875</v>
      </c>
      <c r="H5" s="17">
        <f t="shared" ref="H5:H14" si="1">TRUNC(G5*D5,1)</f>
        <v>1280875</v>
      </c>
      <c r="I5" s="16">
        <f>일위대가목록!G30</f>
        <v>0</v>
      </c>
      <c r="J5" s="17">
        <f t="shared" ref="J5:J14" si="2">TRUNC(I5*D5,1)</f>
        <v>0</v>
      </c>
      <c r="K5" s="16">
        <f t="shared" ref="K5:K14" si="3">TRUNC(E5+G5+I5,1)</f>
        <v>18000859</v>
      </c>
      <c r="L5" s="17">
        <f t="shared" ref="L5:L14" si="4">TRUNC(F5+H5+J5,1)</f>
        <v>18000859</v>
      </c>
      <c r="M5" s="10" t="s">
        <v>194</v>
      </c>
      <c r="N5" s="2" t="s">
        <v>52</v>
      </c>
      <c r="O5" s="2" t="s">
        <v>195</v>
      </c>
      <c r="P5" s="2" t="s">
        <v>64</v>
      </c>
      <c r="Q5" s="2" t="s">
        <v>63</v>
      </c>
      <c r="R5" s="2" t="s">
        <v>63</v>
      </c>
      <c r="S5" s="3"/>
      <c r="T5" s="3"/>
      <c r="U5" s="3"/>
      <c r="V5" s="3">
        <v>1</v>
      </c>
      <c r="W5" s="3"/>
      <c r="X5" s="3">
        <v>3</v>
      </c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2" t="s">
        <v>52</v>
      </c>
      <c r="AW5" s="2" t="s">
        <v>196</v>
      </c>
      <c r="AX5" s="2" t="s">
        <v>52</v>
      </c>
      <c r="AY5" s="2" t="s">
        <v>197</v>
      </c>
    </row>
    <row r="6" spans="1:51" ht="30" customHeight="1" x14ac:dyDescent="0.3">
      <c r="A6" s="10" t="s">
        <v>1599</v>
      </c>
      <c r="B6" s="10" t="s">
        <v>198</v>
      </c>
      <c r="C6" s="10" t="s">
        <v>118</v>
      </c>
      <c r="D6" s="11">
        <v>1</v>
      </c>
      <c r="E6" s="16">
        <f>일위대가목록!E31</f>
        <v>32266236</v>
      </c>
      <c r="F6" s="17">
        <f t="shared" si="0"/>
        <v>32266236</v>
      </c>
      <c r="G6" s="16">
        <f>일위대가목록!F31</f>
        <v>4092419</v>
      </c>
      <c r="H6" s="17">
        <f t="shared" si="1"/>
        <v>4092419</v>
      </c>
      <c r="I6" s="16">
        <f>일위대가목록!G31</f>
        <v>0</v>
      </c>
      <c r="J6" s="17">
        <f t="shared" si="2"/>
        <v>0</v>
      </c>
      <c r="K6" s="16">
        <f t="shared" si="3"/>
        <v>36358655</v>
      </c>
      <c r="L6" s="17">
        <f t="shared" si="4"/>
        <v>36358655</v>
      </c>
      <c r="M6" s="10" t="s">
        <v>194</v>
      </c>
      <c r="N6" s="2" t="s">
        <v>52</v>
      </c>
      <c r="O6" s="2" t="s">
        <v>199</v>
      </c>
      <c r="P6" s="2" t="s">
        <v>64</v>
      </c>
      <c r="Q6" s="2" t="s">
        <v>63</v>
      </c>
      <c r="R6" s="2" t="s">
        <v>63</v>
      </c>
      <c r="S6" s="3"/>
      <c r="T6" s="3"/>
      <c r="U6" s="3"/>
      <c r="V6" s="3">
        <v>1</v>
      </c>
      <c r="W6" s="3"/>
      <c r="X6" s="3">
        <v>3</v>
      </c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2" t="s">
        <v>52</v>
      </c>
      <c r="AW6" s="2" t="s">
        <v>200</v>
      </c>
      <c r="AX6" s="2" t="s">
        <v>52</v>
      </c>
      <c r="AY6" s="2" t="s">
        <v>197</v>
      </c>
    </row>
    <row r="7" spans="1:51" ht="30" customHeight="1" x14ac:dyDescent="0.3">
      <c r="A7" s="10" t="s">
        <v>201</v>
      </c>
      <c r="B7" s="10" t="s">
        <v>202</v>
      </c>
      <c r="C7" s="10" t="s">
        <v>69</v>
      </c>
      <c r="D7" s="11">
        <v>1</v>
      </c>
      <c r="E7" s="16">
        <f>TRUNC(SUMIF(V5:V14, RIGHTB(O7, 1), F5:F14)*U7, 2)</f>
        <v>48986220</v>
      </c>
      <c r="F7" s="17">
        <f t="shared" si="0"/>
        <v>48986220</v>
      </c>
      <c r="G7" s="16">
        <v>0</v>
      </c>
      <c r="H7" s="17">
        <f t="shared" si="1"/>
        <v>0</v>
      </c>
      <c r="I7" s="16">
        <v>0</v>
      </c>
      <c r="J7" s="17">
        <f t="shared" si="2"/>
        <v>0</v>
      </c>
      <c r="K7" s="16">
        <f t="shared" si="3"/>
        <v>48986220</v>
      </c>
      <c r="L7" s="17">
        <f t="shared" si="4"/>
        <v>48986220</v>
      </c>
      <c r="M7" s="10" t="s">
        <v>194</v>
      </c>
      <c r="N7" s="2" t="s">
        <v>52</v>
      </c>
      <c r="O7" s="2" t="s">
        <v>70</v>
      </c>
      <c r="P7" s="2" t="s">
        <v>63</v>
      </c>
      <c r="Q7" s="2" t="s">
        <v>63</v>
      </c>
      <c r="R7" s="2" t="s">
        <v>63</v>
      </c>
      <c r="S7" s="3">
        <v>0</v>
      </c>
      <c r="T7" s="3">
        <v>0</v>
      </c>
      <c r="U7" s="3">
        <v>1</v>
      </c>
      <c r="V7" s="3"/>
      <c r="W7" s="3">
        <v>2</v>
      </c>
      <c r="X7" s="3"/>
      <c r="Y7" s="3"/>
      <c r="Z7" s="3">
        <v>5</v>
      </c>
      <c r="AA7" s="3">
        <v>6</v>
      </c>
      <c r="AB7" s="3"/>
      <c r="AC7" s="3">
        <v>8</v>
      </c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2" t="s">
        <v>52</v>
      </c>
      <c r="AW7" s="2" t="s">
        <v>203</v>
      </c>
      <c r="AX7" s="2" t="s">
        <v>52</v>
      </c>
      <c r="AY7" s="2" t="s">
        <v>197</v>
      </c>
    </row>
    <row r="8" spans="1:51" ht="30" customHeight="1" x14ac:dyDescent="0.3">
      <c r="A8" s="10" t="s">
        <v>204</v>
      </c>
      <c r="B8" s="10" t="s">
        <v>205</v>
      </c>
      <c r="C8" s="10" t="s">
        <v>69</v>
      </c>
      <c r="D8" s="11">
        <v>1</v>
      </c>
      <c r="E8" s="16">
        <f>TRUNC(SUMIF(W5:W14, RIGHTB(O8, 1), F5:F14)*U8, 2)</f>
        <v>504558.06</v>
      </c>
      <c r="F8" s="17">
        <f t="shared" si="0"/>
        <v>504558</v>
      </c>
      <c r="G8" s="16">
        <v>0</v>
      </c>
      <c r="H8" s="17">
        <f t="shared" si="1"/>
        <v>0</v>
      </c>
      <c r="I8" s="16">
        <v>0</v>
      </c>
      <c r="J8" s="17">
        <f t="shared" si="2"/>
        <v>0</v>
      </c>
      <c r="K8" s="16">
        <f t="shared" si="3"/>
        <v>504558</v>
      </c>
      <c r="L8" s="17">
        <f t="shared" si="4"/>
        <v>504558</v>
      </c>
      <c r="M8" s="10" t="s">
        <v>194</v>
      </c>
      <c r="N8" s="2" t="s">
        <v>52</v>
      </c>
      <c r="O8" s="2" t="s">
        <v>206</v>
      </c>
      <c r="P8" s="2" t="s">
        <v>63</v>
      </c>
      <c r="Q8" s="2" t="s">
        <v>63</v>
      </c>
      <c r="R8" s="2" t="s">
        <v>63</v>
      </c>
      <c r="S8" s="3">
        <v>0</v>
      </c>
      <c r="T8" s="3">
        <v>0</v>
      </c>
      <c r="U8" s="3">
        <v>1.03E-2</v>
      </c>
      <c r="V8" s="3"/>
      <c r="W8" s="3"/>
      <c r="X8" s="3"/>
      <c r="Y8" s="3"/>
      <c r="Z8" s="3">
        <v>5</v>
      </c>
      <c r="AA8" s="3">
        <v>6</v>
      </c>
      <c r="AB8" s="3"/>
      <c r="AC8" s="3">
        <v>8</v>
      </c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2" t="s">
        <v>52</v>
      </c>
      <c r="AW8" s="2" t="s">
        <v>207</v>
      </c>
      <c r="AX8" s="2" t="s">
        <v>52</v>
      </c>
      <c r="AY8" s="2" t="s">
        <v>197</v>
      </c>
    </row>
    <row r="9" spans="1:51" ht="30" customHeight="1" x14ac:dyDescent="0.3">
      <c r="A9" s="10" t="s">
        <v>208</v>
      </c>
      <c r="B9" s="10" t="s">
        <v>209</v>
      </c>
      <c r="C9" s="10" t="s">
        <v>69</v>
      </c>
      <c r="D9" s="11">
        <v>1</v>
      </c>
      <c r="E9" s="16">
        <v>0</v>
      </c>
      <c r="F9" s="17">
        <f t="shared" si="0"/>
        <v>0</v>
      </c>
      <c r="G9" s="16">
        <f>TRUNC(SUMIF(X5:X14, RIGHTB(O9, 1), H5:H14)*U9, 2)</f>
        <v>6691363.0099999998</v>
      </c>
      <c r="H9" s="17">
        <f t="shared" si="1"/>
        <v>6691363</v>
      </c>
      <c r="I9" s="16">
        <v>0</v>
      </c>
      <c r="J9" s="17">
        <f t="shared" si="2"/>
        <v>0</v>
      </c>
      <c r="K9" s="16">
        <f t="shared" si="3"/>
        <v>6691363</v>
      </c>
      <c r="L9" s="17">
        <f t="shared" si="4"/>
        <v>6691363</v>
      </c>
      <c r="M9" s="10" t="s">
        <v>194</v>
      </c>
      <c r="N9" s="2" t="s">
        <v>52</v>
      </c>
      <c r="O9" s="2" t="s">
        <v>210</v>
      </c>
      <c r="P9" s="2" t="s">
        <v>63</v>
      </c>
      <c r="Q9" s="2" t="s">
        <v>63</v>
      </c>
      <c r="R9" s="2" t="s">
        <v>63</v>
      </c>
      <c r="S9" s="3">
        <v>1</v>
      </c>
      <c r="T9" s="3">
        <v>1</v>
      </c>
      <c r="U9" s="3">
        <v>1.2453000000000001</v>
      </c>
      <c r="V9" s="3"/>
      <c r="W9" s="3"/>
      <c r="X9" s="3"/>
      <c r="Y9" s="3">
        <v>4</v>
      </c>
      <c r="Z9" s="3"/>
      <c r="AA9" s="3">
        <v>6</v>
      </c>
      <c r="AB9" s="3">
        <v>7</v>
      </c>
      <c r="AC9" s="3">
        <v>8</v>
      </c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2" t="s">
        <v>52</v>
      </c>
      <c r="AW9" s="2" t="s">
        <v>211</v>
      </c>
      <c r="AX9" s="2" t="s">
        <v>52</v>
      </c>
      <c r="AY9" s="2" t="s">
        <v>197</v>
      </c>
    </row>
    <row r="10" spans="1:51" ht="30" customHeight="1" x14ac:dyDescent="0.3">
      <c r="A10" s="10" t="s">
        <v>212</v>
      </c>
      <c r="B10" s="10" t="s">
        <v>213</v>
      </c>
      <c r="C10" s="10" t="s">
        <v>69</v>
      </c>
      <c r="D10" s="11">
        <v>1</v>
      </c>
      <c r="E10" s="16">
        <v>0</v>
      </c>
      <c r="F10" s="17">
        <f t="shared" si="0"/>
        <v>0</v>
      </c>
      <c r="G10" s="16">
        <f>TRUNC(SUMIF(Y5:Y14, RIGHTB(O10, 1), H5:H14)*U10, 2)</f>
        <v>2337293.09</v>
      </c>
      <c r="H10" s="17">
        <f t="shared" si="1"/>
        <v>2337293</v>
      </c>
      <c r="I10" s="16">
        <v>0</v>
      </c>
      <c r="J10" s="17">
        <f t="shared" si="2"/>
        <v>0</v>
      </c>
      <c r="K10" s="16">
        <f t="shared" si="3"/>
        <v>2337293</v>
      </c>
      <c r="L10" s="17">
        <f t="shared" si="4"/>
        <v>2337293</v>
      </c>
      <c r="M10" s="10" t="s">
        <v>194</v>
      </c>
      <c r="N10" s="2" t="s">
        <v>52</v>
      </c>
      <c r="O10" s="2" t="s">
        <v>214</v>
      </c>
      <c r="P10" s="2" t="s">
        <v>63</v>
      </c>
      <c r="Q10" s="2" t="s">
        <v>63</v>
      </c>
      <c r="R10" s="2" t="s">
        <v>63</v>
      </c>
      <c r="S10" s="3">
        <v>1</v>
      </c>
      <c r="T10" s="3">
        <v>1</v>
      </c>
      <c r="U10" s="3">
        <v>0.3493</v>
      </c>
      <c r="V10" s="3"/>
      <c r="W10" s="3"/>
      <c r="X10" s="3"/>
      <c r="Y10" s="3"/>
      <c r="Z10" s="3"/>
      <c r="AA10" s="3">
        <v>6</v>
      </c>
      <c r="AB10" s="3">
        <v>7</v>
      </c>
      <c r="AC10" s="3">
        <v>8</v>
      </c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2" t="s">
        <v>52</v>
      </c>
      <c r="AW10" s="2" t="s">
        <v>215</v>
      </c>
      <c r="AX10" s="2" t="s">
        <v>52</v>
      </c>
      <c r="AY10" s="2" t="s">
        <v>197</v>
      </c>
    </row>
    <row r="11" spans="1:51" ht="30" customHeight="1" x14ac:dyDescent="0.3">
      <c r="A11" s="10" t="s">
        <v>10</v>
      </c>
      <c r="B11" s="10" t="s">
        <v>216</v>
      </c>
      <c r="C11" s="10" t="s">
        <v>69</v>
      </c>
      <c r="D11" s="11">
        <v>1</v>
      </c>
      <c r="E11" s="16">
        <v>0</v>
      </c>
      <c r="F11" s="17">
        <f t="shared" si="0"/>
        <v>0</v>
      </c>
      <c r="G11" s="16">
        <v>0</v>
      </c>
      <c r="H11" s="17">
        <f t="shared" si="1"/>
        <v>0</v>
      </c>
      <c r="I11" s="16">
        <f>TRUNC(SUMIF(Z5:Z14, RIGHTB(O11, 1), F5:F14)*U11, 2)</f>
        <v>4429424.63</v>
      </c>
      <c r="J11" s="17">
        <f t="shared" si="2"/>
        <v>4429424.5999999996</v>
      </c>
      <c r="K11" s="16">
        <f t="shared" si="3"/>
        <v>4429424.5999999996</v>
      </c>
      <c r="L11" s="17">
        <f t="shared" si="4"/>
        <v>4429424.5999999996</v>
      </c>
      <c r="M11" s="10" t="s">
        <v>194</v>
      </c>
      <c r="N11" s="2" t="s">
        <v>52</v>
      </c>
      <c r="O11" s="2" t="s">
        <v>217</v>
      </c>
      <c r="P11" s="2" t="s">
        <v>63</v>
      </c>
      <c r="Q11" s="2" t="s">
        <v>63</v>
      </c>
      <c r="R11" s="2" t="s">
        <v>63</v>
      </c>
      <c r="S11" s="3">
        <v>0</v>
      </c>
      <c r="T11" s="3">
        <v>2</v>
      </c>
      <c r="U11" s="3">
        <v>8.9499999999999996E-2</v>
      </c>
      <c r="V11" s="3"/>
      <c r="W11" s="3"/>
      <c r="X11" s="3"/>
      <c r="Y11" s="3"/>
      <c r="Z11" s="3"/>
      <c r="AA11" s="3">
        <v>6</v>
      </c>
      <c r="AB11" s="3">
        <v>7</v>
      </c>
      <c r="AC11" s="3">
        <v>8</v>
      </c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2" t="s">
        <v>52</v>
      </c>
      <c r="AW11" s="2" t="s">
        <v>218</v>
      </c>
      <c r="AX11" s="2" t="s">
        <v>52</v>
      </c>
      <c r="AY11" s="2" t="s">
        <v>197</v>
      </c>
    </row>
    <row r="12" spans="1:51" ht="30" customHeight="1" x14ac:dyDescent="0.3">
      <c r="A12" s="10" t="s">
        <v>219</v>
      </c>
      <c r="B12" s="10" t="s">
        <v>220</v>
      </c>
      <c r="C12" s="10" t="s">
        <v>69</v>
      </c>
      <c r="D12" s="11">
        <v>1</v>
      </c>
      <c r="E12" s="16">
        <v>0</v>
      </c>
      <c r="F12" s="17">
        <f t="shared" si="0"/>
        <v>0</v>
      </c>
      <c r="G12" s="16">
        <v>0</v>
      </c>
      <c r="H12" s="17">
        <f t="shared" si="1"/>
        <v>0</v>
      </c>
      <c r="I12" s="16">
        <f>TRUNC(SUMIF(AA5:AA14, RIGHTB(O12, 1), L5:L14)*U12, 2)</f>
        <v>4406420.0999999996</v>
      </c>
      <c r="J12" s="17">
        <f t="shared" si="2"/>
        <v>4406420.0999999996</v>
      </c>
      <c r="K12" s="16">
        <f t="shared" si="3"/>
        <v>4406420.0999999996</v>
      </c>
      <c r="L12" s="17">
        <f t="shared" si="4"/>
        <v>4406420.0999999996</v>
      </c>
      <c r="M12" s="10" t="s">
        <v>194</v>
      </c>
      <c r="N12" s="2" t="s">
        <v>52</v>
      </c>
      <c r="O12" s="2" t="s">
        <v>221</v>
      </c>
      <c r="P12" s="2" t="s">
        <v>63</v>
      </c>
      <c r="Q12" s="2" t="s">
        <v>63</v>
      </c>
      <c r="R12" s="2" t="s">
        <v>63</v>
      </c>
      <c r="S12" s="3">
        <v>3</v>
      </c>
      <c r="T12" s="3">
        <v>2</v>
      </c>
      <c r="U12" s="3">
        <v>7.0000000000000007E-2</v>
      </c>
      <c r="V12" s="3"/>
      <c r="W12" s="3"/>
      <c r="X12" s="3"/>
      <c r="Y12" s="3"/>
      <c r="Z12" s="3"/>
      <c r="AA12" s="3"/>
      <c r="AB12" s="3">
        <v>7</v>
      </c>
      <c r="AC12" s="3">
        <v>8</v>
      </c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2" t="s">
        <v>52</v>
      </c>
      <c r="AW12" s="2" t="s">
        <v>222</v>
      </c>
      <c r="AX12" s="2" t="s">
        <v>52</v>
      </c>
      <c r="AY12" s="2" t="s">
        <v>197</v>
      </c>
    </row>
    <row r="13" spans="1:51" ht="30" customHeight="1" x14ac:dyDescent="0.3">
      <c r="A13" s="10" t="s">
        <v>223</v>
      </c>
      <c r="B13" s="10" t="s">
        <v>224</v>
      </c>
      <c r="C13" s="10" t="s">
        <v>69</v>
      </c>
      <c r="D13" s="11">
        <v>1</v>
      </c>
      <c r="E13" s="16">
        <v>0</v>
      </c>
      <c r="F13" s="17">
        <f t="shared" si="0"/>
        <v>0</v>
      </c>
      <c r="G13" s="16">
        <v>0</v>
      </c>
      <c r="H13" s="17">
        <f t="shared" si="1"/>
        <v>0</v>
      </c>
      <c r="I13" s="16">
        <f>TRUNC(SUMIF(AB5:AB14, RIGHTB(O13, 1), L5:L14)*U13, 2)</f>
        <v>4466125.17</v>
      </c>
      <c r="J13" s="17">
        <f t="shared" si="2"/>
        <v>4466125.0999999996</v>
      </c>
      <c r="K13" s="16">
        <f t="shared" si="3"/>
        <v>4466125.0999999996</v>
      </c>
      <c r="L13" s="17">
        <f t="shared" si="4"/>
        <v>4466125.0999999996</v>
      </c>
      <c r="M13" s="10" t="s">
        <v>194</v>
      </c>
      <c r="N13" s="2" t="s">
        <v>52</v>
      </c>
      <c r="O13" s="2" t="s">
        <v>225</v>
      </c>
      <c r="P13" s="2" t="s">
        <v>63</v>
      </c>
      <c r="Q13" s="2" t="s">
        <v>63</v>
      </c>
      <c r="R13" s="2" t="s">
        <v>63</v>
      </c>
      <c r="S13" s="3">
        <v>3</v>
      </c>
      <c r="T13" s="3">
        <v>2</v>
      </c>
      <c r="U13" s="3">
        <v>0.25</v>
      </c>
      <c r="V13" s="3"/>
      <c r="W13" s="3"/>
      <c r="X13" s="3"/>
      <c r="Y13" s="3"/>
      <c r="Z13" s="3"/>
      <c r="AA13" s="3"/>
      <c r="AB13" s="3"/>
      <c r="AC13" s="3">
        <v>8</v>
      </c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2" t="s">
        <v>52</v>
      </c>
      <c r="AW13" s="2" t="s">
        <v>226</v>
      </c>
      <c r="AX13" s="2" t="s">
        <v>52</v>
      </c>
      <c r="AY13" s="2" t="s">
        <v>197</v>
      </c>
    </row>
    <row r="14" spans="1:51" ht="30" customHeight="1" x14ac:dyDescent="0.3">
      <c r="A14" s="10" t="s">
        <v>227</v>
      </c>
      <c r="B14" s="10" t="s">
        <v>228</v>
      </c>
      <c r="C14" s="10" t="s">
        <v>69</v>
      </c>
      <c r="D14" s="11">
        <v>1</v>
      </c>
      <c r="E14" s="16">
        <f>TRUNC(SUMIF(AC5:AC14, RIGHTB(O14, 1), L5:L14)*U14, 2)</f>
        <v>71821403.799999997</v>
      </c>
      <c r="F14" s="17">
        <f t="shared" si="0"/>
        <v>71821403.799999997</v>
      </c>
      <c r="G14" s="16">
        <v>0</v>
      </c>
      <c r="H14" s="17">
        <f t="shared" si="1"/>
        <v>0</v>
      </c>
      <c r="I14" s="16">
        <v>0</v>
      </c>
      <c r="J14" s="17">
        <f t="shared" si="2"/>
        <v>0</v>
      </c>
      <c r="K14" s="16">
        <f t="shared" si="3"/>
        <v>71821403.799999997</v>
      </c>
      <c r="L14" s="17">
        <f t="shared" si="4"/>
        <v>71821403.799999997</v>
      </c>
      <c r="M14" s="10" t="s">
        <v>52</v>
      </c>
      <c r="N14" s="2" t="s">
        <v>119</v>
      </c>
      <c r="O14" s="2" t="s">
        <v>229</v>
      </c>
      <c r="P14" s="2" t="s">
        <v>63</v>
      </c>
      <c r="Q14" s="2" t="s">
        <v>63</v>
      </c>
      <c r="R14" s="2" t="s">
        <v>63</v>
      </c>
      <c r="S14" s="3">
        <v>3</v>
      </c>
      <c r="T14" s="3">
        <v>0</v>
      </c>
      <c r="U14" s="3">
        <v>1</v>
      </c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2" t="s">
        <v>52</v>
      </c>
      <c r="AW14" s="2" t="s">
        <v>230</v>
      </c>
      <c r="AX14" s="2" t="s">
        <v>52</v>
      </c>
      <c r="AY14" s="2" t="s">
        <v>52</v>
      </c>
    </row>
    <row r="15" spans="1:51" ht="30" customHeight="1" x14ac:dyDescent="0.3">
      <c r="A15" s="10" t="s">
        <v>231</v>
      </c>
      <c r="B15" s="10" t="s">
        <v>52</v>
      </c>
      <c r="C15" s="10" t="s">
        <v>52</v>
      </c>
      <c r="D15" s="11"/>
      <c r="E15" s="16"/>
      <c r="F15" s="17">
        <f>TRUNC(SUMIF(N5:N14, N4, F5:F14),0)</f>
        <v>71821403</v>
      </c>
      <c r="G15" s="16"/>
      <c r="H15" s="17">
        <f>TRUNC(SUMIF(N5:N14, N4, H5:H14),0)</f>
        <v>0</v>
      </c>
      <c r="I15" s="16"/>
      <c r="J15" s="17">
        <f>TRUNC(SUMIF(N5:N14, N4, J5:J14),0)</f>
        <v>0</v>
      </c>
      <c r="K15" s="16"/>
      <c r="L15" s="17">
        <f>F15+H15+J15</f>
        <v>71821403</v>
      </c>
      <c r="M15" s="10" t="s">
        <v>52</v>
      </c>
      <c r="N15" s="2" t="s">
        <v>72</v>
      </c>
      <c r="O15" s="2" t="s">
        <v>72</v>
      </c>
      <c r="P15" s="2" t="s">
        <v>52</v>
      </c>
      <c r="Q15" s="2" t="s">
        <v>52</v>
      </c>
      <c r="R15" s="2" t="s">
        <v>52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2" t="s">
        <v>52</v>
      </c>
      <c r="AW15" s="2" t="s">
        <v>52</v>
      </c>
      <c r="AX15" s="2" t="s">
        <v>52</v>
      </c>
      <c r="AY15" s="2" t="s">
        <v>52</v>
      </c>
    </row>
    <row r="16" spans="1:51" ht="30" customHeight="1" x14ac:dyDescent="0.3">
      <c r="A16" s="11"/>
      <c r="B16" s="11"/>
      <c r="C16" s="11"/>
      <c r="D16" s="11"/>
      <c r="E16" s="16"/>
      <c r="F16" s="17"/>
      <c r="G16" s="16"/>
      <c r="H16" s="17"/>
      <c r="I16" s="16"/>
      <c r="J16" s="17"/>
      <c r="K16" s="16"/>
      <c r="L16" s="17"/>
      <c r="M16" s="11"/>
    </row>
    <row r="17" spans="1:51" ht="30" customHeight="1" x14ac:dyDescent="0.3">
      <c r="A17" s="49" t="s">
        <v>1611</v>
      </c>
      <c r="B17" s="49"/>
      <c r="C17" s="49"/>
      <c r="D17" s="49"/>
      <c r="E17" s="50"/>
      <c r="F17" s="51"/>
      <c r="G17" s="50"/>
      <c r="H17" s="51"/>
      <c r="I17" s="50"/>
      <c r="J17" s="51"/>
      <c r="K17" s="50"/>
      <c r="L17" s="51"/>
      <c r="M17" s="49"/>
      <c r="N17" s="1" t="s">
        <v>120</v>
      </c>
    </row>
    <row r="18" spans="1:51" ht="30" customHeight="1" x14ac:dyDescent="0.3">
      <c r="A18" s="10" t="s">
        <v>233</v>
      </c>
      <c r="B18" s="10" t="s">
        <v>1600</v>
      </c>
      <c r="C18" s="10" t="s">
        <v>118</v>
      </c>
      <c r="D18" s="11">
        <v>1</v>
      </c>
      <c r="E18" s="16">
        <f>일위대가목록!E32</f>
        <v>5021</v>
      </c>
      <c r="F18" s="17">
        <f>TRUNC(E18*D18,1)</f>
        <v>5021</v>
      </c>
      <c r="G18" s="16">
        <f>일위대가목록!F32</f>
        <v>167386</v>
      </c>
      <c r="H18" s="17">
        <f>TRUNC(G18*D18,1)</f>
        <v>167386</v>
      </c>
      <c r="I18" s="16">
        <f>일위대가목록!G32</f>
        <v>0</v>
      </c>
      <c r="J18" s="17">
        <f>TRUNC(I18*D18,1)</f>
        <v>0</v>
      </c>
      <c r="K18" s="16">
        <f t="shared" ref="K18:L22" si="5">TRUNC(E18+G18+I18,1)</f>
        <v>172407</v>
      </c>
      <c r="L18" s="17">
        <f t="shared" si="5"/>
        <v>172407</v>
      </c>
      <c r="M18" s="10" t="s">
        <v>194</v>
      </c>
      <c r="N18" s="2" t="s">
        <v>52</v>
      </c>
      <c r="O18" s="2" t="s">
        <v>234</v>
      </c>
      <c r="P18" s="2" t="s">
        <v>64</v>
      </c>
      <c r="Q18" s="2" t="s">
        <v>63</v>
      </c>
      <c r="R18" s="2" t="s">
        <v>63</v>
      </c>
      <c r="S18" s="3"/>
      <c r="T18" s="3"/>
      <c r="U18" s="3"/>
      <c r="V18" s="3">
        <v>1</v>
      </c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2" t="s">
        <v>52</v>
      </c>
      <c r="AW18" s="2" t="s">
        <v>235</v>
      </c>
      <c r="AX18" s="2" t="s">
        <v>52</v>
      </c>
      <c r="AY18" s="2" t="s">
        <v>197</v>
      </c>
    </row>
    <row r="19" spans="1:51" ht="30" customHeight="1" x14ac:dyDescent="0.3">
      <c r="A19" s="10" t="s">
        <v>233</v>
      </c>
      <c r="B19" s="10" t="s">
        <v>236</v>
      </c>
      <c r="C19" s="10" t="s">
        <v>118</v>
      </c>
      <c r="D19" s="11">
        <v>1</v>
      </c>
      <c r="E19" s="16">
        <f>일위대가목록!E33</f>
        <v>14182</v>
      </c>
      <c r="F19" s="17">
        <f>TRUNC(E19*D19,1)</f>
        <v>14182</v>
      </c>
      <c r="G19" s="16">
        <f>일위대가목록!F33</f>
        <v>472750</v>
      </c>
      <c r="H19" s="17">
        <f>TRUNC(G19*D19,1)</f>
        <v>472750</v>
      </c>
      <c r="I19" s="16">
        <f>일위대가목록!G33</f>
        <v>0</v>
      </c>
      <c r="J19" s="17">
        <f>TRUNC(I19*D19,1)</f>
        <v>0</v>
      </c>
      <c r="K19" s="16">
        <f t="shared" si="5"/>
        <v>486932</v>
      </c>
      <c r="L19" s="17">
        <f t="shared" si="5"/>
        <v>486932</v>
      </c>
      <c r="M19" s="10" t="s">
        <v>194</v>
      </c>
      <c r="N19" s="2" t="s">
        <v>52</v>
      </c>
      <c r="O19" s="2" t="s">
        <v>237</v>
      </c>
      <c r="P19" s="2" t="s">
        <v>64</v>
      </c>
      <c r="Q19" s="2" t="s">
        <v>63</v>
      </c>
      <c r="R19" s="2" t="s">
        <v>63</v>
      </c>
      <c r="S19" s="3"/>
      <c r="T19" s="3"/>
      <c r="U19" s="3"/>
      <c r="V19" s="3">
        <v>1</v>
      </c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2" t="s">
        <v>52</v>
      </c>
      <c r="AW19" s="2" t="s">
        <v>238</v>
      </c>
      <c r="AX19" s="2" t="s">
        <v>52</v>
      </c>
      <c r="AY19" s="2" t="s">
        <v>197</v>
      </c>
    </row>
    <row r="20" spans="1:51" ht="30" customHeight="1" x14ac:dyDescent="0.3">
      <c r="A20" s="10" t="s">
        <v>233</v>
      </c>
      <c r="B20" s="10" t="s">
        <v>239</v>
      </c>
      <c r="C20" s="10" t="s">
        <v>240</v>
      </c>
      <c r="D20" s="11">
        <v>23.8</v>
      </c>
      <c r="E20" s="16">
        <f>일위대가목록!E34</f>
        <v>2636</v>
      </c>
      <c r="F20" s="17">
        <f>TRUNC(E20*D20,1)</f>
        <v>62736.800000000003</v>
      </c>
      <c r="G20" s="16">
        <f>일위대가목록!F34</f>
        <v>87885</v>
      </c>
      <c r="H20" s="17">
        <f>TRUNC(G20*D20,1)</f>
        <v>2091663</v>
      </c>
      <c r="I20" s="16">
        <f>일위대가목록!G34</f>
        <v>0</v>
      </c>
      <c r="J20" s="17">
        <f>TRUNC(I20*D20,1)</f>
        <v>0</v>
      </c>
      <c r="K20" s="16">
        <f t="shared" si="5"/>
        <v>90521</v>
      </c>
      <c r="L20" s="17">
        <f t="shared" si="5"/>
        <v>2154399.7999999998</v>
      </c>
      <c r="M20" s="10" t="s">
        <v>194</v>
      </c>
      <c r="N20" s="2" t="s">
        <v>52</v>
      </c>
      <c r="O20" s="2" t="s">
        <v>241</v>
      </c>
      <c r="P20" s="2" t="s">
        <v>64</v>
      </c>
      <c r="Q20" s="2" t="s">
        <v>63</v>
      </c>
      <c r="R20" s="2" t="s">
        <v>63</v>
      </c>
      <c r="S20" s="3"/>
      <c r="T20" s="3"/>
      <c r="U20" s="3"/>
      <c r="V20" s="3">
        <v>1</v>
      </c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2" t="s">
        <v>52</v>
      </c>
      <c r="AW20" s="2" t="s">
        <v>242</v>
      </c>
      <c r="AX20" s="2" t="s">
        <v>52</v>
      </c>
      <c r="AY20" s="2" t="s">
        <v>197</v>
      </c>
    </row>
    <row r="21" spans="1:51" ht="30" customHeight="1" x14ac:dyDescent="0.3">
      <c r="A21" s="10" t="s">
        <v>233</v>
      </c>
      <c r="B21" s="10" t="s">
        <v>243</v>
      </c>
      <c r="C21" s="10" t="s">
        <v>244</v>
      </c>
      <c r="D21" s="11">
        <v>14</v>
      </c>
      <c r="E21" s="16">
        <f>일위대가목록!E35</f>
        <v>182</v>
      </c>
      <c r="F21" s="17">
        <f>TRUNC(E21*D21,1)</f>
        <v>2548</v>
      </c>
      <c r="G21" s="16">
        <f>일위대가목록!F35</f>
        <v>6090</v>
      </c>
      <c r="H21" s="17">
        <f>TRUNC(G21*D21,1)</f>
        <v>85260</v>
      </c>
      <c r="I21" s="16">
        <f>일위대가목록!G35</f>
        <v>0</v>
      </c>
      <c r="J21" s="17">
        <f>TRUNC(I21*D21,1)</f>
        <v>0</v>
      </c>
      <c r="K21" s="16">
        <f t="shared" si="5"/>
        <v>6272</v>
      </c>
      <c r="L21" s="17">
        <f t="shared" si="5"/>
        <v>87808</v>
      </c>
      <c r="M21" s="10" t="s">
        <v>194</v>
      </c>
      <c r="N21" s="2" t="s">
        <v>52</v>
      </c>
      <c r="O21" s="2" t="s">
        <v>245</v>
      </c>
      <c r="P21" s="2" t="s">
        <v>64</v>
      </c>
      <c r="Q21" s="2" t="s">
        <v>63</v>
      </c>
      <c r="R21" s="2" t="s">
        <v>63</v>
      </c>
      <c r="S21" s="3"/>
      <c r="T21" s="3"/>
      <c r="U21" s="3"/>
      <c r="V21" s="3">
        <v>1</v>
      </c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2" t="s">
        <v>52</v>
      </c>
      <c r="AW21" s="2" t="s">
        <v>246</v>
      </c>
      <c r="AX21" s="2" t="s">
        <v>52</v>
      </c>
      <c r="AY21" s="2" t="s">
        <v>197</v>
      </c>
    </row>
    <row r="22" spans="1:51" ht="30" customHeight="1" x14ac:dyDescent="0.3">
      <c r="A22" s="10" t="s">
        <v>247</v>
      </c>
      <c r="B22" s="10" t="s">
        <v>228</v>
      </c>
      <c r="C22" s="10" t="s">
        <v>69</v>
      </c>
      <c r="D22" s="11">
        <v>1</v>
      </c>
      <c r="E22" s="16">
        <f>TRUNC(SUMIF(V18:V22, RIGHTB(O22, 1), L18:L22)*U22, 2)</f>
        <v>2901546.8</v>
      </c>
      <c r="F22" s="17">
        <f>TRUNC(E22*D22,1)</f>
        <v>2901546.8</v>
      </c>
      <c r="G22" s="16">
        <v>0</v>
      </c>
      <c r="H22" s="17">
        <f>TRUNC(G22*D22,1)</f>
        <v>0</v>
      </c>
      <c r="I22" s="16">
        <v>0</v>
      </c>
      <c r="J22" s="17">
        <f>TRUNC(I22*D22,1)</f>
        <v>0</v>
      </c>
      <c r="K22" s="16">
        <f t="shared" si="5"/>
        <v>2901546.8</v>
      </c>
      <c r="L22" s="17">
        <f t="shared" si="5"/>
        <v>2901546.8</v>
      </c>
      <c r="M22" s="10" t="s">
        <v>52</v>
      </c>
      <c r="N22" s="2" t="s">
        <v>120</v>
      </c>
      <c r="O22" s="2" t="s">
        <v>70</v>
      </c>
      <c r="P22" s="2" t="s">
        <v>63</v>
      </c>
      <c r="Q22" s="2" t="s">
        <v>63</v>
      </c>
      <c r="R22" s="2" t="s">
        <v>63</v>
      </c>
      <c r="S22" s="3">
        <v>3</v>
      </c>
      <c r="T22" s="3">
        <v>0</v>
      </c>
      <c r="U22" s="3">
        <v>1</v>
      </c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2" t="s">
        <v>52</v>
      </c>
      <c r="AW22" s="2" t="s">
        <v>248</v>
      </c>
      <c r="AX22" s="2" t="s">
        <v>52</v>
      </c>
      <c r="AY22" s="2" t="s">
        <v>52</v>
      </c>
    </row>
    <row r="23" spans="1:51" ht="30" customHeight="1" x14ac:dyDescent="0.3">
      <c r="A23" s="10" t="s">
        <v>231</v>
      </c>
      <c r="B23" s="10" t="s">
        <v>52</v>
      </c>
      <c r="C23" s="10" t="s">
        <v>52</v>
      </c>
      <c r="D23" s="11"/>
      <c r="E23" s="16"/>
      <c r="F23" s="17">
        <f>TRUNC(SUMIF(N18:N22, N17, F18:F22),0)</f>
        <v>2901546</v>
      </c>
      <c r="G23" s="16"/>
      <c r="H23" s="17">
        <f>TRUNC(SUMIF(N18:N22, N17, H18:H22),0)</f>
        <v>0</v>
      </c>
      <c r="I23" s="16"/>
      <c r="J23" s="17">
        <f>TRUNC(SUMIF(N18:N22, N17, J18:J22),0)</f>
        <v>0</v>
      </c>
      <c r="K23" s="16"/>
      <c r="L23" s="17">
        <f>F23+H23+J23</f>
        <v>2901546</v>
      </c>
      <c r="M23" s="10" t="s">
        <v>52</v>
      </c>
      <c r="N23" s="2" t="s">
        <v>72</v>
      </c>
      <c r="O23" s="2" t="s">
        <v>72</v>
      </c>
      <c r="P23" s="2" t="s">
        <v>52</v>
      </c>
      <c r="Q23" s="2" t="s">
        <v>52</v>
      </c>
      <c r="R23" s="2" t="s">
        <v>52</v>
      </c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2" t="s">
        <v>52</v>
      </c>
      <c r="AW23" s="2" t="s">
        <v>52</v>
      </c>
      <c r="AX23" s="2" t="s">
        <v>52</v>
      </c>
      <c r="AY23" s="2" t="s">
        <v>52</v>
      </c>
    </row>
    <row r="24" spans="1:51" ht="30" customHeight="1" x14ac:dyDescent="0.3">
      <c r="A24" s="11"/>
      <c r="B24" s="11"/>
      <c r="C24" s="11"/>
      <c r="D24" s="11"/>
      <c r="E24" s="16"/>
      <c r="F24" s="17"/>
      <c r="G24" s="16"/>
      <c r="H24" s="17"/>
      <c r="I24" s="16"/>
      <c r="J24" s="17"/>
      <c r="K24" s="16"/>
      <c r="L24" s="17"/>
      <c r="M24" s="11"/>
    </row>
    <row r="25" spans="1:51" ht="30" customHeight="1" x14ac:dyDescent="0.3">
      <c r="A25" s="49" t="s">
        <v>1612</v>
      </c>
      <c r="B25" s="49"/>
      <c r="C25" s="49"/>
      <c r="D25" s="49"/>
      <c r="E25" s="50"/>
      <c r="F25" s="51"/>
      <c r="G25" s="50"/>
      <c r="H25" s="51"/>
      <c r="I25" s="50"/>
      <c r="J25" s="51"/>
      <c r="K25" s="50"/>
      <c r="L25" s="51"/>
      <c r="M25" s="49"/>
      <c r="N25" s="1" t="s">
        <v>127</v>
      </c>
    </row>
    <row r="26" spans="1:51" ht="30" customHeight="1" x14ac:dyDescent="0.3">
      <c r="A26" s="10" t="s">
        <v>1601</v>
      </c>
      <c r="B26" s="10" t="s">
        <v>193</v>
      </c>
      <c r="C26" s="10" t="s">
        <v>118</v>
      </c>
      <c r="D26" s="11">
        <v>1</v>
      </c>
      <c r="E26" s="16">
        <f>일위대가목록!E36</f>
        <v>32951984</v>
      </c>
      <c r="F26" s="17">
        <f t="shared" ref="F26:F35" si="6">TRUNC(E26*D26,1)</f>
        <v>32951984</v>
      </c>
      <c r="G26" s="16">
        <f>일위대가목록!F36</f>
        <v>1850558</v>
      </c>
      <c r="H26" s="17">
        <f t="shared" ref="H26:H35" si="7">TRUNC(G26*D26,1)</f>
        <v>1850558</v>
      </c>
      <c r="I26" s="16">
        <f>일위대가목록!G36</f>
        <v>0</v>
      </c>
      <c r="J26" s="17">
        <f t="shared" ref="J26:J35" si="8">TRUNC(I26*D26,1)</f>
        <v>0</v>
      </c>
      <c r="K26" s="16">
        <f t="shared" ref="K26:K35" si="9">TRUNC(E26+G26+I26,1)</f>
        <v>34802542</v>
      </c>
      <c r="L26" s="17">
        <f t="shared" ref="L26:L35" si="10">TRUNC(F26+H26+J26,1)</f>
        <v>34802542</v>
      </c>
      <c r="M26" s="10" t="s">
        <v>194</v>
      </c>
      <c r="N26" s="2" t="s">
        <v>52</v>
      </c>
      <c r="O26" s="2" t="s">
        <v>250</v>
      </c>
      <c r="P26" s="2" t="s">
        <v>64</v>
      </c>
      <c r="Q26" s="2" t="s">
        <v>63</v>
      </c>
      <c r="R26" s="2" t="s">
        <v>63</v>
      </c>
      <c r="S26" s="3"/>
      <c r="T26" s="3"/>
      <c r="U26" s="3"/>
      <c r="V26" s="3">
        <v>1</v>
      </c>
      <c r="W26" s="3"/>
      <c r="X26" s="3">
        <v>3</v>
      </c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2" t="s">
        <v>52</v>
      </c>
      <c r="AW26" s="2" t="s">
        <v>251</v>
      </c>
      <c r="AX26" s="2" t="s">
        <v>52</v>
      </c>
      <c r="AY26" s="2" t="s">
        <v>197</v>
      </c>
    </row>
    <row r="27" spans="1:51" ht="30" customHeight="1" x14ac:dyDescent="0.3">
      <c r="A27" s="10" t="s">
        <v>1601</v>
      </c>
      <c r="B27" s="10" t="s">
        <v>198</v>
      </c>
      <c r="C27" s="10" t="s">
        <v>118</v>
      </c>
      <c r="D27" s="11">
        <v>1</v>
      </c>
      <c r="E27" s="16">
        <f>일위대가목록!E37</f>
        <v>69652577</v>
      </c>
      <c r="F27" s="17">
        <f t="shared" si="6"/>
        <v>69652577</v>
      </c>
      <c r="G27" s="16">
        <f>일위대가목록!F37</f>
        <v>15045762</v>
      </c>
      <c r="H27" s="17">
        <f t="shared" si="7"/>
        <v>15045762</v>
      </c>
      <c r="I27" s="16">
        <f>일위대가목록!G37</f>
        <v>0</v>
      </c>
      <c r="J27" s="17">
        <f t="shared" si="8"/>
        <v>0</v>
      </c>
      <c r="K27" s="16">
        <f t="shared" si="9"/>
        <v>84698339</v>
      </c>
      <c r="L27" s="17">
        <f t="shared" si="10"/>
        <v>84698339</v>
      </c>
      <c r="M27" s="10" t="s">
        <v>194</v>
      </c>
      <c r="N27" s="2" t="s">
        <v>52</v>
      </c>
      <c r="O27" s="2" t="s">
        <v>252</v>
      </c>
      <c r="P27" s="2" t="s">
        <v>64</v>
      </c>
      <c r="Q27" s="2" t="s">
        <v>63</v>
      </c>
      <c r="R27" s="2" t="s">
        <v>63</v>
      </c>
      <c r="S27" s="3"/>
      <c r="T27" s="3"/>
      <c r="U27" s="3"/>
      <c r="V27" s="3">
        <v>1</v>
      </c>
      <c r="W27" s="3"/>
      <c r="X27" s="3">
        <v>3</v>
      </c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2" t="s">
        <v>52</v>
      </c>
      <c r="AW27" s="2" t="s">
        <v>253</v>
      </c>
      <c r="AX27" s="2" t="s">
        <v>52</v>
      </c>
      <c r="AY27" s="2" t="s">
        <v>197</v>
      </c>
    </row>
    <row r="28" spans="1:51" ht="30" customHeight="1" x14ac:dyDescent="0.3">
      <c r="A28" s="10" t="s">
        <v>201</v>
      </c>
      <c r="B28" s="10" t="s">
        <v>202</v>
      </c>
      <c r="C28" s="10" t="s">
        <v>69</v>
      </c>
      <c r="D28" s="11">
        <v>1</v>
      </c>
      <c r="E28" s="16">
        <f>TRUNC(SUMIF(V26:V35, RIGHTB(O28, 1), F26:F35)*U28, 2)</f>
        <v>102604561</v>
      </c>
      <c r="F28" s="17">
        <f t="shared" si="6"/>
        <v>102604561</v>
      </c>
      <c r="G28" s="16">
        <v>0</v>
      </c>
      <c r="H28" s="17">
        <f t="shared" si="7"/>
        <v>0</v>
      </c>
      <c r="I28" s="16">
        <v>0</v>
      </c>
      <c r="J28" s="17">
        <f t="shared" si="8"/>
        <v>0</v>
      </c>
      <c r="K28" s="16">
        <f t="shared" si="9"/>
        <v>102604561</v>
      </c>
      <c r="L28" s="17">
        <f t="shared" si="10"/>
        <v>102604561</v>
      </c>
      <c r="M28" s="10" t="s">
        <v>194</v>
      </c>
      <c r="N28" s="2" t="s">
        <v>52</v>
      </c>
      <c r="O28" s="2" t="s">
        <v>70</v>
      </c>
      <c r="P28" s="2" t="s">
        <v>63</v>
      </c>
      <c r="Q28" s="2" t="s">
        <v>63</v>
      </c>
      <c r="R28" s="2" t="s">
        <v>63</v>
      </c>
      <c r="S28" s="3">
        <v>0</v>
      </c>
      <c r="T28" s="3">
        <v>0</v>
      </c>
      <c r="U28" s="3">
        <v>1</v>
      </c>
      <c r="V28" s="3"/>
      <c r="W28" s="3">
        <v>2</v>
      </c>
      <c r="X28" s="3"/>
      <c r="Y28" s="3"/>
      <c r="Z28" s="3">
        <v>5</v>
      </c>
      <c r="AA28" s="3">
        <v>6</v>
      </c>
      <c r="AB28" s="3"/>
      <c r="AC28" s="3">
        <v>8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2" t="s">
        <v>52</v>
      </c>
      <c r="AW28" s="2" t="s">
        <v>254</v>
      </c>
      <c r="AX28" s="2" t="s">
        <v>52</v>
      </c>
      <c r="AY28" s="2" t="s">
        <v>197</v>
      </c>
    </row>
    <row r="29" spans="1:51" ht="30" customHeight="1" x14ac:dyDescent="0.3">
      <c r="A29" s="10" t="s">
        <v>204</v>
      </c>
      <c r="B29" s="10" t="s">
        <v>205</v>
      </c>
      <c r="C29" s="10" t="s">
        <v>69</v>
      </c>
      <c r="D29" s="11">
        <v>1</v>
      </c>
      <c r="E29" s="16">
        <f>TRUNC(SUMIF(W26:W35, RIGHTB(O29, 1), F26:F35)*U29, 2)</f>
        <v>1056826.97</v>
      </c>
      <c r="F29" s="17">
        <f t="shared" si="6"/>
        <v>1056826.8999999999</v>
      </c>
      <c r="G29" s="16">
        <v>0</v>
      </c>
      <c r="H29" s="17">
        <f t="shared" si="7"/>
        <v>0</v>
      </c>
      <c r="I29" s="16">
        <v>0</v>
      </c>
      <c r="J29" s="17">
        <f t="shared" si="8"/>
        <v>0</v>
      </c>
      <c r="K29" s="16">
        <f t="shared" si="9"/>
        <v>1056826.8999999999</v>
      </c>
      <c r="L29" s="17">
        <f t="shared" si="10"/>
        <v>1056826.8999999999</v>
      </c>
      <c r="M29" s="10" t="s">
        <v>194</v>
      </c>
      <c r="N29" s="2" t="s">
        <v>52</v>
      </c>
      <c r="O29" s="2" t="s">
        <v>206</v>
      </c>
      <c r="P29" s="2" t="s">
        <v>63</v>
      </c>
      <c r="Q29" s="2" t="s">
        <v>63</v>
      </c>
      <c r="R29" s="2" t="s">
        <v>63</v>
      </c>
      <c r="S29" s="3">
        <v>0</v>
      </c>
      <c r="T29" s="3">
        <v>0</v>
      </c>
      <c r="U29" s="3">
        <v>1.03E-2</v>
      </c>
      <c r="V29" s="3"/>
      <c r="W29" s="3"/>
      <c r="X29" s="3"/>
      <c r="Y29" s="3"/>
      <c r="Z29" s="3">
        <v>5</v>
      </c>
      <c r="AA29" s="3">
        <v>6</v>
      </c>
      <c r="AB29" s="3"/>
      <c r="AC29" s="3">
        <v>8</v>
      </c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2" t="s">
        <v>52</v>
      </c>
      <c r="AW29" s="2" t="s">
        <v>255</v>
      </c>
      <c r="AX29" s="2" t="s">
        <v>52</v>
      </c>
      <c r="AY29" s="2" t="s">
        <v>197</v>
      </c>
    </row>
    <row r="30" spans="1:51" ht="30" customHeight="1" x14ac:dyDescent="0.3">
      <c r="A30" s="10" t="s">
        <v>208</v>
      </c>
      <c r="B30" s="10" t="s">
        <v>209</v>
      </c>
      <c r="C30" s="10" t="s">
        <v>69</v>
      </c>
      <c r="D30" s="11">
        <v>1</v>
      </c>
      <c r="E30" s="16">
        <v>0</v>
      </c>
      <c r="F30" s="17">
        <f t="shared" si="6"/>
        <v>0</v>
      </c>
      <c r="G30" s="16">
        <f>TRUNC(SUMIF(X26:X35, RIGHTB(O30, 1), H26:H35)*U30, 2)</f>
        <v>21040987.289999999</v>
      </c>
      <c r="H30" s="17">
        <f t="shared" si="7"/>
        <v>21040987.199999999</v>
      </c>
      <c r="I30" s="16">
        <v>0</v>
      </c>
      <c r="J30" s="17">
        <f t="shared" si="8"/>
        <v>0</v>
      </c>
      <c r="K30" s="16">
        <f t="shared" si="9"/>
        <v>21040987.199999999</v>
      </c>
      <c r="L30" s="17">
        <f t="shared" si="10"/>
        <v>21040987.199999999</v>
      </c>
      <c r="M30" s="10" t="s">
        <v>194</v>
      </c>
      <c r="N30" s="2" t="s">
        <v>52</v>
      </c>
      <c r="O30" s="2" t="s">
        <v>210</v>
      </c>
      <c r="P30" s="2" t="s">
        <v>63</v>
      </c>
      <c r="Q30" s="2" t="s">
        <v>63</v>
      </c>
      <c r="R30" s="2" t="s">
        <v>63</v>
      </c>
      <c r="S30" s="3">
        <v>1</v>
      </c>
      <c r="T30" s="3">
        <v>1</v>
      </c>
      <c r="U30" s="3">
        <v>1.2453000000000001</v>
      </c>
      <c r="V30" s="3"/>
      <c r="W30" s="3"/>
      <c r="X30" s="3"/>
      <c r="Y30" s="3">
        <v>4</v>
      </c>
      <c r="Z30" s="3"/>
      <c r="AA30" s="3">
        <v>6</v>
      </c>
      <c r="AB30" s="3">
        <v>7</v>
      </c>
      <c r="AC30" s="3">
        <v>8</v>
      </c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2" t="s">
        <v>52</v>
      </c>
      <c r="AW30" s="2" t="s">
        <v>256</v>
      </c>
      <c r="AX30" s="2" t="s">
        <v>52</v>
      </c>
      <c r="AY30" s="2" t="s">
        <v>197</v>
      </c>
    </row>
    <row r="31" spans="1:51" ht="30" customHeight="1" x14ac:dyDescent="0.3">
      <c r="A31" s="10" t="s">
        <v>212</v>
      </c>
      <c r="B31" s="10" t="s">
        <v>213</v>
      </c>
      <c r="C31" s="10" t="s">
        <v>69</v>
      </c>
      <c r="D31" s="11">
        <v>1</v>
      </c>
      <c r="E31" s="16">
        <v>0</v>
      </c>
      <c r="F31" s="17">
        <f t="shared" si="6"/>
        <v>0</v>
      </c>
      <c r="G31" s="16">
        <f>TRUNC(SUMIF(Y26:Y35, RIGHTB(O31, 1), H26:H35)*U31, 2)</f>
        <v>7349616.8200000003</v>
      </c>
      <c r="H31" s="17">
        <f t="shared" si="7"/>
        <v>7349616.7999999998</v>
      </c>
      <c r="I31" s="16">
        <v>0</v>
      </c>
      <c r="J31" s="17">
        <f t="shared" si="8"/>
        <v>0</v>
      </c>
      <c r="K31" s="16">
        <f t="shared" si="9"/>
        <v>7349616.7999999998</v>
      </c>
      <c r="L31" s="17">
        <f t="shared" si="10"/>
        <v>7349616.7999999998</v>
      </c>
      <c r="M31" s="10" t="s">
        <v>194</v>
      </c>
      <c r="N31" s="2" t="s">
        <v>52</v>
      </c>
      <c r="O31" s="2" t="s">
        <v>214</v>
      </c>
      <c r="P31" s="2" t="s">
        <v>63</v>
      </c>
      <c r="Q31" s="2" t="s">
        <v>63</v>
      </c>
      <c r="R31" s="2" t="s">
        <v>63</v>
      </c>
      <c r="S31" s="3">
        <v>1</v>
      </c>
      <c r="T31" s="3">
        <v>1</v>
      </c>
      <c r="U31" s="3">
        <v>0.3493</v>
      </c>
      <c r="V31" s="3"/>
      <c r="W31" s="3"/>
      <c r="X31" s="3"/>
      <c r="Y31" s="3"/>
      <c r="Z31" s="3"/>
      <c r="AA31" s="3">
        <v>6</v>
      </c>
      <c r="AB31" s="3">
        <v>7</v>
      </c>
      <c r="AC31" s="3">
        <v>8</v>
      </c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2" t="s">
        <v>52</v>
      </c>
      <c r="AW31" s="2" t="s">
        <v>257</v>
      </c>
      <c r="AX31" s="2" t="s">
        <v>52</v>
      </c>
      <c r="AY31" s="2" t="s">
        <v>197</v>
      </c>
    </row>
    <row r="32" spans="1:51" ht="30" customHeight="1" x14ac:dyDescent="0.3">
      <c r="A32" s="10" t="s">
        <v>10</v>
      </c>
      <c r="B32" s="10" t="s">
        <v>216</v>
      </c>
      <c r="C32" s="10" t="s">
        <v>69</v>
      </c>
      <c r="D32" s="11">
        <v>1</v>
      </c>
      <c r="E32" s="16">
        <v>0</v>
      </c>
      <c r="F32" s="17">
        <f t="shared" si="6"/>
        <v>0</v>
      </c>
      <c r="G32" s="16">
        <v>0</v>
      </c>
      <c r="H32" s="17">
        <f t="shared" si="7"/>
        <v>0</v>
      </c>
      <c r="I32" s="16">
        <f>TRUNC(SUMIF(Z26:Z35, RIGHTB(O32, 1), F26:F35)*U32, 2)</f>
        <v>9277694.2100000009</v>
      </c>
      <c r="J32" s="17">
        <f t="shared" si="8"/>
        <v>9277694.1999999993</v>
      </c>
      <c r="K32" s="16">
        <f t="shared" si="9"/>
        <v>9277694.1999999993</v>
      </c>
      <c r="L32" s="17">
        <f t="shared" si="10"/>
        <v>9277694.1999999993</v>
      </c>
      <c r="M32" s="10" t="s">
        <v>194</v>
      </c>
      <c r="N32" s="2" t="s">
        <v>52</v>
      </c>
      <c r="O32" s="2" t="s">
        <v>217</v>
      </c>
      <c r="P32" s="2" t="s">
        <v>63</v>
      </c>
      <c r="Q32" s="2" t="s">
        <v>63</v>
      </c>
      <c r="R32" s="2" t="s">
        <v>63</v>
      </c>
      <c r="S32" s="3">
        <v>0</v>
      </c>
      <c r="T32" s="3">
        <v>2</v>
      </c>
      <c r="U32" s="3">
        <v>8.9499999999999996E-2</v>
      </c>
      <c r="V32" s="3"/>
      <c r="W32" s="3"/>
      <c r="X32" s="3"/>
      <c r="Y32" s="3"/>
      <c r="Z32" s="3"/>
      <c r="AA32" s="3">
        <v>6</v>
      </c>
      <c r="AB32" s="3">
        <v>7</v>
      </c>
      <c r="AC32" s="3">
        <v>8</v>
      </c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2" t="s">
        <v>52</v>
      </c>
      <c r="AW32" s="2" t="s">
        <v>258</v>
      </c>
      <c r="AX32" s="2" t="s">
        <v>52</v>
      </c>
      <c r="AY32" s="2" t="s">
        <v>197</v>
      </c>
    </row>
    <row r="33" spans="1:51" ht="30" customHeight="1" x14ac:dyDescent="0.3">
      <c r="A33" s="10" t="s">
        <v>219</v>
      </c>
      <c r="B33" s="10" t="s">
        <v>220</v>
      </c>
      <c r="C33" s="10" t="s">
        <v>69</v>
      </c>
      <c r="D33" s="11">
        <v>1</v>
      </c>
      <c r="E33" s="16">
        <v>0</v>
      </c>
      <c r="F33" s="17">
        <f t="shared" si="6"/>
        <v>0</v>
      </c>
      <c r="G33" s="16">
        <v>0</v>
      </c>
      <c r="H33" s="17">
        <f t="shared" si="7"/>
        <v>0</v>
      </c>
      <c r="I33" s="16">
        <f>TRUNC(SUMIF(AA26:AA35, RIGHTB(O33, 1), L26:L35)*U33, 2)</f>
        <v>9893078.0199999996</v>
      </c>
      <c r="J33" s="17">
        <f t="shared" si="8"/>
        <v>9893078</v>
      </c>
      <c r="K33" s="16">
        <f t="shared" si="9"/>
        <v>9893078</v>
      </c>
      <c r="L33" s="17">
        <f t="shared" si="10"/>
        <v>9893078</v>
      </c>
      <c r="M33" s="10" t="s">
        <v>194</v>
      </c>
      <c r="N33" s="2" t="s">
        <v>52</v>
      </c>
      <c r="O33" s="2" t="s">
        <v>221</v>
      </c>
      <c r="P33" s="2" t="s">
        <v>63</v>
      </c>
      <c r="Q33" s="2" t="s">
        <v>63</v>
      </c>
      <c r="R33" s="2" t="s">
        <v>63</v>
      </c>
      <c r="S33" s="3">
        <v>3</v>
      </c>
      <c r="T33" s="3">
        <v>2</v>
      </c>
      <c r="U33" s="3">
        <v>7.0000000000000007E-2</v>
      </c>
      <c r="V33" s="3"/>
      <c r="W33" s="3"/>
      <c r="X33" s="3"/>
      <c r="Y33" s="3"/>
      <c r="Z33" s="3"/>
      <c r="AA33" s="3"/>
      <c r="AB33" s="3">
        <v>7</v>
      </c>
      <c r="AC33" s="3">
        <v>8</v>
      </c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2" t="s">
        <v>52</v>
      </c>
      <c r="AW33" s="2" t="s">
        <v>259</v>
      </c>
      <c r="AX33" s="2" t="s">
        <v>52</v>
      </c>
      <c r="AY33" s="2" t="s">
        <v>197</v>
      </c>
    </row>
    <row r="34" spans="1:51" ht="30" customHeight="1" x14ac:dyDescent="0.3">
      <c r="A34" s="10" t="s">
        <v>223</v>
      </c>
      <c r="B34" s="10" t="s">
        <v>224</v>
      </c>
      <c r="C34" s="10" t="s">
        <v>69</v>
      </c>
      <c r="D34" s="11">
        <v>1</v>
      </c>
      <c r="E34" s="16">
        <v>0</v>
      </c>
      <c r="F34" s="17">
        <f t="shared" si="6"/>
        <v>0</v>
      </c>
      <c r="G34" s="16">
        <v>0</v>
      </c>
      <c r="H34" s="17">
        <f t="shared" si="7"/>
        <v>0</v>
      </c>
      <c r="I34" s="16">
        <f>TRUNC(SUMIF(AB26:AB35, RIGHTB(O34, 1), L26:L35)*U34, 2)</f>
        <v>11890344.050000001</v>
      </c>
      <c r="J34" s="17">
        <f t="shared" si="8"/>
        <v>11890344</v>
      </c>
      <c r="K34" s="16">
        <f t="shared" si="9"/>
        <v>11890344</v>
      </c>
      <c r="L34" s="17">
        <f t="shared" si="10"/>
        <v>11890344</v>
      </c>
      <c r="M34" s="10" t="s">
        <v>194</v>
      </c>
      <c r="N34" s="2" t="s">
        <v>52</v>
      </c>
      <c r="O34" s="2" t="s">
        <v>225</v>
      </c>
      <c r="P34" s="2" t="s">
        <v>63</v>
      </c>
      <c r="Q34" s="2" t="s">
        <v>63</v>
      </c>
      <c r="R34" s="2" t="s">
        <v>63</v>
      </c>
      <c r="S34" s="3">
        <v>3</v>
      </c>
      <c r="T34" s="3">
        <v>2</v>
      </c>
      <c r="U34" s="3">
        <v>0.25</v>
      </c>
      <c r="V34" s="3"/>
      <c r="W34" s="3"/>
      <c r="X34" s="3"/>
      <c r="Y34" s="3"/>
      <c r="Z34" s="3"/>
      <c r="AA34" s="3"/>
      <c r="AB34" s="3"/>
      <c r="AC34" s="3">
        <v>8</v>
      </c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2" t="s">
        <v>52</v>
      </c>
      <c r="AW34" s="2" t="s">
        <v>260</v>
      </c>
      <c r="AX34" s="2" t="s">
        <v>52</v>
      </c>
      <c r="AY34" s="2" t="s">
        <v>197</v>
      </c>
    </row>
    <row r="35" spans="1:51" ht="30" customHeight="1" x14ac:dyDescent="0.3">
      <c r="A35" s="10" t="s">
        <v>227</v>
      </c>
      <c r="B35" s="10" t="s">
        <v>228</v>
      </c>
      <c r="C35" s="10" t="s">
        <v>69</v>
      </c>
      <c r="D35" s="11">
        <v>1</v>
      </c>
      <c r="E35" s="16">
        <f>TRUNC(SUMIF(AC26:AC35, RIGHTB(O35, 1), L26:L35)*U35, 2)</f>
        <v>163113108.09999999</v>
      </c>
      <c r="F35" s="17">
        <f t="shared" si="6"/>
        <v>163113108.09999999</v>
      </c>
      <c r="G35" s="16">
        <v>0</v>
      </c>
      <c r="H35" s="17">
        <f t="shared" si="7"/>
        <v>0</v>
      </c>
      <c r="I35" s="16">
        <v>0</v>
      </c>
      <c r="J35" s="17">
        <f t="shared" si="8"/>
        <v>0</v>
      </c>
      <c r="K35" s="16">
        <f t="shared" si="9"/>
        <v>163113108.09999999</v>
      </c>
      <c r="L35" s="17">
        <f t="shared" si="10"/>
        <v>163113108.09999999</v>
      </c>
      <c r="M35" s="10" t="s">
        <v>52</v>
      </c>
      <c r="N35" s="2" t="s">
        <v>127</v>
      </c>
      <c r="O35" s="2" t="s">
        <v>229</v>
      </c>
      <c r="P35" s="2" t="s">
        <v>63</v>
      </c>
      <c r="Q35" s="2" t="s">
        <v>63</v>
      </c>
      <c r="R35" s="2" t="s">
        <v>63</v>
      </c>
      <c r="S35" s="3">
        <v>3</v>
      </c>
      <c r="T35" s="3">
        <v>0</v>
      </c>
      <c r="U35" s="3">
        <v>1</v>
      </c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2" t="s">
        <v>52</v>
      </c>
      <c r="AW35" s="2" t="s">
        <v>261</v>
      </c>
      <c r="AX35" s="2" t="s">
        <v>52</v>
      </c>
      <c r="AY35" s="2" t="s">
        <v>52</v>
      </c>
    </row>
    <row r="36" spans="1:51" ht="30" customHeight="1" x14ac:dyDescent="0.3">
      <c r="A36" s="10" t="s">
        <v>231</v>
      </c>
      <c r="B36" s="10" t="s">
        <v>52</v>
      </c>
      <c r="C36" s="10" t="s">
        <v>52</v>
      </c>
      <c r="D36" s="11"/>
      <c r="E36" s="16"/>
      <c r="F36" s="17">
        <f>TRUNC(SUMIF(N26:N35, N25, F26:F35),0)</f>
        <v>163113108</v>
      </c>
      <c r="G36" s="16"/>
      <c r="H36" s="17">
        <f>TRUNC(SUMIF(N26:N35, N25, H26:H35),0)</f>
        <v>0</v>
      </c>
      <c r="I36" s="16"/>
      <c r="J36" s="17">
        <f>TRUNC(SUMIF(N26:N35, N25, J26:J35),0)</f>
        <v>0</v>
      </c>
      <c r="K36" s="16"/>
      <c r="L36" s="17">
        <f>F36+H36+J36</f>
        <v>163113108</v>
      </c>
      <c r="M36" s="10" t="s">
        <v>52</v>
      </c>
      <c r="N36" s="2" t="s">
        <v>72</v>
      </c>
      <c r="O36" s="2" t="s">
        <v>72</v>
      </c>
      <c r="P36" s="2" t="s">
        <v>52</v>
      </c>
      <c r="Q36" s="2" t="s">
        <v>52</v>
      </c>
      <c r="R36" s="2" t="s">
        <v>52</v>
      </c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2" t="s">
        <v>52</v>
      </c>
      <c r="AW36" s="2" t="s">
        <v>52</v>
      </c>
      <c r="AX36" s="2" t="s">
        <v>52</v>
      </c>
      <c r="AY36" s="2" t="s">
        <v>52</v>
      </c>
    </row>
    <row r="37" spans="1:51" ht="30" customHeight="1" x14ac:dyDescent="0.3">
      <c r="A37" s="11"/>
      <c r="B37" s="11"/>
      <c r="C37" s="11"/>
      <c r="D37" s="11"/>
      <c r="E37" s="16"/>
      <c r="F37" s="17"/>
      <c r="G37" s="16"/>
      <c r="H37" s="17"/>
      <c r="I37" s="16"/>
      <c r="J37" s="17"/>
      <c r="K37" s="16"/>
      <c r="L37" s="17"/>
      <c r="M37" s="11"/>
    </row>
    <row r="38" spans="1:51" ht="30" customHeight="1" x14ac:dyDescent="0.3">
      <c r="A38" s="49" t="s">
        <v>1613</v>
      </c>
      <c r="B38" s="49"/>
      <c r="C38" s="49"/>
      <c r="D38" s="49"/>
      <c r="E38" s="50"/>
      <c r="F38" s="51"/>
      <c r="G38" s="50"/>
      <c r="H38" s="51"/>
      <c r="I38" s="50"/>
      <c r="J38" s="51"/>
      <c r="K38" s="50"/>
      <c r="L38" s="51"/>
      <c r="M38" s="49"/>
      <c r="N38" s="1" t="s">
        <v>129</v>
      </c>
    </row>
    <row r="39" spans="1:51" ht="30" customHeight="1" x14ac:dyDescent="0.3">
      <c r="A39" s="10" t="s">
        <v>233</v>
      </c>
      <c r="B39" s="10" t="s">
        <v>1600</v>
      </c>
      <c r="C39" s="10" t="s">
        <v>118</v>
      </c>
      <c r="D39" s="11">
        <v>1</v>
      </c>
      <c r="E39" s="16">
        <f>일위대가목록!E32</f>
        <v>5021</v>
      </c>
      <c r="F39" s="17">
        <f>TRUNC(E39*D39,1)</f>
        <v>5021</v>
      </c>
      <c r="G39" s="16">
        <f>일위대가목록!F32</f>
        <v>167386</v>
      </c>
      <c r="H39" s="17">
        <f>TRUNC(G39*D39,1)</f>
        <v>167386</v>
      </c>
      <c r="I39" s="16">
        <f>일위대가목록!G32</f>
        <v>0</v>
      </c>
      <c r="J39" s="17">
        <f>TRUNC(I39*D39,1)</f>
        <v>0</v>
      </c>
      <c r="K39" s="16">
        <f t="shared" ref="K39:L43" si="11">TRUNC(E39+G39+I39,1)</f>
        <v>172407</v>
      </c>
      <c r="L39" s="17">
        <f t="shared" si="11"/>
        <v>172407</v>
      </c>
      <c r="M39" s="10" t="s">
        <v>194</v>
      </c>
      <c r="N39" s="2" t="s">
        <v>52</v>
      </c>
      <c r="O39" s="2" t="s">
        <v>234</v>
      </c>
      <c r="P39" s="2" t="s">
        <v>64</v>
      </c>
      <c r="Q39" s="2" t="s">
        <v>63</v>
      </c>
      <c r="R39" s="2" t="s">
        <v>63</v>
      </c>
      <c r="S39" s="3"/>
      <c r="T39" s="3"/>
      <c r="U39" s="3"/>
      <c r="V39" s="3">
        <v>1</v>
      </c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2" t="s">
        <v>52</v>
      </c>
      <c r="AW39" s="2" t="s">
        <v>263</v>
      </c>
      <c r="AX39" s="2" t="s">
        <v>52</v>
      </c>
      <c r="AY39" s="2" t="s">
        <v>197</v>
      </c>
    </row>
    <row r="40" spans="1:51" ht="30" customHeight="1" x14ac:dyDescent="0.3">
      <c r="A40" s="10" t="s">
        <v>233</v>
      </c>
      <c r="B40" s="10" t="s">
        <v>236</v>
      </c>
      <c r="C40" s="10" t="s">
        <v>118</v>
      </c>
      <c r="D40" s="11">
        <v>1</v>
      </c>
      <c r="E40" s="16">
        <f>일위대가목록!E33</f>
        <v>14182</v>
      </c>
      <c r="F40" s="17">
        <f>TRUNC(E40*D40,1)</f>
        <v>14182</v>
      </c>
      <c r="G40" s="16">
        <f>일위대가목록!F33</f>
        <v>472750</v>
      </c>
      <c r="H40" s="17">
        <f>TRUNC(G40*D40,1)</f>
        <v>472750</v>
      </c>
      <c r="I40" s="16">
        <f>일위대가목록!G33</f>
        <v>0</v>
      </c>
      <c r="J40" s="17">
        <f>TRUNC(I40*D40,1)</f>
        <v>0</v>
      </c>
      <c r="K40" s="16">
        <f t="shared" si="11"/>
        <v>486932</v>
      </c>
      <c r="L40" s="17">
        <f t="shared" si="11"/>
        <v>486932</v>
      </c>
      <c r="M40" s="10" t="s">
        <v>194</v>
      </c>
      <c r="N40" s="2" t="s">
        <v>52</v>
      </c>
      <c r="O40" s="2" t="s">
        <v>237</v>
      </c>
      <c r="P40" s="2" t="s">
        <v>64</v>
      </c>
      <c r="Q40" s="2" t="s">
        <v>63</v>
      </c>
      <c r="R40" s="2" t="s">
        <v>63</v>
      </c>
      <c r="S40" s="3"/>
      <c r="T40" s="3"/>
      <c r="U40" s="3"/>
      <c r="V40" s="3">
        <v>1</v>
      </c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2" t="s">
        <v>52</v>
      </c>
      <c r="AW40" s="2" t="s">
        <v>264</v>
      </c>
      <c r="AX40" s="2" t="s">
        <v>52</v>
      </c>
      <c r="AY40" s="2" t="s">
        <v>197</v>
      </c>
    </row>
    <row r="41" spans="1:51" ht="30" customHeight="1" x14ac:dyDescent="0.3">
      <c r="A41" s="10" t="s">
        <v>233</v>
      </c>
      <c r="B41" s="10" t="s">
        <v>239</v>
      </c>
      <c r="C41" s="10" t="s">
        <v>240</v>
      </c>
      <c r="D41" s="11">
        <v>63.9</v>
      </c>
      <c r="E41" s="16">
        <f>일위대가목록!E34</f>
        <v>2636</v>
      </c>
      <c r="F41" s="17">
        <f>TRUNC(E41*D41,1)</f>
        <v>168440.4</v>
      </c>
      <c r="G41" s="16">
        <f>일위대가목록!F34</f>
        <v>87885</v>
      </c>
      <c r="H41" s="17">
        <f>TRUNC(G41*D41,1)</f>
        <v>5615851.5</v>
      </c>
      <c r="I41" s="16">
        <f>일위대가목록!G34</f>
        <v>0</v>
      </c>
      <c r="J41" s="17">
        <f>TRUNC(I41*D41,1)</f>
        <v>0</v>
      </c>
      <c r="K41" s="16">
        <f t="shared" si="11"/>
        <v>90521</v>
      </c>
      <c r="L41" s="17">
        <f t="shared" si="11"/>
        <v>5784291.9000000004</v>
      </c>
      <c r="M41" s="10" t="s">
        <v>194</v>
      </c>
      <c r="N41" s="2" t="s">
        <v>52</v>
      </c>
      <c r="O41" s="2" t="s">
        <v>241</v>
      </c>
      <c r="P41" s="2" t="s">
        <v>64</v>
      </c>
      <c r="Q41" s="2" t="s">
        <v>63</v>
      </c>
      <c r="R41" s="2" t="s">
        <v>63</v>
      </c>
      <c r="S41" s="3"/>
      <c r="T41" s="3"/>
      <c r="U41" s="3"/>
      <c r="V41" s="3">
        <v>1</v>
      </c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2" t="s">
        <v>52</v>
      </c>
      <c r="AW41" s="2" t="s">
        <v>265</v>
      </c>
      <c r="AX41" s="2" t="s">
        <v>52</v>
      </c>
      <c r="AY41" s="2" t="s">
        <v>197</v>
      </c>
    </row>
    <row r="42" spans="1:51" ht="30" customHeight="1" x14ac:dyDescent="0.3">
      <c r="A42" s="10" t="s">
        <v>233</v>
      </c>
      <c r="B42" s="10" t="s">
        <v>243</v>
      </c>
      <c r="C42" s="10" t="s">
        <v>244</v>
      </c>
      <c r="D42" s="11">
        <v>29</v>
      </c>
      <c r="E42" s="16">
        <f>일위대가목록!E35</f>
        <v>182</v>
      </c>
      <c r="F42" s="17">
        <f>TRUNC(E42*D42,1)</f>
        <v>5278</v>
      </c>
      <c r="G42" s="16">
        <f>일위대가목록!F35</f>
        <v>6090</v>
      </c>
      <c r="H42" s="17">
        <f>TRUNC(G42*D42,1)</f>
        <v>176610</v>
      </c>
      <c r="I42" s="16">
        <f>일위대가목록!G35</f>
        <v>0</v>
      </c>
      <c r="J42" s="17">
        <f>TRUNC(I42*D42,1)</f>
        <v>0</v>
      </c>
      <c r="K42" s="16">
        <f t="shared" si="11"/>
        <v>6272</v>
      </c>
      <c r="L42" s="17">
        <f t="shared" si="11"/>
        <v>181888</v>
      </c>
      <c r="M42" s="10" t="s">
        <v>194</v>
      </c>
      <c r="N42" s="2" t="s">
        <v>52</v>
      </c>
      <c r="O42" s="2" t="s">
        <v>245</v>
      </c>
      <c r="P42" s="2" t="s">
        <v>64</v>
      </c>
      <c r="Q42" s="2" t="s">
        <v>63</v>
      </c>
      <c r="R42" s="2" t="s">
        <v>63</v>
      </c>
      <c r="S42" s="3"/>
      <c r="T42" s="3"/>
      <c r="U42" s="3"/>
      <c r="V42" s="3">
        <v>1</v>
      </c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2" t="s">
        <v>52</v>
      </c>
      <c r="AW42" s="2" t="s">
        <v>266</v>
      </c>
      <c r="AX42" s="2" t="s">
        <v>52</v>
      </c>
      <c r="AY42" s="2" t="s">
        <v>197</v>
      </c>
    </row>
    <row r="43" spans="1:51" ht="30" customHeight="1" x14ac:dyDescent="0.3">
      <c r="A43" s="10" t="s">
        <v>247</v>
      </c>
      <c r="B43" s="10" t="s">
        <v>228</v>
      </c>
      <c r="C43" s="10" t="s">
        <v>69</v>
      </c>
      <c r="D43" s="11">
        <v>1</v>
      </c>
      <c r="E43" s="16">
        <f>TRUNC(SUMIF(V39:V43, RIGHTB(O43, 1), L39:L43)*U43, 2)</f>
        <v>6625518.9000000004</v>
      </c>
      <c r="F43" s="17">
        <f>TRUNC(E43*D43,1)</f>
        <v>6625518.9000000004</v>
      </c>
      <c r="G43" s="16">
        <v>0</v>
      </c>
      <c r="H43" s="17">
        <f>TRUNC(G43*D43,1)</f>
        <v>0</v>
      </c>
      <c r="I43" s="16">
        <v>0</v>
      </c>
      <c r="J43" s="17">
        <f>TRUNC(I43*D43,1)</f>
        <v>0</v>
      </c>
      <c r="K43" s="16">
        <f t="shared" si="11"/>
        <v>6625518.9000000004</v>
      </c>
      <c r="L43" s="17">
        <f t="shared" si="11"/>
        <v>6625518.9000000004</v>
      </c>
      <c r="M43" s="10" t="s">
        <v>52</v>
      </c>
      <c r="N43" s="2" t="s">
        <v>129</v>
      </c>
      <c r="O43" s="2" t="s">
        <v>70</v>
      </c>
      <c r="P43" s="2" t="s">
        <v>63</v>
      </c>
      <c r="Q43" s="2" t="s">
        <v>63</v>
      </c>
      <c r="R43" s="2" t="s">
        <v>63</v>
      </c>
      <c r="S43" s="3">
        <v>3</v>
      </c>
      <c r="T43" s="3">
        <v>0</v>
      </c>
      <c r="U43" s="3">
        <v>1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2" t="s">
        <v>52</v>
      </c>
      <c r="AW43" s="2" t="s">
        <v>267</v>
      </c>
      <c r="AX43" s="2" t="s">
        <v>52</v>
      </c>
      <c r="AY43" s="2" t="s">
        <v>52</v>
      </c>
    </row>
    <row r="44" spans="1:51" ht="30" customHeight="1" x14ac:dyDescent="0.3">
      <c r="A44" s="10" t="s">
        <v>231</v>
      </c>
      <c r="B44" s="10" t="s">
        <v>52</v>
      </c>
      <c r="C44" s="10" t="s">
        <v>52</v>
      </c>
      <c r="D44" s="11"/>
      <c r="E44" s="16"/>
      <c r="F44" s="17">
        <f>TRUNC(SUMIF(N39:N43, N38, F39:F43),0)</f>
        <v>6625518</v>
      </c>
      <c r="G44" s="16"/>
      <c r="H44" s="17">
        <f>TRUNC(SUMIF(N39:N43, N38, H39:H43),0)</f>
        <v>0</v>
      </c>
      <c r="I44" s="16"/>
      <c r="J44" s="17">
        <f>TRUNC(SUMIF(N39:N43, N38, J39:J43),0)</f>
        <v>0</v>
      </c>
      <c r="K44" s="16"/>
      <c r="L44" s="17">
        <f>F44+H44+J44</f>
        <v>6625518</v>
      </c>
      <c r="M44" s="10" t="s">
        <v>52</v>
      </c>
      <c r="N44" s="2" t="s">
        <v>72</v>
      </c>
      <c r="O44" s="2" t="s">
        <v>72</v>
      </c>
      <c r="P44" s="2" t="s">
        <v>52</v>
      </c>
      <c r="Q44" s="2" t="s">
        <v>52</v>
      </c>
      <c r="R44" s="2" t="s">
        <v>52</v>
      </c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2" t="s">
        <v>52</v>
      </c>
      <c r="AW44" s="2" t="s">
        <v>52</v>
      </c>
      <c r="AX44" s="2" t="s">
        <v>52</v>
      </c>
      <c r="AY44" s="2" t="s">
        <v>52</v>
      </c>
    </row>
    <row r="45" spans="1:51" ht="30" customHeight="1" x14ac:dyDescent="0.3">
      <c r="A45" s="11"/>
      <c r="B45" s="11"/>
      <c r="C45" s="11"/>
      <c r="D45" s="11"/>
      <c r="E45" s="16"/>
      <c r="F45" s="17"/>
      <c r="G45" s="16"/>
      <c r="H45" s="17"/>
      <c r="I45" s="16"/>
      <c r="J45" s="17"/>
      <c r="K45" s="16"/>
      <c r="L45" s="17"/>
      <c r="M45" s="11"/>
    </row>
    <row r="46" spans="1:51" ht="30" customHeight="1" x14ac:dyDescent="0.3">
      <c r="A46" s="49" t="s">
        <v>1614</v>
      </c>
      <c r="B46" s="49"/>
      <c r="C46" s="49"/>
      <c r="D46" s="49"/>
      <c r="E46" s="50"/>
      <c r="F46" s="51"/>
      <c r="G46" s="50"/>
      <c r="H46" s="51"/>
      <c r="I46" s="50"/>
      <c r="J46" s="51"/>
      <c r="K46" s="50"/>
      <c r="L46" s="51"/>
      <c r="M46" s="49"/>
      <c r="N46" s="1" t="s">
        <v>134</v>
      </c>
    </row>
    <row r="47" spans="1:51" ht="30" customHeight="1" x14ac:dyDescent="0.3">
      <c r="A47" s="10" t="s">
        <v>1602</v>
      </c>
      <c r="B47" s="10" t="s">
        <v>193</v>
      </c>
      <c r="C47" s="10" t="s">
        <v>118</v>
      </c>
      <c r="D47" s="11">
        <v>1</v>
      </c>
      <c r="E47" s="16">
        <f>일위대가목록!E38</f>
        <v>6064762</v>
      </c>
      <c r="F47" s="17">
        <f t="shared" ref="F47:F56" si="12">TRUNC(E47*D47,1)</f>
        <v>6064762</v>
      </c>
      <c r="G47" s="16">
        <f>일위대가목록!F38</f>
        <v>697900</v>
      </c>
      <c r="H47" s="17">
        <f t="shared" ref="H47:H56" si="13">TRUNC(G47*D47,1)</f>
        <v>697900</v>
      </c>
      <c r="I47" s="16">
        <f>일위대가목록!G38</f>
        <v>0</v>
      </c>
      <c r="J47" s="17">
        <f t="shared" ref="J47:J56" si="14">TRUNC(I47*D47,1)</f>
        <v>0</v>
      </c>
      <c r="K47" s="16">
        <f t="shared" ref="K47:K56" si="15">TRUNC(E47+G47+I47,1)</f>
        <v>6762662</v>
      </c>
      <c r="L47" s="17">
        <f t="shared" ref="L47:L56" si="16">TRUNC(F47+H47+J47,1)</f>
        <v>6762662</v>
      </c>
      <c r="M47" s="10" t="s">
        <v>194</v>
      </c>
      <c r="N47" s="2" t="s">
        <v>52</v>
      </c>
      <c r="O47" s="2" t="s">
        <v>269</v>
      </c>
      <c r="P47" s="2" t="s">
        <v>64</v>
      </c>
      <c r="Q47" s="2" t="s">
        <v>63</v>
      </c>
      <c r="R47" s="2" t="s">
        <v>63</v>
      </c>
      <c r="S47" s="3"/>
      <c r="T47" s="3"/>
      <c r="U47" s="3"/>
      <c r="V47" s="3">
        <v>1</v>
      </c>
      <c r="W47" s="3"/>
      <c r="X47" s="3">
        <v>3</v>
      </c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2" t="s">
        <v>52</v>
      </c>
      <c r="AW47" s="2" t="s">
        <v>270</v>
      </c>
      <c r="AX47" s="2" t="s">
        <v>52</v>
      </c>
      <c r="AY47" s="2" t="s">
        <v>197</v>
      </c>
    </row>
    <row r="48" spans="1:51" ht="30" customHeight="1" x14ac:dyDescent="0.3">
      <c r="A48" s="10" t="s">
        <v>1602</v>
      </c>
      <c r="B48" s="10" t="s">
        <v>198</v>
      </c>
      <c r="C48" s="10" t="s">
        <v>118</v>
      </c>
      <c r="D48" s="11">
        <v>1</v>
      </c>
      <c r="E48" s="16">
        <f>일위대가목록!E39</f>
        <v>6972810</v>
      </c>
      <c r="F48" s="17">
        <f t="shared" si="12"/>
        <v>6972810</v>
      </c>
      <c r="G48" s="16">
        <f>일위대가목록!F39</f>
        <v>624493</v>
      </c>
      <c r="H48" s="17">
        <f t="shared" si="13"/>
        <v>624493</v>
      </c>
      <c r="I48" s="16">
        <f>일위대가목록!G39</f>
        <v>0</v>
      </c>
      <c r="J48" s="17">
        <f t="shared" si="14"/>
        <v>0</v>
      </c>
      <c r="K48" s="16">
        <f t="shared" si="15"/>
        <v>7597303</v>
      </c>
      <c r="L48" s="17">
        <f t="shared" si="16"/>
        <v>7597303</v>
      </c>
      <c r="M48" s="10" t="s">
        <v>194</v>
      </c>
      <c r="N48" s="2" t="s">
        <v>52</v>
      </c>
      <c r="O48" s="2" t="s">
        <v>271</v>
      </c>
      <c r="P48" s="2" t="s">
        <v>64</v>
      </c>
      <c r="Q48" s="2" t="s">
        <v>63</v>
      </c>
      <c r="R48" s="2" t="s">
        <v>63</v>
      </c>
      <c r="S48" s="3"/>
      <c r="T48" s="3"/>
      <c r="U48" s="3"/>
      <c r="V48" s="3">
        <v>1</v>
      </c>
      <c r="W48" s="3"/>
      <c r="X48" s="3">
        <v>3</v>
      </c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2" t="s">
        <v>52</v>
      </c>
      <c r="AW48" s="2" t="s">
        <v>272</v>
      </c>
      <c r="AX48" s="2" t="s">
        <v>52</v>
      </c>
      <c r="AY48" s="2" t="s">
        <v>197</v>
      </c>
    </row>
    <row r="49" spans="1:51" ht="30" customHeight="1" x14ac:dyDescent="0.3">
      <c r="A49" s="10" t="s">
        <v>201</v>
      </c>
      <c r="B49" s="10" t="s">
        <v>202</v>
      </c>
      <c r="C49" s="10" t="s">
        <v>69</v>
      </c>
      <c r="D49" s="11">
        <v>1</v>
      </c>
      <c r="E49" s="16">
        <f>TRUNC(SUMIF(V47:V56, RIGHTB(O49, 1), F47:F56)*U49, 2)</f>
        <v>13037572</v>
      </c>
      <c r="F49" s="17">
        <f t="shared" si="12"/>
        <v>13037572</v>
      </c>
      <c r="G49" s="16">
        <v>0</v>
      </c>
      <c r="H49" s="17">
        <f t="shared" si="13"/>
        <v>0</v>
      </c>
      <c r="I49" s="16">
        <v>0</v>
      </c>
      <c r="J49" s="17">
        <f t="shared" si="14"/>
        <v>0</v>
      </c>
      <c r="K49" s="16">
        <f t="shared" si="15"/>
        <v>13037572</v>
      </c>
      <c r="L49" s="17">
        <f t="shared" si="16"/>
        <v>13037572</v>
      </c>
      <c r="M49" s="10" t="s">
        <v>194</v>
      </c>
      <c r="N49" s="2" t="s">
        <v>52</v>
      </c>
      <c r="O49" s="2" t="s">
        <v>70</v>
      </c>
      <c r="P49" s="2" t="s">
        <v>63</v>
      </c>
      <c r="Q49" s="2" t="s">
        <v>63</v>
      </c>
      <c r="R49" s="2" t="s">
        <v>63</v>
      </c>
      <c r="S49" s="3">
        <v>0</v>
      </c>
      <c r="T49" s="3">
        <v>0</v>
      </c>
      <c r="U49" s="3">
        <v>1</v>
      </c>
      <c r="V49" s="3"/>
      <c r="W49" s="3">
        <v>2</v>
      </c>
      <c r="X49" s="3"/>
      <c r="Y49" s="3"/>
      <c r="Z49" s="3">
        <v>5</v>
      </c>
      <c r="AA49" s="3">
        <v>6</v>
      </c>
      <c r="AB49" s="3"/>
      <c r="AC49" s="3">
        <v>8</v>
      </c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2" t="s">
        <v>52</v>
      </c>
      <c r="AW49" s="2" t="s">
        <v>273</v>
      </c>
      <c r="AX49" s="2" t="s">
        <v>52</v>
      </c>
      <c r="AY49" s="2" t="s">
        <v>197</v>
      </c>
    </row>
    <row r="50" spans="1:51" ht="30" customHeight="1" x14ac:dyDescent="0.3">
      <c r="A50" s="10" t="s">
        <v>204</v>
      </c>
      <c r="B50" s="10" t="s">
        <v>205</v>
      </c>
      <c r="C50" s="10" t="s">
        <v>69</v>
      </c>
      <c r="D50" s="11">
        <v>1</v>
      </c>
      <c r="E50" s="16">
        <f>TRUNC(SUMIF(W47:W56, RIGHTB(O50, 1), F47:F56)*U50, 2)</f>
        <v>134286.99</v>
      </c>
      <c r="F50" s="17">
        <f t="shared" si="12"/>
        <v>134286.9</v>
      </c>
      <c r="G50" s="16">
        <v>0</v>
      </c>
      <c r="H50" s="17">
        <f t="shared" si="13"/>
        <v>0</v>
      </c>
      <c r="I50" s="16">
        <v>0</v>
      </c>
      <c r="J50" s="17">
        <f t="shared" si="14"/>
        <v>0</v>
      </c>
      <c r="K50" s="16">
        <f t="shared" si="15"/>
        <v>134286.9</v>
      </c>
      <c r="L50" s="17">
        <f t="shared" si="16"/>
        <v>134286.9</v>
      </c>
      <c r="M50" s="10" t="s">
        <v>194</v>
      </c>
      <c r="N50" s="2" t="s">
        <v>52</v>
      </c>
      <c r="O50" s="2" t="s">
        <v>206</v>
      </c>
      <c r="P50" s="2" t="s">
        <v>63</v>
      </c>
      <c r="Q50" s="2" t="s">
        <v>63</v>
      </c>
      <c r="R50" s="2" t="s">
        <v>63</v>
      </c>
      <c r="S50" s="3">
        <v>0</v>
      </c>
      <c r="T50" s="3">
        <v>0</v>
      </c>
      <c r="U50" s="3">
        <v>1.03E-2</v>
      </c>
      <c r="V50" s="3"/>
      <c r="W50" s="3"/>
      <c r="X50" s="3"/>
      <c r="Y50" s="3"/>
      <c r="Z50" s="3">
        <v>5</v>
      </c>
      <c r="AA50" s="3">
        <v>6</v>
      </c>
      <c r="AB50" s="3"/>
      <c r="AC50" s="3">
        <v>8</v>
      </c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2" t="s">
        <v>52</v>
      </c>
      <c r="AW50" s="2" t="s">
        <v>274</v>
      </c>
      <c r="AX50" s="2" t="s">
        <v>52</v>
      </c>
      <c r="AY50" s="2" t="s">
        <v>197</v>
      </c>
    </row>
    <row r="51" spans="1:51" ht="30" customHeight="1" x14ac:dyDescent="0.3">
      <c r="A51" s="10" t="s">
        <v>208</v>
      </c>
      <c r="B51" s="10" t="s">
        <v>209</v>
      </c>
      <c r="C51" s="10" t="s">
        <v>69</v>
      </c>
      <c r="D51" s="11">
        <v>1</v>
      </c>
      <c r="E51" s="16">
        <v>0</v>
      </c>
      <c r="F51" s="17">
        <f t="shared" si="12"/>
        <v>0</v>
      </c>
      <c r="G51" s="16">
        <f>TRUNC(SUMIF(X47:X56, RIGHTB(O51, 1), H47:H56)*U51, 2)</f>
        <v>1646776</v>
      </c>
      <c r="H51" s="17">
        <f t="shared" si="13"/>
        <v>1646776</v>
      </c>
      <c r="I51" s="16">
        <v>0</v>
      </c>
      <c r="J51" s="17">
        <f t="shared" si="14"/>
        <v>0</v>
      </c>
      <c r="K51" s="16">
        <f t="shared" si="15"/>
        <v>1646776</v>
      </c>
      <c r="L51" s="17">
        <f t="shared" si="16"/>
        <v>1646776</v>
      </c>
      <c r="M51" s="10" t="s">
        <v>194</v>
      </c>
      <c r="N51" s="2" t="s">
        <v>52</v>
      </c>
      <c r="O51" s="2" t="s">
        <v>210</v>
      </c>
      <c r="P51" s="2" t="s">
        <v>63</v>
      </c>
      <c r="Q51" s="2" t="s">
        <v>63</v>
      </c>
      <c r="R51" s="2" t="s">
        <v>63</v>
      </c>
      <c r="S51" s="3">
        <v>1</v>
      </c>
      <c r="T51" s="3">
        <v>1</v>
      </c>
      <c r="U51" s="3">
        <v>1.2453000000000001</v>
      </c>
      <c r="V51" s="3"/>
      <c r="W51" s="3"/>
      <c r="X51" s="3"/>
      <c r="Y51" s="3">
        <v>4</v>
      </c>
      <c r="Z51" s="3"/>
      <c r="AA51" s="3">
        <v>6</v>
      </c>
      <c r="AB51" s="3">
        <v>7</v>
      </c>
      <c r="AC51" s="3">
        <v>8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2" t="s">
        <v>52</v>
      </c>
      <c r="AW51" s="2" t="s">
        <v>275</v>
      </c>
      <c r="AX51" s="2" t="s">
        <v>52</v>
      </c>
      <c r="AY51" s="2" t="s">
        <v>197</v>
      </c>
    </row>
    <row r="52" spans="1:51" ht="30" customHeight="1" x14ac:dyDescent="0.3">
      <c r="A52" s="10" t="s">
        <v>212</v>
      </c>
      <c r="B52" s="10" t="s">
        <v>213</v>
      </c>
      <c r="C52" s="10" t="s">
        <v>69</v>
      </c>
      <c r="D52" s="11">
        <v>1</v>
      </c>
      <c r="E52" s="16">
        <v>0</v>
      </c>
      <c r="F52" s="17">
        <f t="shared" si="12"/>
        <v>0</v>
      </c>
      <c r="G52" s="16">
        <f>TRUNC(SUMIF(Y47:Y56, RIGHTB(O52, 1), H47:H56)*U52, 2)</f>
        <v>575218.85</v>
      </c>
      <c r="H52" s="17">
        <f t="shared" si="13"/>
        <v>575218.80000000005</v>
      </c>
      <c r="I52" s="16">
        <v>0</v>
      </c>
      <c r="J52" s="17">
        <f t="shared" si="14"/>
        <v>0</v>
      </c>
      <c r="K52" s="16">
        <f t="shared" si="15"/>
        <v>575218.80000000005</v>
      </c>
      <c r="L52" s="17">
        <f t="shared" si="16"/>
        <v>575218.80000000005</v>
      </c>
      <c r="M52" s="10" t="s">
        <v>194</v>
      </c>
      <c r="N52" s="2" t="s">
        <v>52</v>
      </c>
      <c r="O52" s="2" t="s">
        <v>214</v>
      </c>
      <c r="P52" s="2" t="s">
        <v>63</v>
      </c>
      <c r="Q52" s="2" t="s">
        <v>63</v>
      </c>
      <c r="R52" s="2" t="s">
        <v>63</v>
      </c>
      <c r="S52" s="3">
        <v>1</v>
      </c>
      <c r="T52" s="3">
        <v>1</v>
      </c>
      <c r="U52" s="3">
        <v>0.3493</v>
      </c>
      <c r="V52" s="3"/>
      <c r="W52" s="3"/>
      <c r="X52" s="3"/>
      <c r="Y52" s="3"/>
      <c r="Z52" s="3"/>
      <c r="AA52" s="3">
        <v>6</v>
      </c>
      <c r="AB52" s="3">
        <v>7</v>
      </c>
      <c r="AC52" s="3">
        <v>8</v>
      </c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2" t="s">
        <v>52</v>
      </c>
      <c r="AW52" s="2" t="s">
        <v>276</v>
      </c>
      <c r="AX52" s="2" t="s">
        <v>52</v>
      </c>
      <c r="AY52" s="2" t="s">
        <v>197</v>
      </c>
    </row>
    <row r="53" spans="1:51" ht="30" customHeight="1" x14ac:dyDescent="0.3">
      <c r="A53" s="10" t="s">
        <v>10</v>
      </c>
      <c r="B53" s="10" t="s">
        <v>216</v>
      </c>
      <c r="C53" s="10" t="s">
        <v>69</v>
      </c>
      <c r="D53" s="11">
        <v>1</v>
      </c>
      <c r="E53" s="16">
        <v>0</v>
      </c>
      <c r="F53" s="17">
        <f t="shared" si="12"/>
        <v>0</v>
      </c>
      <c r="G53" s="16">
        <v>0</v>
      </c>
      <c r="H53" s="17">
        <f t="shared" si="13"/>
        <v>0</v>
      </c>
      <c r="I53" s="16">
        <f>TRUNC(SUMIF(Z47:Z56, RIGHTB(O53, 1), F47:F56)*U53, 2)</f>
        <v>1178881.3700000001</v>
      </c>
      <c r="J53" s="17">
        <f t="shared" si="14"/>
        <v>1178881.3</v>
      </c>
      <c r="K53" s="16">
        <f t="shared" si="15"/>
        <v>1178881.3</v>
      </c>
      <c r="L53" s="17">
        <f t="shared" si="16"/>
        <v>1178881.3</v>
      </c>
      <c r="M53" s="10" t="s">
        <v>194</v>
      </c>
      <c r="N53" s="2" t="s">
        <v>52</v>
      </c>
      <c r="O53" s="2" t="s">
        <v>217</v>
      </c>
      <c r="P53" s="2" t="s">
        <v>63</v>
      </c>
      <c r="Q53" s="2" t="s">
        <v>63</v>
      </c>
      <c r="R53" s="2" t="s">
        <v>63</v>
      </c>
      <c r="S53" s="3">
        <v>0</v>
      </c>
      <c r="T53" s="3">
        <v>2</v>
      </c>
      <c r="U53" s="3">
        <v>8.9499999999999996E-2</v>
      </c>
      <c r="V53" s="3"/>
      <c r="W53" s="3"/>
      <c r="X53" s="3"/>
      <c r="Y53" s="3"/>
      <c r="Z53" s="3"/>
      <c r="AA53" s="3">
        <v>6</v>
      </c>
      <c r="AB53" s="3">
        <v>7</v>
      </c>
      <c r="AC53" s="3">
        <v>8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2" t="s">
        <v>52</v>
      </c>
      <c r="AW53" s="2" t="s">
        <v>277</v>
      </c>
      <c r="AX53" s="2" t="s">
        <v>52</v>
      </c>
      <c r="AY53" s="2" t="s">
        <v>197</v>
      </c>
    </row>
    <row r="54" spans="1:51" ht="30" customHeight="1" x14ac:dyDescent="0.3">
      <c r="A54" s="10" t="s">
        <v>219</v>
      </c>
      <c r="B54" s="10" t="s">
        <v>220</v>
      </c>
      <c r="C54" s="10" t="s">
        <v>69</v>
      </c>
      <c r="D54" s="11">
        <v>1</v>
      </c>
      <c r="E54" s="16">
        <v>0</v>
      </c>
      <c r="F54" s="17">
        <f t="shared" si="12"/>
        <v>0</v>
      </c>
      <c r="G54" s="16">
        <v>0</v>
      </c>
      <c r="H54" s="17">
        <f t="shared" si="13"/>
        <v>0</v>
      </c>
      <c r="I54" s="16">
        <f>TRUNC(SUMIF(AA47:AA56, RIGHTB(O54, 1), L47:L56)*U54, 2)</f>
        <v>1160091.45</v>
      </c>
      <c r="J54" s="17">
        <f t="shared" si="14"/>
        <v>1160091.3999999999</v>
      </c>
      <c r="K54" s="16">
        <f t="shared" si="15"/>
        <v>1160091.3999999999</v>
      </c>
      <c r="L54" s="17">
        <f t="shared" si="16"/>
        <v>1160091.3999999999</v>
      </c>
      <c r="M54" s="10" t="s">
        <v>194</v>
      </c>
      <c r="N54" s="2" t="s">
        <v>52</v>
      </c>
      <c r="O54" s="2" t="s">
        <v>221</v>
      </c>
      <c r="P54" s="2" t="s">
        <v>63</v>
      </c>
      <c r="Q54" s="2" t="s">
        <v>63</v>
      </c>
      <c r="R54" s="2" t="s">
        <v>63</v>
      </c>
      <c r="S54" s="3">
        <v>3</v>
      </c>
      <c r="T54" s="3">
        <v>2</v>
      </c>
      <c r="U54" s="3">
        <v>7.0000000000000007E-2</v>
      </c>
      <c r="V54" s="3"/>
      <c r="W54" s="3"/>
      <c r="X54" s="3"/>
      <c r="Y54" s="3"/>
      <c r="Z54" s="3"/>
      <c r="AA54" s="3"/>
      <c r="AB54" s="3">
        <v>7</v>
      </c>
      <c r="AC54" s="3">
        <v>8</v>
      </c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2" t="s">
        <v>52</v>
      </c>
      <c r="AW54" s="2" t="s">
        <v>278</v>
      </c>
      <c r="AX54" s="2" t="s">
        <v>52</v>
      </c>
      <c r="AY54" s="2" t="s">
        <v>197</v>
      </c>
    </row>
    <row r="55" spans="1:51" ht="30" customHeight="1" x14ac:dyDescent="0.3">
      <c r="A55" s="10" t="s">
        <v>223</v>
      </c>
      <c r="B55" s="10" t="s">
        <v>224</v>
      </c>
      <c r="C55" s="10" t="s">
        <v>69</v>
      </c>
      <c r="D55" s="11">
        <v>1</v>
      </c>
      <c r="E55" s="16">
        <v>0</v>
      </c>
      <c r="F55" s="17">
        <f t="shared" si="12"/>
        <v>0</v>
      </c>
      <c r="G55" s="16">
        <v>0</v>
      </c>
      <c r="H55" s="17">
        <f t="shared" si="13"/>
        <v>0</v>
      </c>
      <c r="I55" s="16">
        <f>TRUNC(SUMIF(AB47:AB56, RIGHTB(O55, 1), L47:L56)*U55, 2)</f>
        <v>1140241.8700000001</v>
      </c>
      <c r="J55" s="17">
        <f t="shared" si="14"/>
        <v>1140241.8</v>
      </c>
      <c r="K55" s="16">
        <f t="shared" si="15"/>
        <v>1140241.8</v>
      </c>
      <c r="L55" s="17">
        <f t="shared" si="16"/>
        <v>1140241.8</v>
      </c>
      <c r="M55" s="10" t="s">
        <v>194</v>
      </c>
      <c r="N55" s="2" t="s">
        <v>52</v>
      </c>
      <c r="O55" s="2" t="s">
        <v>225</v>
      </c>
      <c r="P55" s="2" t="s">
        <v>63</v>
      </c>
      <c r="Q55" s="2" t="s">
        <v>63</v>
      </c>
      <c r="R55" s="2" t="s">
        <v>63</v>
      </c>
      <c r="S55" s="3">
        <v>3</v>
      </c>
      <c r="T55" s="3">
        <v>2</v>
      </c>
      <c r="U55" s="3">
        <v>0.25</v>
      </c>
      <c r="V55" s="3"/>
      <c r="W55" s="3"/>
      <c r="X55" s="3"/>
      <c r="Y55" s="3"/>
      <c r="Z55" s="3"/>
      <c r="AA55" s="3"/>
      <c r="AB55" s="3"/>
      <c r="AC55" s="3">
        <v>8</v>
      </c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2" t="s">
        <v>52</v>
      </c>
      <c r="AW55" s="2" t="s">
        <v>279</v>
      </c>
      <c r="AX55" s="2" t="s">
        <v>52</v>
      </c>
      <c r="AY55" s="2" t="s">
        <v>197</v>
      </c>
    </row>
    <row r="56" spans="1:51" ht="30" customHeight="1" x14ac:dyDescent="0.3">
      <c r="A56" s="10" t="s">
        <v>227</v>
      </c>
      <c r="B56" s="10" t="s">
        <v>228</v>
      </c>
      <c r="C56" s="10" t="s">
        <v>69</v>
      </c>
      <c r="D56" s="11">
        <v>1</v>
      </c>
      <c r="E56" s="16">
        <f>TRUNC(SUMIF(AC47:AC56, RIGHTB(O56, 1), L47:L56)*U56, 2)</f>
        <v>18873068.199999999</v>
      </c>
      <c r="F56" s="17">
        <f t="shared" si="12"/>
        <v>18873068.199999999</v>
      </c>
      <c r="G56" s="16">
        <v>0</v>
      </c>
      <c r="H56" s="17">
        <f t="shared" si="13"/>
        <v>0</v>
      </c>
      <c r="I56" s="16">
        <v>0</v>
      </c>
      <c r="J56" s="17">
        <f t="shared" si="14"/>
        <v>0</v>
      </c>
      <c r="K56" s="16">
        <f t="shared" si="15"/>
        <v>18873068.199999999</v>
      </c>
      <c r="L56" s="17">
        <f t="shared" si="16"/>
        <v>18873068.199999999</v>
      </c>
      <c r="M56" s="10" t="s">
        <v>52</v>
      </c>
      <c r="N56" s="2" t="s">
        <v>134</v>
      </c>
      <c r="O56" s="2" t="s">
        <v>229</v>
      </c>
      <c r="P56" s="2" t="s">
        <v>63</v>
      </c>
      <c r="Q56" s="2" t="s">
        <v>63</v>
      </c>
      <c r="R56" s="2" t="s">
        <v>63</v>
      </c>
      <c r="S56" s="3">
        <v>3</v>
      </c>
      <c r="T56" s="3">
        <v>0</v>
      </c>
      <c r="U56" s="3">
        <v>1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2" t="s">
        <v>52</v>
      </c>
      <c r="AW56" s="2" t="s">
        <v>280</v>
      </c>
      <c r="AX56" s="2" t="s">
        <v>52</v>
      </c>
      <c r="AY56" s="2" t="s">
        <v>52</v>
      </c>
    </row>
    <row r="57" spans="1:51" ht="30" customHeight="1" x14ac:dyDescent="0.3">
      <c r="A57" s="10" t="s">
        <v>231</v>
      </c>
      <c r="B57" s="10" t="s">
        <v>52</v>
      </c>
      <c r="C57" s="10" t="s">
        <v>52</v>
      </c>
      <c r="D57" s="11"/>
      <c r="E57" s="16"/>
      <c r="F57" s="17">
        <f>TRUNC(SUMIF(N47:N56, N46, F47:F56),0)</f>
        <v>18873068</v>
      </c>
      <c r="G57" s="16"/>
      <c r="H57" s="17">
        <f>TRUNC(SUMIF(N47:N56, N46, H47:H56),0)</f>
        <v>0</v>
      </c>
      <c r="I57" s="16"/>
      <c r="J57" s="17">
        <f>TRUNC(SUMIF(N47:N56, N46, J47:J56),0)</f>
        <v>0</v>
      </c>
      <c r="K57" s="16"/>
      <c r="L57" s="17">
        <f>F57+H57+J57</f>
        <v>18873068</v>
      </c>
      <c r="M57" s="10" t="s">
        <v>52</v>
      </c>
      <c r="N57" s="2" t="s">
        <v>72</v>
      </c>
      <c r="O57" s="2" t="s">
        <v>72</v>
      </c>
      <c r="P57" s="2" t="s">
        <v>52</v>
      </c>
      <c r="Q57" s="2" t="s">
        <v>52</v>
      </c>
      <c r="R57" s="2" t="s">
        <v>52</v>
      </c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2" t="s">
        <v>52</v>
      </c>
      <c r="AW57" s="2" t="s">
        <v>52</v>
      </c>
      <c r="AX57" s="2" t="s">
        <v>52</v>
      </c>
      <c r="AY57" s="2" t="s">
        <v>52</v>
      </c>
    </row>
    <row r="58" spans="1:51" ht="30" customHeight="1" x14ac:dyDescent="0.3">
      <c r="A58" s="11"/>
      <c r="B58" s="11"/>
      <c r="C58" s="11"/>
      <c r="D58" s="11"/>
      <c r="E58" s="16"/>
      <c r="F58" s="17"/>
      <c r="G58" s="16"/>
      <c r="H58" s="17"/>
      <c r="I58" s="16"/>
      <c r="J58" s="17"/>
      <c r="K58" s="16"/>
      <c r="L58" s="17"/>
      <c r="M58" s="11"/>
    </row>
    <row r="59" spans="1:51" ht="30" customHeight="1" x14ac:dyDescent="0.3">
      <c r="A59" s="49" t="s">
        <v>1615</v>
      </c>
      <c r="B59" s="49"/>
      <c r="C59" s="49"/>
      <c r="D59" s="49"/>
      <c r="E59" s="50"/>
      <c r="F59" s="51"/>
      <c r="G59" s="50"/>
      <c r="H59" s="51"/>
      <c r="I59" s="50"/>
      <c r="J59" s="51"/>
      <c r="K59" s="50"/>
      <c r="L59" s="51"/>
      <c r="M59" s="49"/>
      <c r="N59" s="1" t="s">
        <v>135</v>
      </c>
    </row>
    <row r="60" spans="1:51" ht="30" customHeight="1" x14ac:dyDescent="0.3">
      <c r="A60" s="10" t="s">
        <v>233</v>
      </c>
      <c r="B60" s="10" t="s">
        <v>1600</v>
      </c>
      <c r="C60" s="10" t="s">
        <v>118</v>
      </c>
      <c r="D60" s="11">
        <v>1</v>
      </c>
      <c r="E60" s="16">
        <f>일위대가목록!E32</f>
        <v>5021</v>
      </c>
      <c r="F60" s="17">
        <f>TRUNC(E60*D60,1)</f>
        <v>5021</v>
      </c>
      <c r="G60" s="16">
        <f>일위대가목록!F32</f>
        <v>167386</v>
      </c>
      <c r="H60" s="17">
        <f>TRUNC(G60*D60,1)</f>
        <v>167386</v>
      </c>
      <c r="I60" s="16">
        <f>일위대가목록!G32</f>
        <v>0</v>
      </c>
      <c r="J60" s="17">
        <f>TRUNC(I60*D60,1)</f>
        <v>0</v>
      </c>
      <c r="K60" s="16">
        <f t="shared" ref="K60:L64" si="17">TRUNC(E60+G60+I60,1)</f>
        <v>172407</v>
      </c>
      <c r="L60" s="17">
        <f t="shared" si="17"/>
        <v>172407</v>
      </c>
      <c r="M60" s="10" t="s">
        <v>194</v>
      </c>
      <c r="N60" s="2" t="s">
        <v>52</v>
      </c>
      <c r="O60" s="2" t="s">
        <v>234</v>
      </c>
      <c r="P60" s="2" t="s">
        <v>64</v>
      </c>
      <c r="Q60" s="2" t="s">
        <v>63</v>
      </c>
      <c r="R60" s="2" t="s">
        <v>63</v>
      </c>
      <c r="S60" s="3"/>
      <c r="T60" s="3"/>
      <c r="U60" s="3"/>
      <c r="V60" s="3">
        <v>1</v>
      </c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2" t="s">
        <v>52</v>
      </c>
      <c r="AW60" s="2" t="s">
        <v>282</v>
      </c>
      <c r="AX60" s="2" t="s">
        <v>52</v>
      </c>
      <c r="AY60" s="2" t="s">
        <v>197</v>
      </c>
    </row>
    <row r="61" spans="1:51" ht="30" customHeight="1" x14ac:dyDescent="0.3">
      <c r="A61" s="10" t="s">
        <v>233</v>
      </c>
      <c r="B61" s="10" t="s">
        <v>236</v>
      </c>
      <c r="C61" s="10" t="s">
        <v>118</v>
      </c>
      <c r="D61" s="11">
        <v>1</v>
      </c>
      <c r="E61" s="16">
        <f>일위대가목록!E33</f>
        <v>14182</v>
      </c>
      <c r="F61" s="17">
        <f>TRUNC(E61*D61,1)</f>
        <v>14182</v>
      </c>
      <c r="G61" s="16">
        <f>일위대가목록!F33</f>
        <v>472750</v>
      </c>
      <c r="H61" s="17">
        <f>TRUNC(G61*D61,1)</f>
        <v>472750</v>
      </c>
      <c r="I61" s="16">
        <f>일위대가목록!G33</f>
        <v>0</v>
      </c>
      <c r="J61" s="17">
        <f>TRUNC(I61*D61,1)</f>
        <v>0</v>
      </c>
      <c r="K61" s="16">
        <f t="shared" si="17"/>
        <v>486932</v>
      </c>
      <c r="L61" s="17">
        <f t="shared" si="17"/>
        <v>486932</v>
      </c>
      <c r="M61" s="10" t="s">
        <v>194</v>
      </c>
      <c r="N61" s="2" t="s">
        <v>52</v>
      </c>
      <c r="O61" s="2" t="s">
        <v>237</v>
      </c>
      <c r="P61" s="2" t="s">
        <v>64</v>
      </c>
      <c r="Q61" s="2" t="s">
        <v>63</v>
      </c>
      <c r="R61" s="2" t="s">
        <v>63</v>
      </c>
      <c r="S61" s="3"/>
      <c r="T61" s="3"/>
      <c r="U61" s="3"/>
      <c r="V61" s="3">
        <v>1</v>
      </c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2" t="s">
        <v>52</v>
      </c>
      <c r="AW61" s="2" t="s">
        <v>283</v>
      </c>
      <c r="AX61" s="2" t="s">
        <v>52</v>
      </c>
      <c r="AY61" s="2" t="s">
        <v>197</v>
      </c>
    </row>
    <row r="62" spans="1:51" ht="30" customHeight="1" x14ac:dyDescent="0.3">
      <c r="A62" s="10" t="s">
        <v>233</v>
      </c>
      <c r="B62" s="10" t="s">
        <v>239</v>
      </c>
      <c r="C62" s="10" t="s">
        <v>240</v>
      </c>
      <c r="D62" s="11">
        <v>1.8</v>
      </c>
      <c r="E62" s="16">
        <f>일위대가목록!E34</f>
        <v>2636</v>
      </c>
      <c r="F62" s="17">
        <f>TRUNC(E62*D62,1)</f>
        <v>4744.8</v>
      </c>
      <c r="G62" s="16">
        <f>일위대가목록!F34</f>
        <v>87885</v>
      </c>
      <c r="H62" s="17">
        <f>TRUNC(G62*D62,1)</f>
        <v>158193</v>
      </c>
      <c r="I62" s="16">
        <f>일위대가목록!G34</f>
        <v>0</v>
      </c>
      <c r="J62" s="17">
        <f>TRUNC(I62*D62,1)</f>
        <v>0</v>
      </c>
      <c r="K62" s="16">
        <f t="shared" si="17"/>
        <v>90521</v>
      </c>
      <c r="L62" s="17">
        <f t="shared" si="17"/>
        <v>162937.79999999999</v>
      </c>
      <c r="M62" s="10" t="s">
        <v>194</v>
      </c>
      <c r="N62" s="2" t="s">
        <v>52</v>
      </c>
      <c r="O62" s="2" t="s">
        <v>241</v>
      </c>
      <c r="P62" s="2" t="s">
        <v>64</v>
      </c>
      <c r="Q62" s="2" t="s">
        <v>63</v>
      </c>
      <c r="R62" s="2" t="s">
        <v>63</v>
      </c>
      <c r="S62" s="3"/>
      <c r="T62" s="3"/>
      <c r="U62" s="3"/>
      <c r="V62" s="3">
        <v>1</v>
      </c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2" t="s">
        <v>52</v>
      </c>
      <c r="AW62" s="2" t="s">
        <v>284</v>
      </c>
      <c r="AX62" s="2" t="s">
        <v>52</v>
      </c>
      <c r="AY62" s="2" t="s">
        <v>197</v>
      </c>
    </row>
    <row r="63" spans="1:51" ht="30" customHeight="1" x14ac:dyDescent="0.3">
      <c r="A63" s="10" t="s">
        <v>233</v>
      </c>
      <c r="B63" s="10" t="s">
        <v>243</v>
      </c>
      <c r="C63" s="10" t="s">
        <v>244</v>
      </c>
      <c r="D63" s="11">
        <v>7</v>
      </c>
      <c r="E63" s="16">
        <f>일위대가목록!E35</f>
        <v>182</v>
      </c>
      <c r="F63" s="17">
        <f>TRUNC(E63*D63,1)</f>
        <v>1274</v>
      </c>
      <c r="G63" s="16">
        <f>일위대가목록!F35</f>
        <v>6090</v>
      </c>
      <c r="H63" s="17">
        <f>TRUNC(G63*D63,1)</f>
        <v>42630</v>
      </c>
      <c r="I63" s="16">
        <f>일위대가목록!G35</f>
        <v>0</v>
      </c>
      <c r="J63" s="17">
        <f>TRUNC(I63*D63,1)</f>
        <v>0</v>
      </c>
      <c r="K63" s="16">
        <f t="shared" si="17"/>
        <v>6272</v>
      </c>
      <c r="L63" s="17">
        <f t="shared" si="17"/>
        <v>43904</v>
      </c>
      <c r="M63" s="10" t="s">
        <v>194</v>
      </c>
      <c r="N63" s="2" t="s">
        <v>52</v>
      </c>
      <c r="O63" s="2" t="s">
        <v>245</v>
      </c>
      <c r="P63" s="2" t="s">
        <v>64</v>
      </c>
      <c r="Q63" s="2" t="s">
        <v>63</v>
      </c>
      <c r="R63" s="2" t="s">
        <v>63</v>
      </c>
      <c r="S63" s="3"/>
      <c r="T63" s="3"/>
      <c r="U63" s="3"/>
      <c r="V63" s="3">
        <v>1</v>
      </c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2" t="s">
        <v>52</v>
      </c>
      <c r="AW63" s="2" t="s">
        <v>285</v>
      </c>
      <c r="AX63" s="2" t="s">
        <v>52</v>
      </c>
      <c r="AY63" s="2" t="s">
        <v>197</v>
      </c>
    </row>
    <row r="64" spans="1:51" ht="30" customHeight="1" x14ac:dyDescent="0.3">
      <c r="A64" s="10" t="s">
        <v>247</v>
      </c>
      <c r="B64" s="10" t="s">
        <v>228</v>
      </c>
      <c r="C64" s="10" t="s">
        <v>69</v>
      </c>
      <c r="D64" s="11">
        <v>1</v>
      </c>
      <c r="E64" s="16">
        <f>TRUNC(SUMIF(V60:V64, RIGHTB(O64, 1), L60:L64)*U64, 2)</f>
        <v>866180.8</v>
      </c>
      <c r="F64" s="17">
        <f>TRUNC(E64*D64,1)</f>
        <v>866180.8</v>
      </c>
      <c r="G64" s="16">
        <v>0</v>
      </c>
      <c r="H64" s="17">
        <f>TRUNC(G64*D64,1)</f>
        <v>0</v>
      </c>
      <c r="I64" s="16">
        <v>0</v>
      </c>
      <c r="J64" s="17">
        <f>TRUNC(I64*D64,1)</f>
        <v>0</v>
      </c>
      <c r="K64" s="16">
        <f t="shared" si="17"/>
        <v>866180.8</v>
      </c>
      <c r="L64" s="17">
        <f t="shared" si="17"/>
        <v>866180.8</v>
      </c>
      <c r="M64" s="10" t="s">
        <v>52</v>
      </c>
      <c r="N64" s="2" t="s">
        <v>135</v>
      </c>
      <c r="O64" s="2" t="s">
        <v>70</v>
      </c>
      <c r="P64" s="2" t="s">
        <v>63</v>
      </c>
      <c r="Q64" s="2" t="s">
        <v>63</v>
      </c>
      <c r="R64" s="2" t="s">
        <v>63</v>
      </c>
      <c r="S64" s="3">
        <v>3</v>
      </c>
      <c r="T64" s="3">
        <v>0</v>
      </c>
      <c r="U64" s="3">
        <v>1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2" t="s">
        <v>52</v>
      </c>
      <c r="AW64" s="2" t="s">
        <v>286</v>
      </c>
      <c r="AX64" s="2" t="s">
        <v>52</v>
      </c>
      <c r="AY64" s="2" t="s">
        <v>52</v>
      </c>
    </row>
    <row r="65" spans="1:51" ht="30" customHeight="1" x14ac:dyDescent="0.3">
      <c r="A65" s="10" t="s">
        <v>231</v>
      </c>
      <c r="B65" s="10" t="s">
        <v>52</v>
      </c>
      <c r="C65" s="10" t="s">
        <v>52</v>
      </c>
      <c r="D65" s="11"/>
      <c r="E65" s="16"/>
      <c r="F65" s="17">
        <f>TRUNC(SUMIF(N60:N64, N59, F60:F64),0)</f>
        <v>866180</v>
      </c>
      <c r="G65" s="16"/>
      <c r="H65" s="17">
        <f>TRUNC(SUMIF(N60:N64, N59, H60:H64),0)</f>
        <v>0</v>
      </c>
      <c r="I65" s="16"/>
      <c r="J65" s="17">
        <f>TRUNC(SUMIF(N60:N64, N59, J60:J64),0)</f>
        <v>0</v>
      </c>
      <c r="K65" s="16"/>
      <c r="L65" s="17">
        <f>F65+H65+J65</f>
        <v>866180</v>
      </c>
      <c r="M65" s="10" t="s">
        <v>52</v>
      </c>
      <c r="N65" s="2" t="s">
        <v>72</v>
      </c>
      <c r="O65" s="2" t="s">
        <v>72</v>
      </c>
      <c r="P65" s="2" t="s">
        <v>52</v>
      </c>
      <c r="Q65" s="2" t="s">
        <v>52</v>
      </c>
      <c r="R65" s="2" t="s">
        <v>52</v>
      </c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2" t="s">
        <v>52</v>
      </c>
      <c r="AW65" s="2" t="s">
        <v>52</v>
      </c>
      <c r="AX65" s="2" t="s">
        <v>52</v>
      </c>
      <c r="AY65" s="2" t="s">
        <v>52</v>
      </c>
    </row>
    <row r="66" spans="1:51" ht="30" customHeight="1" x14ac:dyDescent="0.3">
      <c r="A66" s="11"/>
      <c r="B66" s="11"/>
      <c r="C66" s="11"/>
      <c r="D66" s="11"/>
      <c r="E66" s="16"/>
      <c r="F66" s="17"/>
      <c r="G66" s="16"/>
      <c r="H66" s="17"/>
      <c r="I66" s="16"/>
      <c r="J66" s="17"/>
      <c r="K66" s="16"/>
      <c r="L66" s="17"/>
      <c r="M66" s="11"/>
    </row>
    <row r="67" spans="1:51" ht="30" customHeight="1" x14ac:dyDescent="0.3">
      <c r="A67" s="49" t="s">
        <v>1616</v>
      </c>
      <c r="B67" s="49"/>
      <c r="C67" s="49"/>
      <c r="D67" s="49"/>
      <c r="E67" s="50"/>
      <c r="F67" s="51"/>
      <c r="G67" s="50"/>
      <c r="H67" s="51"/>
      <c r="I67" s="50"/>
      <c r="J67" s="51"/>
      <c r="K67" s="50"/>
      <c r="L67" s="51"/>
      <c r="M67" s="49"/>
      <c r="N67" s="1" t="s">
        <v>139</v>
      </c>
    </row>
    <row r="68" spans="1:51" ht="30" customHeight="1" x14ac:dyDescent="0.3">
      <c r="A68" s="10" t="s">
        <v>1603</v>
      </c>
      <c r="B68" s="10" t="s">
        <v>193</v>
      </c>
      <c r="C68" s="10" t="s">
        <v>118</v>
      </c>
      <c r="D68" s="11">
        <v>1</v>
      </c>
      <c r="E68" s="16">
        <f>일위대가목록!E40</f>
        <v>7896796</v>
      </c>
      <c r="F68" s="17">
        <f t="shared" ref="F68:F77" si="18">TRUNC(E68*D68,1)</f>
        <v>7896796</v>
      </c>
      <c r="G68" s="16">
        <f>일위대가목록!F40</f>
        <v>1354358</v>
      </c>
      <c r="H68" s="17">
        <f t="shared" ref="H68:H77" si="19">TRUNC(G68*D68,1)</f>
        <v>1354358</v>
      </c>
      <c r="I68" s="16">
        <f>일위대가목록!G40</f>
        <v>0</v>
      </c>
      <c r="J68" s="17">
        <f t="shared" ref="J68:J77" si="20">TRUNC(I68*D68,1)</f>
        <v>0</v>
      </c>
      <c r="K68" s="16">
        <f t="shared" ref="K68:K77" si="21">TRUNC(E68+G68+I68,1)</f>
        <v>9251154</v>
      </c>
      <c r="L68" s="17">
        <f t="shared" ref="L68:L77" si="22">TRUNC(F68+H68+J68,1)</f>
        <v>9251154</v>
      </c>
      <c r="M68" s="10" t="s">
        <v>194</v>
      </c>
      <c r="N68" s="2" t="s">
        <v>52</v>
      </c>
      <c r="O68" s="2" t="s">
        <v>288</v>
      </c>
      <c r="P68" s="2" t="s">
        <v>64</v>
      </c>
      <c r="Q68" s="2" t="s">
        <v>63</v>
      </c>
      <c r="R68" s="2" t="s">
        <v>63</v>
      </c>
      <c r="S68" s="3"/>
      <c r="T68" s="3"/>
      <c r="U68" s="3"/>
      <c r="V68" s="3">
        <v>1</v>
      </c>
      <c r="W68" s="3"/>
      <c r="X68" s="3">
        <v>3</v>
      </c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2" t="s">
        <v>52</v>
      </c>
      <c r="AW68" s="2" t="s">
        <v>289</v>
      </c>
      <c r="AX68" s="2" t="s">
        <v>52</v>
      </c>
      <c r="AY68" s="2" t="s">
        <v>197</v>
      </c>
    </row>
    <row r="69" spans="1:51" ht="30" customHeight="1" x14ac:dyDescent="0.3">
      <c r="A69" s="10" t="s">
        <v>1603</v>
      </c>
      <c r="B69" s="10" t="s">
        <v>198</v>
      </c>
      <c r="C69" s="10" t="s">
        <v>118</v>
      </c>
      <c r="D69" s="11">
        <v>1</v>
      </c>
      <c r="E69" s="16">
        <f>일위대가목록!E41</f>
        <v>10415910</v>
      </c>
      <c r="F69" s="17">
        <f t="shared" si="18"/>
        <v>10415910</v>
      </c>
      <c r="G69" s="16">
        <f>일위대가목록!F41</f>
        <v>1430874</v>
      </c>
      <c r="H69" s="17">
        <f t="shared" si="19"/>
        <v>1430874</v>
      </c>
      <c r="I69" s="16">
        <f>일위대가목록!G41</f>
        <v>0</v>
      </c>
      <c r="J69" s="17">
        <f t="shared" si="20"/>
        <v>0</v>
      </c>
      <c r="K69" s="16">
        <f t="shared" si="21"/>
        <v>11846784</v>
      </c>
      <c r="L69" s="17">
        <f t="shared" si="22"/>
        <v>11846784</v>
      </c>
      <c r="M69" s="10" t="s">
        <v>194</v>
      </c>
      <c r="N69" s="2" t="s">
        <v>52</v>
      </c>
      <c r="O69" s="2" t="s">
        <v>290</v>
      </c>
      <c r="P69" s="2" t="s">
        <v>64</v>
      </c>
      <c r="Q69" s="2" t="s">
        <v>63</v>
      </c>
      <c r="R69" s="2" t="s">
        <v>63</v>
      </c>
      <c r="S69" s="3"/>
      <c r="T69" s="3"/>
      <c r="U69" s="3"/>
      <c r="V69" s="3">
        <v>1</v>
      </c>
      <c r="W69" s="3"/>
      <c r="X69" s="3">
        <v>3</v>
      </c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2" t="s">
        <v>52</v>
      </c>
      <c r="AW69" s="2" t="s">
        <v>291</v>
      </c>
      <c r="AX69" s="2" t="s">
        <v>52</v>
      </c>
      <c r="AY69" s="2" t="s">
        <v>197</v>
      </c>
    </row>
    <row r="70" spans="1:51" ht="30" customHeight="1" x14ac:dyDescent="0.3">
      <c r="A70" s="10" t="s">
        <v>201</v>
      </c>
      <c r="B70" s="10" t="s">
        <v>202</v>
      </c>
      <c r="C70" s="10" t="s">
        <v>69</v>
      </c>
      <c r="D70" s="11">
        <v>1</v>
      </c>
      <c r="E70" s="16">
        <f>TRUNC(SUMIF(V68:V77, RIGHTB(O70, 1), F68:F77)*U70, 2)</f>
        <v>18312706</v>
      </c>
      <c r="F70" s="17">
        <f t="shared" si="18"/>
        <v>18312706</v>
      </c>
      <c r="G70" s="16">
        <v>0</v>
      </c>
      <c r="H70" s="17">
        <f t="shared" si="19"/>
        <v>0</v>
      </c>
      <c r="I70" s="16">
        <v>0</v>
      </c>
      <c r="J70" s="17">
        <f t="shared" si="20"/>
        <v>0</v>
      </c>
      <c r="K70" s="16">
        <f t="shared" si="21"/>
        <v>18312706</v>
      </c>
      <c r="L70" s="17">
        <f t="shared" si="22"/>
        <v>18312706</v>
      </c>
      <c r="M70" s="10" t="s">
        <v>194</v>
      </c>
      <c r="N70" s="2" t="s">
        <v>52</v>
      </c>
      <c r="O70" s="2" t="s">
        <v>70</v>
      </c>
      <c r="P70" s="2" t="s">
        <v>63</v>
      </c>
      <c r="Q70" s="2" t="s">
        <v>63</v>
      </c>
      <c r="R70" s="2" t="s">
        <v>63</v>
      </c>
      <c r="S70" s="3">
        <v>0</v>
      </c>
      <c r="T70" s="3">
        <v>0</v>
      </c>
      <c r="U70" s="3">
        <v>1</v>
      </c>
      <c r="V70" s="3"/>
      <c r="W70" s="3">
        <v>2</v>
      </c>
      <c r="X70" s="3"/>
      <c r="Y70" s="3"/>
      <c r="Z70" s="3">
        <v>5</v>
      </c>
      <c r="AA70" s="3">
        <v>6</v>
      </c>
      <c r="AB70" s="3"/>
      <c r="AC70" s="3">
        <v>8</v>
      </c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2" t="s">
        <v>52</v>
      </c>
      <c r="AW70" s="2" t="s">
        <v>292</v>
      </c>
      <c r="AX70" s="2" t="s">
        <v>52</v>
      </c>
      <c r="AY70" s="2" t="s">
        <v>197</v>
      </c>
    </row>
    <row r="71" spans="1:51" ht="30" customHeight="1" x14ac:dyDescent="0.3">
      <c r="A71" s="10" t="s">
        <v>204</v>
      </c>
      <c r="B71" s="10" t="s">
        <v>205</v>
      </c>
      <c r="C71" s="10" t="s">
        <v>69</v>
      </c>
      <c r="D71" s="11">
        <v>1</v>
      </c>
      <c r="E71" s="16">
        <f>TRUNC(SUMIF(W68:W77, RIGHTB(O71, 1), F68:F77)*U71, 2)</f>
        <v>188620.87</v>
      </c>
      <c r="F71" s="17">
        <f t="shared" si="18"/>
        <v>188620.79999999999</v>
      </c>
      <c r="G71" s="16">
        <v>0</v>
      </c>
      <c r="H71" s="17">
        <f t="shared" si="19"/>
        <v>0</v>
      </c>
      <c r="I71" s="16">
        <v>0</v>
      </c>
      <c r="J71" s="17">
        <f t="shared" si="20"/>
        <v>0</v>
      </c>
      <c r="K71" s="16">
        <f t="shared" si="21"/>
        <v>188620.79999999999</v>
      </c>
      <c r="L71" s="17">
        <f t="shared" si="22"/>
        <v>188620.79999999999</v>
      </c>
      <c r="M71" s="10" t="s">
        <v>194</v>
      </c>
      <c r="N71" s="2" t="s">
        <v>52</v>
      </c>
      <c r="O71" s="2" t="s">
        <v>206</v>
      </c>
      <c r="P71" s="2" t="s">
        <v>63</v>
      </c>
      <c r="Q71" s="2" t="s">
        <v>63</v>
      </c>
      <c r="R71" s="2" t="s">
        <v>63</v>
      </c>
      <c r="S71" s="3">
        <v>0</v>
      </c>
      <c r="T71" s="3">
        <v>0</v>
      </c>
      <c r="U71" s="3">
        <v>1.03E-2</v>
      </c>
      <c r="V71" s="3"/>
      <c r="W71" s="3"/>
      <c r="X71" s="3"/>
      <c r="Y71" s="3"/>
      <c r="Z71" s="3">
        <v>5</v>
      </c>
      <c r="AA71" s="3">
        <v>6</v>
      </c>
      <c r="AB71" s="3"/>
      <c r="AC71" s="3">
        <v>8</v>
      </c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2" t="s">
        <v>52</v>
      </c>
      <c r="AW71" s="2" t="s">
        <v>293</v>
      </c>
      <c r="AX71" s="2" t="s">
        <v>52</v>
      </c>
      <c r="AY71" s="2" t="s">
        <v>197</v>
      </c>
    </row>
    <row r="72" spans="1:51" ht="30" customHeight="1" x14ac:dyDescent="0.3">
      <c r="A72" s="10" t="s">
        <v>208</v>
      </c>
      <c r="B72" s="10" t="s">
        <v>209</v>
      </c>
      <c r="C72" s="10" t="s">
        <v>69</v>
      </c>
      <c r="D72" s="11">
        <v>1</v>
      </c>
      <c r="E72" s="16">
        <v>0</v>
      </c>
      <c r="F72" s="17">
        <f t="shared" si="18"/>
        <v>0</v>
      </c>
      <c r="G72" s="16">
        <f>TRUNC(SUMIF(X68:X77, RIGHTB(O72, 1), H68:H77)*U72, 2)</f>
        <v>3468449.4</v>
      </c>
      <c r="H72" s="17">
        <f t="shared" si="19"/>
        <v>3468449.4</v>
      </c>
      <c r="I72" s="16">
        <v>0</v>
      </c>
      <c r="J72" s="17">
        <f t="shared" si="20"/>
        <v>0</v>
      </c>
      <c r="K72" s="16">
        <f t="shared" si="21"/>
        <v>3468449.4</v>
      </c>
      <c r="L72" s="17">
        <f t="shared" si="22"/>
        <v>3468449.4</v>
      </c>
      <c r="M72" s="10" t="s">
        <v>194</v>
      </c>
      <c r="N72" s="2" t="s">
        <v>52</v>
      </c>
      <c r="O72" s="2" t="s">
        <v>210</v>
      </c>
      <c r="P72" s="2" t="s">
        <v>63</v>
      </c>
      <c r="Q72" s="2" t="s">
        <v>63</v>
      </c>
      <c r="R72" s="2" t="s">
        <v>63</v>
      </c>
      <c r="S72" s="3">
        <v>1</v>
      </c>
      <c r="T72" s="3">
        <v>1</v>
      </c>
      <c r="U72" s="3">
        <v>1.2453000000000001</v>
      </c>
      <c r="V72" s="3"/>
      <c r="W72" s="3"/>
      <c r="X72" s="3"/>
      <c r="Y72" s="3">
        <v>4</v>
      </c>
      <c r="Z72" s="3"/>
      <c r="AA72" s="3">
        <v>6</v>
      </c>
      <c r="AB72" s="3">
        <v>7</v>
      </c>
      <c r="AC72" s="3">
        <v>8</v>
      </c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2" t="s">
        <v>52</v>
      </c>
      <c r="AW72" s="2" t="s">
        <v>294</v>
      </c>
      <c r="AX72" s="2" t="s">
        <v>52</v>
      </c>
      <c r="AY72" s="2" t="s">
        <v>197</v>
      </c>
    </row>
    <row r="73" spans="1:51" ht="30" customHeight="1" x14ac:dyDescent="0.3">
      <c r="A73" s="10" t="s">
        <v>212</v>
      </c>
      <c r="B73" s="10" t="s">
        <v>213</v>
      </c>
      <c r="C73" s="10" t="s">
        <v>69</v>
      </c>
      <c r="D73" s="11">
        <v>1</v>
      </c>
      <c r="E73" s="16">
        <v>0</v>
      </c>
      <c r="F73" s="17">
        <f t="shared" si="18"/>
        <v>0</v>
      </c>
      <c r="G73" s="16">
        <f>TRUNC(SUMIF(Y68:Y77, RIGHTB(O73, 1), H68:H77)*U73, 2)</f>
        <v>1211529.3700000001</v>
      </c>
      <c r="H73" s="17">
        <f t="shared" si="19"/>
        <v>1211529.3</v>
      </c>
      <c r="I73" s="16">
        <v>0</v>
      </c>
      <c r="J73" s="17">
        <f t="shared" si="20"/>
        <v>0</v>
      </c>
      <c r="K73" s="16">
        <f t="shared" si="21"/>
        <v>1211529.3</v>
      </c>
      <c r="L73" s="17">
        <f t="shared" si="22"/>
        <v>1211529.3</v>
      </c>
      <c r="M73" s="10" t="s">
        <v>194</v>
      </c>
      <c r="N73" s="2" t="s">
        <v>52</v>
      </c>
      <c r="O73" s="2" t="s">
        <v>214</v>
      </c>
      <c r="P73" s="2" t="s">
        <v>63</v>
      </c>
      <c r="Q73" s="2" t="s">
        <v>63</v>
      </c>
      <c r="R73" s="2" t="s">
        <v>63</v>
      </c>
      <c r="S73" s="3">
        <v>1</v>
      </c>
      <c r="T73" s="3">
        <v>1</v>
      </c>
      <c r="U73" s="3">
        <v>0.3493</v>
      </c>
      <c r="V73" s="3"/>
      <c r="W73" s="3"/>
      <c r="X73" s="3"/>
      <c r="Y73" s="3"/>
      <c r="Z73" s="3"/>
      <c r="AA73" s="3">
        <v>6</v>
      </c>
      <c r="AB73" s="3">
        <v>7</v>
      </c>
      <c r="AC73" s="3">
        <v>8</v>
      </c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2" t="s">
        <v>52</v>
      </c>
      <c r="AW73" s="2" t="s">
        <v>295</v>
      </c>
      <c r="AX73" s="2" t="s">
        <v>52</v>
      </c>
      <c r="AY73" s="2" t="s">
        <v>197</v>
      </c>
    </row>
    <row r="74" spans="1:51" ht="30" customHeight="1" x14ac:dyDescent="0.3">
      <c r="A74" s="10" t="s">
        <v>10</v>
      </c>
      <c r="B74" s="10" t="s">
        <v>216</v>
      </c>
      <c r="C74" s="10" t="s">
        <v>69</v>
      </c>
      <c r="D74" s="11">
        <v>1</v>
      </c>
      <c r="E74" s="16">
        <v>0</v>
      </c>
      <c r="F74" s="17">
        <f t="shared" si="18"/>
        <v>0</v>
      </c>
      <c r="G74" s="16">
        <v>0</v>
      </c>
      <c r="H74" s="17">
        <f t="shared" si="19"/>
        <v>0</v>
      </c>
      <c r="I74" s="16">
        <f>TRUNC(SUMIF(Z68:Z77, RIGHTB(O74, 1), F68:F77)*U74, 2)</f>
        <v>1655868.74</v>
      </c>
      <c r="J74" s="17">
        <f t="shared" si="20"/>
        <v>1655868.7</v>
      </c>
      <c r="K74" s="16">
        <f t="shared" si="21"/>
        <v>1655868.7</v>
      </c>
      <c r="L74" s="17">
        <f t="shared" si="22"/>
        <v>1655868.7</v>
      </c>
      <c r="M74" s="10" t="s">
        <v>194</v>
      </c>
      <c r="N74" s="2" t="s">
        <v>52</v>
      </c>
      <c r="O74" s="2" t="s">
        <v>217</v>
      </c>
      <c r="P74" s="2" t="s">
        <v>63</v>
      </c>
      <c r="Q74" s="2" t="s">
        <v>63</v>
      </c>
      <c r="R74" s="2" t="s">
        <v>63</v>
      </c>
      <c r="S74" s="3">
        <v>0</v>
      </c>
      <c r="T74" s="3">
        <v>2</v>
      </c>
      <c r="U74" s="3">
        <v>8.9499999999999996E-2</v>
      </c>
      <c r="V74" s="3"/>
      <c r="W74" s="3"/>
      <c r="X74" s="3"/>
      <c r="Y74" s="3"/>
      <c r="Z74" s="3"/>
      <c r="AA74" s="3">
        <v>6</v>
      </c>
      <c r="AB74" s="3">
        <v>7</v>
      </c>
      <c r="AC74" s="3">
        <v>8</v>
      </c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2" t="s">
        <v>52</v>
      </c>
      <c r="AW74" s="2" t="s">
        <v>296</v>
      </c>
      <c r="AX74" s="2" t="s">
        <v>52</v>
      </c>
      <c r="AY74" s="2" t="s">
        <v>197</v>
      </c>
    </row>
    <row r="75" spans="1:51" ht="30" customHeight="1" x14ac:dyDescent="0.3">
      <c r="A75" s="10" t="s">
        <v>219</v>
      </c>
      <c r="B75" s="10" t="s">
        <v>220</v>
      </c>
      <c r="C75" s="10" t="s">
        <v>69</v>
      </c>
      <c r="D75" s="11">
        <v>1</v>
      </c>
      <c r="E75" s="16">
        <v>0</v>
      </c>
      <c r="F75" s="17">
        <f t="shared" si="18"/>
        <v>0</v>
      </c>
      <c r="G75" s="16">
        <v>0</v>
      </c>
      <c r="H75" s="17">
        <f t="shared" si="19"/>
        <v>0</v>
      </c>
      <c r="I75" s="16">
        <f>TRUNC(SUMIF(AA68:AA77, RIGHTB(O75, 1), L68:L77)*U75, 2)</f>
        <v>1738602.19</v>
      </c>
      <c r="J75" s="17">
        <f t="shared" si="20"/>
        <v>1738602.1</v>
      </c>
      <c r="K75" s="16">
        <f t="shared" si="21"/>
        <v>1738602.1</v>
      </c>
      <c r="L75" s="17">
        <f t="shared" si="22"/>
        <v>1738602.1</v>
      </c>
      <c r="M75" s="10" t="s">
        <v>194</v>
      </c>
      <c r="N75" s="2" t="s">
        <v>52</v>
      </c>
      <c r="O75" s="2" t="s">
        <v>221</v>
      </c>
      <c r="P75" s="2" t="s">
        <v>63</v>
      </c>
      <c r="Q75" s="2" t="s">
        <v>63</v>
      </c>
      <c r="R75" s="2" t="s">
        <v>63</v>
      </c>
      <c r="S75" s="3">
        <v>3</v>
      </c>
      <c r="T75" s="3">
        <v>2</v>
      </c>
      <c r="U75" s="3">
        <v>7.0000000000000007E-2</v>
      </c>
      <c r="V75" s="3"/>
      <c r="W75" s="3"/>
      <c r="X75" s="3"/>
      <c r="Y75" s="3"/>
      <c r="Z75" s="3"/>
      <c r="AA75" s="3"/>
      <c r="AB75" s="3">
        <v>7</v>
      </c>
      <c r="AC75" s="3">
        <v>8</v>
      </c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2" t="s">
        <v>52</v>
      </c>
      <c r="AW75" s="2" t="s">
        <v>297</v>
      </c>
      <c r="AX75" s="2" t="s">
        <v>52</v>
      </c>
      <c r="AY75" s="2" t="s">
        <v>197</v>
      </c>
    </row>
    <row r="76" spans="1:51" ht="30" customHeight="1" x14ac:dyDescent="0.3">
      <c r="A76" s="10" t="s">
        <v>223</v>
      </c>
      <c r="B76" s="10" t="s">
        <v>224</v>
      </c>
      <c r="C76" s="10" t="s">
        <v>69</v>
      </c>
      <c r="D76" s="11">
        <v>1</v>
      </c>
      <c r="E76" s="16">
        <v>0</v>
      </c>
      <c r="F76" s="17">
        <f t="shared" si="18"/>
        <v>0</v>
      </c>
      <c r="G76" s="16">
        <v>0</v>
      </c>
      <c r="H76" s="17">
        <f t="shared" si="19"/>
        <v>0</v>
      </c>
      <c r="I76" s="16">
        <f>TRUNC(SUMIF(AB68:AB77, RIGHTB(O76, 1), L68:L77)*U76, 2)</f>
        <v>2018612.37</v>
      </c>
      <c r="J76" s="17">
        <f t="shared" si="20"/>
        <v>2018612.3</v>
      </c>
      <c r="K76" s="16">
        <f t="shared" si="21"/>
        <v>2018612.3</v>
      </c>
      <c r="L76" s="17">
        <f t="shared" si="22"/>
        <v>2018612.3</v>
      </c>
      <c r="M76" s="10" t="s">
        <v>194</v>
      </c>
      <c r="N76" s="2" t="s">
        <v>52</v>
      </c>
      <c r="O76" s="2" t="s">
        <v>225</v>
      </c>
      <c r="P76" s="2" t="s">
        <v>63</v>
      </c>
      <c r="Q76" s="2" t="s">
        <v>63</v>
      </c>
      <c r="R76" s="2" t="s">
        <v>63</v>
      </c>
      <c r="S76" s="3">
        <v>3</v>
      </c>
      <c r="T76" s="3">
        <v>2</v>
      </c>
      <c r="U76" s="3">
        <v>0.25</v>
      </c>
      <c r="V76" s="3"/>
      <c r="W76" s="3"/>
      <c r="X76" s="3"/>
      <c r="Y76" s="3"/>
      <c r="Z76" s="3"/>
      <c r="AA76" s="3"/>
      <c r="AB76" s="3"/>
      <c r="AC76" s="3">
        <v>8</v>
      </c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2" t="s">
        <v>52</v>
      </c>
      <c r="AW76" s="2" t="s">
        <v>298</v>
      </c>
      <c r="AX76" s="2" t="s">
        <v>52</v>
      </c>
      <c r="AY76" s="2" t="s">
        <v>197</v>
      </c>
    </row>
    <row r="77" spans="1:51" ht="30" customHeight="1" x14ac:dyDescent="0.3">
      <c r="A77" s="10" t="s">
        <v>227</v>
      </c>
      <c r="B77" s="10" t="s">
        <v>228</v>
      </c>
      <c r="C77" s="10" t="s">
        <v>69</v>
      </c>
      <c r="D77" s="11">
        <v>1</v>
      </c>
      <c r="E77" s="16">
        <f>TRUNC(SUMIF(AC68:AC77, RIGHTB(O77, 1), L68:L77)*U77, 2)</f>
        <v>28594388.600000001</v>
      </c>
      <c r="F77" s="17">
        <f t="shared" si="18"/>
        <v>28594388.600000001</v>
      </c>
      <c r="G77" s="16">
        <v>0</v>
      </c>
      <c r="H77" s="17">
        <f t="shared" si="19"/>
        <v>0</v>
      </c>
      <c r="I77" s="16">
        <v>0</v>
      </c>
      <c r="J77" s="17">
        <f t="shared" si="20"/>
        <v>0</v>
      </c>
      <c r="K77" s="16">
        <f t="shared" si="21"/>
        <v>28594388.600000001</v>
      </c>
      <c r="L77" s="17">
        <f t="shared" si="22"/>
        <v>28594388.600000001</v>
      </c>
      <c r="M77" s="10" t="s">
        <v>52</v>
      </c>
      <c r="N77" s="2" t="s">
        <v>139</v>
      </c>
      <c r="O77" s="2" t="s">
        <v>229</v>
      </c>
      <c r="P77" s="2" t="s">
        <v>63</v>
      </c>
      <c r="Q77" s="2" t="s">
        <v>63</v>
      </c>
      <c r="R77" s="2" t="s">
        <v>63</v>
      </c>
      <c r="S77" s="3">
        <v>3</v>
      </c>
      <c r="T77" s="3">
        <v>0</v>
      </c>
      <c r="U77" s="3">
        <v>1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2" t="s">
        <v>52</v>
      </c>
      <c r="AW77" s="2" t="s">
        <v>299</v>
      </c>
      <c r="AX77" s="2" t="s">
        <v>52</v>
      </c>
      <c r="AY77" s="2" t="s">
        <v>52</v>
      </c>
    </row>
    <row r="78" spans="1:51" ht="30" customHeight="1" x14ac:dyDescent="0.3">
      <c r="A78" s="10" t="s">
        <v>231</v>
      </c>
      <c r="B78" s="10" t="s">
        <v>52</v>
      </c>
      <c r="C78" s="10" t="s">
        <v>52</v>
      </c>
      <c r="D78" s="11"/>
      <c r="E78" s="16"/>
      <c r="F78" s="17">
        <f>TRUNC(SUMIF(N68:N77, N67, F68:F77),0)</f>
        <v>28594388</v>
      </c>
      <c r="G78" s="16"/>
      <c r="H78" s="17">
        <f>TRUNC(SUMIF(N68:N77, N67, H68:H77),0)</f>
        <v>0</v>
      </c>
      <c r="I78" s="16"/>
      <c r="J78" s="17">
        <f>TRUNC(SUMIF(N68:N77, N67, J68:J77),0)</f>
        <v>0</v>
      </c>
      <c r="K78" s="16"/>
      <c r="L78" s="17">
        <f>F78+H78+J78</f>
        <v>28594388</v>
      </c>
      <c r="M78" s="10" t="s">
        <v>52</v>
      </c>
      <c r="N78" s="2" t="s">
        <v>72</v>
      </c>
      <c r="O78" s="2" t="s">
        <v>72</v>
      </c>
      <c r="P78" s="2" t="s">
        <v>52</v>
      </c>
      <c r="Q78" s="2" t="s">
        <v>52</v>
      </c>
      <c r="R78" s="2" t="s">
        <v>52</v>
      </c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2" t="s">
        <v>52</v>
      </c>
      <c r="AW78" s="2" t="s">
        <v>52</v>
      </c>
      <c r="AX78" s="2" t="s">
        <v>52</v>
      </c>
      <c r="AY78" s="2" t="s">
        <v>52</v>
      </c>
    </row>
    <row r="79" spans="1:51" ht="30" customHeight="1" x14ac:dyDescent="0.3">
      <c r="A79" s="11"/>
      <c r="B79" s="11"/>
      <c r="C79" s="11"/>
      <c r="D79" s="11"/>
      <c r="E79" s="16"/>
      <c r="F79" s="17"/>
      <c r="G79" s="16"/>
      <c r="H79" s="17"/>
      <c r="I79" s="16"/>
      <c r="J79" s="17"/>
      <c r="K79" s="16"/>
      <c r="L79" s="17"/>
      <c r="M79" s="11"/>
    </row>
    <row r="80" spans="1:51" ht="30" customHeight="1" x14ac:dyDescent="0.3">
      <c r="A80" s="49" t="s">
        <v>1617</v>
      </c>
      <c r="B80" s="49"/>
      <c r="C80" s="49"/>
      <c r="D80" s="49"/>
      <c r="E80" s="50"/>
      <c r="F80" s="51"/>
      <c r="G80" s="50"/>
      <c r="H80" s="51"/>
      <c r="I80" s="50"/>
      <c r="J80" s="51"/>
      <c r="K80" s="50"/>
      <c r="L80" s="51"/>
      <c r="M80" s="49"/>
      <c r="N80" s="1" t="s">
        <v>140</v>
      </c>
    </row>
    <row r="81" spans="1:51" ht="30" customHeight="1" x14ac:dyDescent="0.3">
      <c r="A81" s="10" t="s">
        <v>233</v>
      </c>
      <c r="B81" s="10" t="s">
        <v>1600</v>
      </c>
      <c r="C81" s="10" t="s">
        <v>118</v>
      </c>
      <c r="D81" s="11">
        <v>1</v>
      </c>
      <c r="E81" s="16">
        <f>일위대가목록!E32</f>
        <v>5021</v>
      </c>
      <c r="F81" s="17">
        <f>TRUNC(E81*D81,1)</f>
        <v>5021</v>
      </c>
      <c r="G81" s="16">
        <f>일위대가목록!F32</f>
        <v>167386</v>
      </c>
      <c r="H81" s="17">
        <f>TRUNC(G81*D81,1)</f>
        <v>167386</v>
      </c>
      <c r="I81" s="16">
        <f>일위대가목록!G32</f>
        <v>0</v>
      </c>
      <c r="J81" s="17">
        <f>TRUNC(I81*D81,1)</f>
        <v>0</v>
      </c>
      <c r="K81" s="16">
        <f t="shared" ref="K81:L85" si="23">TRUNC(E81+G81+I81,1)</f>
        <v>172407</v>
      </c>
      <c r="L81" s="17">
        <f t="shared" si="23"/>
        <v>172407</v>
      </c>
      <c r="M81" s="10" t="s">
        <v>194</v>
      </c>
      <c r="N81" s="2" t="s">
        <v>52</v>
      </c>
      <c r="O81" s="2" t="s">
        <v>234</v>
      </c>
      <c r="P81" s="2" t="s">
        <v>64</v>
      </c>
      <c r="Q81" s="2" t="s">
        <v>63</v>
      </c>
      <c r="R81" s="2" t="s">
        <v>63</v>
      </c>
      <c r="S81" s="3"/>
      <c r="T81" s="3"/>
      <c r="U81" s="3"/>
      <c r="V81" s="3">
        <v>1</v>
      </c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2" t="s">
        <v>52</v>
      </c>
      <c r="AW81" s="2" t="s">
        <v>301</v>
      </c>
      <c r="AX81" s="2" t="s">
        <v>52</v>
      </c>
      <c r="AY81" s="2" t="s">
        <v>197</v>
      </c>
    </row>
    <row r="82" spans="1:51" ht="30" customHeight="1" x14ac:dyDescent="0.3">
      <c r="A82" s="10" t="s">
        <v>233</v>
      </c>
      <c r="B82" s="10" t="s">
        <v>236</v>
      </c>
      <c r="C82" s="10" t="s">
        <v>118</v>
      </c>
      <c r="D82" s="11">
        <v>1</v>
      </c>
      <c r="E82" s="16">
        <f>일위대가목록!E33</f>
        <v>14182</v>
      </c>
      <c r="F82" s="17">
        <f>TRUNC(E82*D82,1)</f>
        <v>14182</v>
      </c>
      <c r="G82" s="16">
        <f>일위대가목록!F33</f>
        <v>472750</v>
      </c>
      <c r="H82" s="17">
        <f>TRUNC(G82*D82,1)</f>
        <v>472750</v>
      </c>
      <c r="I82" s="16">
        <f>일위대가목록!G33</f>
        <v>0</v>
      </c>
      <c r="J82" s="17">
        <f>TRUNC(I82*D82,1)</f>
        <v>0</v>
      </c>
      <c r="K82" s="16">
        <f t="shared" si="23"/>
        <v>486932</v>
      </c>
      <c r="L82" s="17">
        <f t="shared" si="23"/>
        <v>486932</v>
      </c>
      <c r="M82" s="10" t="s">
        <v>194</v>
      </c>
      <c r="N82" s="2" t="s">
        <v>52</v>
      </c>
      <c r="O82" s="2" t="s">
        <v>237</v>
      </c>
      <c r="P82" s="2" t="s">
        <v>64</v>
      </c>
      <c r="Q82" s="2" t="s">
        <v>63</v>
      </c>
      <c r="R82" s="2" t="s">
        <v>63</v>
      </c>
      <c r="S82" s="3"/>
      <c r="T82" s="3"/>
      <c r="U82" s="3"/>
      <c r="V82" s="3">
        <v>1</v>
      </c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2" t="s">
        <v>52</v>
      </c>
      <c r="AW82" s="2" t="s">
        <v>302</v>
      </c>
      <c r="AX82" s="2" t="s">
        <v>52</v>
      </c>
      <c r="AY82" s="2" t="s">
        <v>197</v>
      </c>
    </row>
    <row r="83" spans="1:51" ht="30" customHeight="1" x14ac:dyDescent="0.3">
      <c r="A83" s="10" t="s">
        <v>233</v>
      </c>
      <c r="B83" s="10" t="s">
        <v>239</v>
      </c>
      <c r="C83" s="10" t="s">
        <v>240</v>
      </c>
      <c r="D83" s="11">
        <v>5.4</v>
      </c>
      <c r="E83" s="16">
        <f>일위대가목록!E34</f>
        <v>2636</v>
      </c>
      <c r="F83" s="17">
        <f>TRUNC(E83*D83,1)</f>
        <v>14234.4</v>
      </c>
      <c r="G83" s="16">
        <f>일위대가목록!F34</f>
        <v>87885</v>
      </c>
      <c r="H83" s="17">
        <f>TRUNC(G83*D83,1)</f>
        <v>474579</v>
      </c>
      <c r="I83" s="16">
        <f>일위대가목록!G34</f>
        <v>0</v>
      </c>
      <c r="J83" s="17">
        <f>TRUNC(I83*D83,1)</f>
        <v>0</v>
      </c>
      <c r="K83" s="16">
        <f t="shared" si="23"/>
        <v>90521</v>
      </c>
      <c r="L83" s="17">
        <f t="shared" si="23"/>
        <v>488813.4</v>
      </c>
      <c r="M83" s="10" t="s">
        <v>194</v>
      </c>
      <c r="N83" s="2" t="s">
        <v>52</v>
      </c>
      <c r="O83" s="2" t="s">
        <v>241</v>
      </c>
      <c r="P83" s="2" t="s">
        <v>64</v>
      </c>
      <c r="Q83" s="2" t="s">
        <v>63</v>
      </c>
      <c r="R83" s="2" t="s">
        <v>63</v>
      </c>
      <c r="S83" s="3"/>
      <c r="T83" s="3"/>
      <c r="U83" s="3"/>
      <c r="V83" s="3">
        <v>1</v>
      </c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2" t="s">
        <v>52</v>
      </c>
      <c r="AW83" s="2" t="s">
        <v>303</v>
      </c>
      <c r="AX83" s="2" t="s">
        <v>52</v>
      </c>
      <c r="AY83" s="2" t="s">
        <v>197</v>
      </c>
    </row>
    <row r="84" spans="1:51" ht="30" customHeight="1" x14ac:dyDescent="0.3">
      <c r="A84" s="10" t="s">
        <v>233</v>
      </c>
      <c r="B84" s="10" t="s">
        <v>243</v>
      </c>
      <c r="C84" s="10" t="s">
        <v>244</v>
      </c>
      <c r="D84" s="11">
        <v>8</v>
      </c>
      <c r="E84" s="16">
        <f>일위대가목록!E35</f>
        <v>182</v>
      </c>
      <c r="F84" s="17">
        <f>TRUNC(E84*D84,1)</f>
        <v>1456</v>
      </c>
      <c r="G84" s="16">
        <f>일위대가목록!F35</f>
        <v>6090</v>
      </c>
      <c r="H84" s="17">
        <f>TRUNC(G84*D84,1)</f>
        <v>48720</v>
      </c>
      <c r="I84" s="16">
        <f>일위대가목록!G35</f>
        <v>0</v>
      </c>
      <c r="J84" s="17">
        <f>TRUNC(I84*D84,1)</f>
        <v>0</v>
      </c>
      <c r="K84" s="16">
        <f t="shared" si="23"/>
        <v>6272</v>
      </c>
      <c r="L84" s="17">
        <f t="shared" si="23"/>
        <v>50176</v>
      </c>
      <c r="M84" s="10" t="s">
        <v>194</v>
      </c>
      <c r="N84" s="2" t="s">
        <v>52</v>
      </c>
      <c r="O84" s="2" t="s">
        <v>245</v>
      </c>
      <c r="P84" s="2" t="s">
        <v>64</v>
      </c>
      <c r="Q84" s="2" t="s">
        <v>63</v>
      </c>
      <c r="R84" s="2" t="s">
        <v>63</v>
      </c>
      <c r="S84" s="3"/>
      <c r="T84" s="3"/>
      <c r="U84" s="3"/>
      <c r="V84" s="3">
        <v>1</v>
      </c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2" t="s">
        <v>52</v>
      </c>
      <c r="AW84" s="2" t="s">
        <v>304</v>
      </c>
      <c r="AX84" s="2" t="s">
        <v>52</v>
      </c>
      <c r="AY84" s="2" t="s">
        <v>197</v>
      </c>
    </row>
    <row r="85" spans="1:51" ht="30" customHeight="1" x14ac:dyDescent="0.3">
      <c r="A85" s="10" t="s">
        <v>247</v>
      </c>
      <c r="B85" s="10" t="s">
        <v>228</v>
      </c>
      <c r="C85" s="10" t="s">
        <v>69</v>
      </c>
      <c r="D85" s="11">
        <v>1</v>
      </c>
      <c r="E85" s="16">
        <f>TRUNC(SUMIF(V81:V85, RIGHTB(O85, 1), L81:L85)*U85, 2)</f>
        <v>1198328.3999999999</v>
      </c>
      <c r="F85" s="17">
        <f>TRUNC(E85*D85,1)</f>
        <v>1198328.3999999999</v>
      </c>
      <c r="G85" s="16">
        <v>0</v>
      </c>
      <c r="H85" s="17">
        <f>TRUNC(G85*D85,1)</f>
        <v>0</v>
      </c>
      <c r="I85" s="16">
        <v>0</v>
      </c>
      <c r="J85" s="17">
        <f>TRUNC(I85*D85,1)</f>
        <v>0</v>
      </c>
      <c r="K85" s="16">
        <f t="shared" si="23"/>
        <v>1198328.3999999999</v>
      </c>
      <c r="L85" s="17">
        <f t="shared" si="23"/>
        <v>1198328.3999999999</v>
      </c>
      <c r="M85" s="10" t="s">
        <v>52</v>
      </c>
      <c r="N85" s="2" t="s">
        <v>140</v>
      </c>
      <c r="O85" s="2" t="s">
        <v>70</v>
      </c>
      <c r="P85" s="2" t="s">
        <v>63</v>
      </c>
      <c r="Q85" s="2" t="s">
        <v>63</v>
      </c>
      <c r="R85" s="2" t="s">
        <v>63</v>
      </c>
      <c r="S85" s="3">
        <v>3</v>
      </c>
      <c r="T85" s="3">
        <v>0</v>
      </c>
      <c r="U85" s="3">
        <v>1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2" t="s">
        <v>52</v>
      </c>
      <c r="AW85" s="2" t="s">
        <v>305</v>
      </c>
      <c r="AX85" s="2" t="s">
        <v>52</v>
      </c>
      <c r="AY85" s="2" t="s">
        <v>52</v>
      </c>
    </row>
    <row r="86" spans="1:51" ht="30" customHeight="1" x14ac:dyDescent="0.3">
      <c r="A86" s="10" t="s">
        <v>231</v>
      </c>
      <c r="B86" s="10" t="s">
        <v>52</v>
      </c>
      <c r="C86" s="10" t="s">
        <v>52</v>
      </c>
      <c r="D86" s="11"/>
      <c r="E86" s="16"/>
      <c r="F86" s="17">
        <f>TRUNC(SUMIF(N81:N85, N80, F81:F85),0)</f>
        <v>1198328</v>
      </c>
      <c r="G86" s="16"/>
      <c r="H86" s="17">
        <f>TRUNC(SUMIF(N81:N85, N80, H81:H85),0)</f>
        <v>0</v>
      </c>
      <c r="I86" s="16"/>
      <c r="J86" s="17">
        <f>TRUNC(SUMIF(N81:N85, N80, J81:J85),0)</f>
        <v>0</v>
      </c>
      <c r="K86" s="16"/>
      <c r="L86" s="17">
        <f>F86+H86+J86</f>
        <v>1198328</v>
      </c>
      <c r="M86" s="10" t="s">
        <v>52</v>
      </c>
      <c r="N86" s="2" t="s">
        <v>72</v>
      </c>
      <c r="O86" s="2" t="s">
        <v>72</v>
      </c>
      <c r="P86" s="2" t="s">
        <v>52</v>
      </c>
      <c r="Q86" s="2" t="s">
        <v>52</v>
      </c>
      <c r="R86" s="2" t="s">
        <v>52</v>
      </c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2" t="s">
        <v>52</v>
      </c>
      <c r="AW86" s="2" t="s">
        <v>52</v>
      </c>
      <c r="AX86" s="2" t="s">
        <v>52</v>
      </c>
      <c r="AY86" s="2" t="s">
        <v>52</v>
      </c>
    </row>
    <row r="87" spans="1:51" ht="30" customHeight="1" x14ac:dyDescent="0.3">
      <c r="A87" s="11"/>
      <c r="B87" s="11"/>
      <c r="C87" s="11"/>
      <c r="D87" s="11"/>
      <c r="E87" s="16"/>
      <c r="F87" s="17"/>
      <c r="G87" s="16"/>
      <c r="H87" s="17"/>
      <c r="I87" s="16"/>
      <c r="J87" s="17"/>
      <c r="K87" s="16"/>
      <c r="L87" s="17"/>
      <c r="M87" s="11"/>
    </row>
    <row r="88" spans="1:51" ht="30" customHeight="1" x14ac:dyDescent="0.3">
      <c r="A88" s="49" t="s">
        <v>1618</v>
      </c>
      <c r="B88" s="49"/>
      <c r="C88" s="49"/>
      <c r="D88" s="49"/>
      <c r="E88" s="50"/>
      <c r="F88" s="51"/>
      <c r="G88" s="50"/>
      <c r="H88" s="51"/>
      <c r="I88" s="50"/>
      <c r="J88" s="51"/>
      <c r="K88" s="50"/>
      <c r="L88" s="51"/>
      <c r="M88" s="49"/>
      <c r="N88" s="1" t="s">
        <v>141</v>
      </c>
    </row>
    <row r="89" spans="1:51" ht="30" customHeight="1" x14ac:dyDescent="0.3">
      <c r="A89" s="10" t="s">
        <v>1604</v>
      </c>
      <c r="B89" s="10" t="s">
        <v>193</v>
      </c>
      <c r="C89" s="10" t="s">
        <v>118</v>
      </c>
      <c r="D89" s="11">
        <v>1</v>
      </c>
      <c r="E89" s="16">
        <f>일위대가목록!E42</f>
        <v>7060440</v>
      </c>
      <c r="F89" s="17">
        <f t="shared" ref="F89:F98" si="24">TRUNC(E89*D89,1)</f>
        <v>7060440</v>
      </c>
      <c r="G89" s="16">
        <f>일위대가목록!F42</f>
        <v>916720</v>
      </c>
      <c r="H89" s="17">
        <f t="shared" ref="H89:H98" si="25">TRUNC(G89*D89,1)</f>
        <v>916720</v>
      </c>
      <c r="I89" s="16">
        <f>일위대가목록!G42</f>
        <v>0</v>
      </c>
      <c r="J89" s="17">
        <f t="shared" ref="J89:J98" si="26">TRUNC(I89*D89,1)</f>
        <v>0</v>
      </c>
      <c r="K89" s="16">
        <f t="shared" ref="K89:K98" si="27">TRUNC(E89+G89+I89,1)</f>
        <v>7977160</v>
      </c>
      <c r="L89" s="17">
        <f t="shared" ref="L89:L98" si="28">TRUNC(F89+H89+J89,1)</f>
        <v>7977160</v>
      </c>
      <c r="M89" s="10" t="s">
        <v>194</v>
      </c>
      <c r="N89" s="2" t="s">
        <v>52</v>
      </c>
      <c r="O89" s="2" t="s">
        <v>307</v>
      </c>
      <c r="P89" s="2" t="s">
        <v>64</v>
      </c>
      <c r="Q89" s="2" t="s">
        <v>63</v>
      </c>
      <c r="R89" s="2" t="s">
        <v>63</v>
      </c>
      <c r="S89" s="3"/>
      <c r="T89" s="3"/>
      <c r="U89" s="3"/>
      <c r="V89" s="3">
        <v>1</v>
      </c>
      <c r="W89" s="3"/>
      <c r="X89" s="3">
        <v>3</v>
      </c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2" t="s">
        <v>52</v>
      </c>
      <c r="AW89" s="2" t="s">
        <v>308</v>
      </c>
      <c r="AX89" s="2" t="s">
        <v>52</v>
      </c>
      <c r="AY89" s="2" t="s">
        <v>197</v>
      </c>
    </row>
    <row r="90" spans="1:51" ht="30" customHeight="1" x14ac:dyDescent="0.3">
      <c r="A90" s="10" t="s">
        <v>1604</v>
      </c>
      <c r="B90" s="10" t="s">
        <v>198</v>
      </c>
      <c r="C90" s="10" t="s">
        <v>118</v>
      </c>
      <c r="D90" s="11">
        <v>1</v>
      </c>
      <c r="E90" s="16">
        <f>일위대가목록!E43</f>
        <v>8106510</v>
      </c>
      <c r="F90" s="17">
        <f t="shared" si="24"/>
        <v>8106510</v>
      </c>
      <c r="G90" s="16">
        <f>일위대가목록!F43</f>
        <v>890274</v>
      </c>
      <c r="H90" s="17">
        <f t="shared" si="25"/>
        <v>890274</v>
      </c>
      <c r="I90" s="16">
        <f>일위대가목록!G43</f>
        <v>0</v>
      </c>
      <c r="J90" s="17">
        <f t="shared" si="26"/>
        <v>0</v>
      </c>
      <c r="K90" s="16">
        <f t="shared" si="27"/>
        <v>8996784</v>
      </c>
      <c r="L90" s="17">
        <f t="shared" si="28"/>
        <v>8996784</v>
      </c>
      <c r="M90" s="10" t="s">
        <v>194</v>
      </c>
      <c r="N90" s="2" t="s">
        <v>52</v>
      </c>
      <c r="O90" s="2" t="s">
        <v>309</v>
      </c>
      <c r="P90" s="2" t="s">
        <v>64</v>
      </c>
      <c r="Q90" s="2" t="s">
        <v>63</v>
      </c>
      <c r="R90" s="2" t="s">
        <v>63</v>
      </c>
      <c r="S90" s="3"/>
      <c r="T90" s="3"/>
      <c r="U90" s="3"/>
      <c r="V90" s="3">
        <v>1</v>
      </c>
      <c r="W90" s="3"/>
      <c r="X90" s="3">
        <v>3</v>
      </c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2" t="s">
        <v>52</v>
      </c>
      <c r="AW90" s="2" t="s">
        <v>310</v>
      </c>
      <c r="AX90" s="2" t="s">
        <v>52</v>
      </c>
      <c r="AY90" s="2" t="s">
        <v>197</v>
      </c>
    </row>
    <row r="91" spans="1:51" ht="30" customHeight="1" x14ac:dyDescent="0.3">
      <c r="A91" s="10" t="s">
        <v>201</v>
      </c>
      <c r="B91" s="10" t="s">
        <v>202</v>
      </c>
      <c r="C91" s="10" t="s">
        <v>69</v>
      </c>
      <c r="D91" s="11">
        <v>1</v>
      </c>
      <c r="E91" s="16">
        <f>TRUNC(SUMIF(V89:V98, RIGHTB(O91, 1), F89:F98)*U91, 2)</f>
        <v>15166950</v>
      </c>
      <c r="F91" s="17">
        <f t="shared" si="24"/>
        <v>15166950</v>
      </c>
      <c r="G91" s="16">
        <v>0</v>
      </c>
      <c r="H91" s="17">
        <f t="shared" si="25"/>
        <v>0</v>
      </c>
      <c r="I91" s="16">
        <v>0</v>
      </c>
      <c r="J91" s="17">
        <f t="shared" si="26"/>
        <v>0</v>
      </c>
      <c r="K91" s="16">
        <f t="shared" si="27"/>
        <v>15166950</v>
      </c>
      <c r="L91" s="17">
        <f t="shared" si="28"/>
        <v>15166950</v>
      </c>
      <c r="M91" s="10" t="s">
        <v>194</v>
      </c>
      <c r="N91" s="2" t="s">
        <v>52</v>
      </c>
      <c r="O91" s="2" t="s">
        <v>70</v>
      </c>
      <c r="P91" s="2" t="s">
        <v>63</v>
      </c>
      <c r="Q91" s="2" t="s">
        <v>63</v>
      </c>
      <c r="R91" s="2" t="s">
        <v>63</v>
      </c>
      <c r="S91" s="3">
        <v>0</v>
      </c>
      <c r="T91" s="3">
        <v>0</v>
      </c>
      <c r="U91" s="3">
        <v>1</v>
      </c>
      <c r="V91" s="3"/>
      <c r="W91" s="3">
        <v>2</v>
      </c>
      <c r="X91" s="3"/>
      <c r="Y91" s="3"/>
      <c r="Z91" s="3">
        <v>5</v>
      </c>
      <c r="AA91" s="3">
        <v>6</v>
      </c>
      <c r="AB91" s="3"/>
      <c r="AC91" s="3">
        <v>8</v>
      </c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2" t="s">
        <v>52</v>
      </c>
      <c r="AW91" s="2" t="s">
        <v>311</v>
      </c>
      <c r="AX91" s="2" t="s">
        <v>52</v>
      </c>
      <c r="AY91" s="2" t="s">
        <v>197</v>
      </c>
    </row>
    <row r="92" spans="1:51" ht="30" customHeight="1" x14ac:dyDescent="0.3">
      <c r="A92" s="10" t="s">
        <v>204</v>
      </c>
      <c r="B92" s="10" t="s">
        <v>205</v>
      </c>
      <c r="C92" s="10" t="s">
        <v>69</v>
      </c>
      <c r="D92" s="11">
        <v>1</v>
      </c>
      <c r="E92" s="16">
        <f>TRUNC(SUMIF(W89:W98, RIGHTB(O92, 1), F89:F98)*U92, 2)</f>
        <v>156219.57999999999</v>
      </c>
      <c r="F92" s="17">
        <f t="shared" si="24"/>
        <v>156219.5</v>
      </c>
      <c r="G92" s="16">
        <v>0</v>
      </c>
      <c r="H92" s="17">
        <f t="shared" si="25"/>
        <v>0</v>
      </c>
      <c r="I92" s="16">
        <v>0</v>
      </c>
      <c r="J92" s="17">
        <f t="shared" si="26"/>
        <v>0</v>
      </c>
      <c r="K92" s="16">
        <f t="shared" si="27"/>
        <v>156219.5</v>
      </c>
      <c r="L92" s="17">
        <f t="shared" si="28"/>
        <v>156219.5</v>
      </c>
      <c r="M92" s="10" t="s">
        <v>194</v>
      </c>
      <c r="N92" s="2" t="s">
        <v>52</v>
      </c>
      <c r="O92" s="2" t="s">
        <v>206</v>
      </c>
      <c r="P92" s="2" t="s">
        <v>63</v>
      </c>
      <c r="Q92" s="2" t="s">
        <v>63</v>
      </c>
      <c r="R92" s="2" t="s">
        <v>63</v>
      </c>
      <c r="S92" s="3">
        <v>0</v>
      </c>
      <c r="T92" s="3">
        <v>0</v>
      </c>
      <c r="U92" s="3">
        <v>1.03E-2</v>
      </c>
      <c r="V92" s="3"/>
      <c r="W92" s="3"/>
      <c r="X92" s="3"/>
      <c r="Y92" s="3"/>
      <c r="Z92" s="3">
        <v>5</v>
      </c>
      <c r="AA92" s="3">
        <v>6</v>
      </c>
      <c r="AB92" s="3"/>
      <c r="AC92" s="3">
        <v>8</v>
      </c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2" t="s">
        <v>52</v>
      </c>
      <c r="AW92" s="2" t="s">
        <v>312</v>
      </c>
      <c r="AX92" s="2" t="s">
        <v>52</v>
      </c>
      <c r="AY92" s="2" t="s">
        <v>197</v>
      </c>
    </row>
    <row r="93" spans="1:51" ht="30" customHeight="1" x14ac:dyDescent="0.3">
      <c r="A93" s="10" t="s">
        <v>208</v>
      </c>
      <c r="B93" s="10" t="s">
        <v>209</v>
      </c>
      <c r="C93" s="10" t="s">
        <v>69</v>
      </c>
      <c r="D93" s="11">
        <v>1</v>
      </c>
      <c r="E93" s="16">
        <v>0</v>
      </c>
      <c r="F93" s="17">
        <f t="shared" si="24"/>
        <v>0</v>
      </c>
      <c r="G93" s="16">
        <f>TRUNC(SUMIF(X89:X98, RIGHTB(O93, 1), H89:H98)*U93, 2)</f>
        <v>2250249.62</v>
      </c>
      <c r="H93" s="17">
        <f t="shared" si="25"/>
        <v>2250249.6</v>
      </c>
      <c r="I93" s="16">
        <v>0</v>
      </c>
      <c r="J93" s="17">
        <f t="shared" si="26"/>
        <v>0</v>
      </c>
      <c r="K93" s="16">
        <f t="shared" si="27"/>
        <v>2250249.6</v>
      </c>
      <c r="L93" s="17">
        <f t="shared" si="28"/>
        <v>2250249.6</v>
      </c>
      <c r="M93" s="10" t="s">
        <v>194</v>
      </c>
      <c r="N93" s="2" t="s">
        <v>52</v>
      </c>
      <c r="O93" s="2" t="s">
        <v>210</v>
      </c>
      <c r="P93" s="2" t="s">
        <v>63</v>
      </c>
      <c r="Q93" s="2" t="s">
        <v>63</v>
      </c>
      <c r="R93" s="2" t="s">
        <v>63</v>
      </c>
      <c r="S93" s="3">
        <v>1</v>
      </c>
      <c r="T93" s="3">
        <v>1</v>
      </c>
      <c r="U93" s="3">
        <v>1.2453000000000001</v>
      </c>
      <c r="V93" s="3"/>
      <c r="W93" s="3"/>
      <c r="X93" s="3"/>
      <c r="Y93" s="3">
        <v>4</v>
      </c>
      <c r="Z93" s="3"/>
      <c r="AA93" s="3">
        <v>6</v>
      </c>
      <c r="AB93" s="3">
        <v>7</v>
      </c>
      <c r="AC93" s="3">
        <v>8</v>
      </c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2" t="s">
        <v>52</v>
      </c>
      <c r="AW93" s="2" t="s">
        <v>313</v>
      </c>
      <c r="AX93" s="2" t="s">
        <v>52</v>
      </c>
      <c r="AY93" s="2" t="s">
        <v>197</v>
      </c>
    </row>
    <row r="94" spans="1:51" ht="30" customHeight="1" x14ac:dyDescent="0.3">
      <c r="A94" s="10" t="s">
        <v>212</v>
      </c>
      <c r="B94" s="10" t="s">
        <v>213</v>
      </c>
      <c r="C94" s="10" t="s">
        <v>69</v>
      </c>
      <c r="D94" s="11">
        <v>1</v>
      </c>
      <c r="E94" s="16">
        <v>0</v>
      </c>
      <c r="F94" s="17">
        <f t="shared" si="24"/>
        <v>0</v>
      </c>
      <c r="G94" s="16">
        <f>TRUNC(SUMIF(Y89:Y98, RIGHTB(O94, 1), H89:H98)*U94, 2)</f>
        <v>786012.18</v>
      </c>
      <c r="H94" s="17">
        <f t="shared" si="25"/>
        <v>786012.1</v>
      </c>
      <c r="I94" s="16">
        <v>0</v>
      </c>
      <c r="J94" s="17">
        <f t="shared" si="26"/>
        <v>0</v>
      </c>
      <c r="K94" s="16">
        <f t="shared" si="27"/>
        <v>786012.1</v>
      </c>
      <c r="L94" s="17">
        <f t="shared" si="28"/>
        <v>786012.1</v>
      </c>
      <c r="M94" s="10" t="s">
        <v>194</v>
      </c>
      <c r="N94" s="2" t="s">
        <v>52</v>
      </c>
      <c r="O94" s="2" t="s">
        <v>214</v>
      </c>
      <c r="P94" s="2" t="s">
        <v>63</v>
      </c>
      <c r="Q94" s="2" t="s">
        <v>63</v>
      </c>
      <c r="R94" s="2" t="s">
        <v>63</v>
      </c>
      <c r="S94" s="3">
        <v>1</v>
      </c>
      <c r="T94" s="3">
        <v>1</v>
      </c>
      <c r="U94" s="3">
        <v>0.3493</v>
      </c>
      <c r="V94" s="3"/>
      <c r="W94" s="3"/>
      <c r="X94" s="3"/>
      <c r="Y94" s="3"/>
      <c r="Z94" s="3"/>
      <c r="AA94" s="3">
        <v>6</v>
      </c>
      <c r="AB94" s="3">
        <v>7</v>
      </c>
      <c r="AC94" s="3">
        <v>8</v>
      </c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2" t="s">
        <v>52</v>
      </c>
      <c r="AW94" s="2" t="s">
        <v>314</v>
      </c>
      <c r="AX94" s="2" t="s">
        <v>52</v>
      </c>
      <c r="AY94" s="2" t="s">
        <v>197</v>
      </c>
    </row>
    <row r="95" spans="1:51" ht="30" customHeight="1" x14ac:dyDescent="0.3">
      <c r="A95" s="10" t="s">
        <v>10</v>
      </c>
      <c r="B95" s="10" t="s">
        <v>216</v>
      </c>
      <c r="C95" s="10" t="s">
        <v>69</v>
      </c>
      <c r="D95" s="11">
        <v>1</v>
      </c>
      <c r="E95" s="16">
        <v>0</v>
      </c>
      <c r="F95" s="17">
        <f t="shared" si="24"/>
        <v>0</v>
      </c>
      <c r="G95" s="16">
        <v>0</v>
      </c>
      <c r="H95" s="17">
        <f t="shared" si="25"/>
        <v>0</v>
      </c>
      <c r="I95" s="16">
        <f>TRUNC(SUMIF(Z89:Z98, RIGHTB(O95, 1), F89:F98)*U95, 2)</f>
        <v>1371423.67</v>
      </c>
      <c r="J95" s="17">
        <f t="shared" si="26"/>
        <v>1371423.6</v>
      </c>
      <c r="K95" s="16">
        <f t="shared" si="27"/>
        <v>1371423.6</v>
      </c>
      <c r="L95" s="17">
        <f t="shared" si="28"/>
        <v>1371423.6</v>
      </c>
      <c r="M95" s="10" t="s">
        <v>194</v>
      </c>
      <c r="N95" s="2" t="s">
        <v>52</v>
      </c>
      <c r="O95" s="2" t="s">
        <v>217</v>
      </c>
      <c r="P95" s="2" t="s">
        <v>63</v>
      </c>
      <c r="Q95" s="2" t="s">
        <v>63</v>
      </c>
      <c r="R95" s="2" t="s">
        <v>63</v>
      </c>
      <c r="S95" s="3">
        <v>0</v>
      </c>
      <c r="T95" s="3">
        <v>2</v>
      </c>
      <c r="U95" s="3">
        <v>8.9499999999999996E-2</v>
      </c>
      <c r="V95" s="3"/>
      <c r="W95" s="3"/>
      <c r="X95" s="3"/>
      <c r="Y95" s="3"/>
      <c r="Z95" s="3"/>
      <c r="AA95" s="3">
        <v>6</v>
      </c>
      <c r="AB95" s="3">
        <v>7</v>
      </c>
      <c r="AC95" s="3">
        <v>8</v>
      </c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2" t="s">
        <v>52</v>
      </c>
      <c r="AW95" s="2" t="s">
        <v>315</v>
      </c>
      <c r="AX95" s="2" t="s">
        <v>52</v>
      </c>
      <c r="AY95" s="2" t="s">
        <v>197</v>
      </c>
    </row>
    <row r="96" spans="1:51" ht="30" customHeight="1" x14ac:dyDescent="0.3">
      <c r="A96" s="10" t="s">
        <v>219</v>
      </c>
      <c r="B96" s="10" t="s">
        <v>220</v>
      </c>
      <c r="C96" s="10" t="s">
        <v>69</v>
      </c>
      <c r="D96" s="11">
        <v>1</v>
      </c>
      <c r="E96" s="16">
        <v>0</v>
      </c>
      <c r="F96" s="17">
        <f t="shared" si="24"/>
        <v>0</v>
      </c>
      <c r="G96" s="16">
        <v>0</v>
      </c>
      <c r="H96" s="17">
        <f t="shared" si="25"/>
        <v>0</v>
      </c>
      <c r="I96" s="16">
        <f>TRUNC(SUMIF(AA89:AA98, RIGHTB(O96, 1), L89:L98)*U96, 2)</f>
        <v>1381159.83</v>
      </c>
      <c r="J96" s="17">
        <f t="shared" si="26"/>
        <v>1381159.8</v>
      </c>
      <c r="K96" s="16">
        <f t="shared" si="27"/>
        <v>1381159.8</v>
      </c>
      <c r="L96" s="17">
        <f t="shared" si="28"/>
        <v>1381159.8</v>
      </c>
      <c r="M96" s="10" t="s">
        <v>194</v>
      </c>
      <c r="N96" s="2" t="s">
        <v>52</v>
      </c>
      <c r="O96" s="2" t="s">
        <v>221</v>
      </c>
      <c r="P96" s="2" t="s">
        <v>63</v>
      </c>
      <c r="Q96" s="2" t="s">
        <v>63</v>
      </c>
      <c r="R96" s="2" t="s">
        <v>63</v>
      </c>
      <c r="S96" s="3">
        <v>3</v>
      </c>
      <c r="T96" s="3">
        <v>2</v>
      </c>
      <c r="U96" s="3">
        <v>7.0000000000000007E-2</v>
      </c>
      <c r="V96" s="3"/>
      <c r="W96" s="3"/>
      <c r="X96" s="3"/>
      <c r="Y96" s="3"/>
      <c r="Z96" s="3"/>
      <c r="AA96" s="3"/>
      <c r="AB96" s="3">
        <v>7</v>
      </c>
      <c r="AC96" s="3">
        <v>8</v>
      </c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2" t="s">
        <v>52</v>
      </c>
      <c r="AW96" s="2" t="s">
        <v>316</v>
      </c>
      <c r="AX96" s="2" t="s">
        <v>52</v>
      </c>
      <c r="AY96" s="2" t="s">
        <v>197</v>
      </c>
    </row>
    <row r="97" spans="1:51" ht="30" customHeight="1" x14ac:dyDescent="0.3">
      <c r="A97" s="10" t="s">
        <v>223</v>
      </c>
      <c r="B97" s="10" t="s">
        <v>224</v>
      </c>
      <c r="C97" s="10" t="s">
        <v>69</v>
      </c>
      <c r="D97" s="11">
        <v>1</v>
      </c>
      <c r="E97" s="16">
        <v>0</v>
      </c>
      <c r="F97" s="17">
        <f t="shared" si="24"/>
        <v>0</v>
      </c>
      <c r="G97" s="16">
        <v>0</v>
      </c>
      <c r="H97" s="17">
        <f t="shared" si="25"/>
        <v>0</v>
      </c>
      <c r="I97" s="16">
        <f>TRUNC(SUMIF(AB89:AB98, RIGHTB(O97, 1), L89:L98)*U97, 2)</f>
        <v>1447211.27</v>
      </c>
      <c r="J97" s="17">
        <f t="shared" si="26"/>
        <v>1447211.2</v>
      </c>
      <c r="K97" s="16">
        <f t="shared" si="27"/>
        <v>1447211.2</v>
      </c>
      <c r="L97" s="17">
        <f t="shared" si="28"/>
        <v>1447211.2</v>
      </c>
      <c r="M97" s="10" t="s">
        <v>194</v>
      </c>
      <c r="N97" s="2" t="s">
        <v>52</v>
      </c>
      <c r="O97" s="2" t="s">
        <v>225</v>
      </c>
      <c r="P97" s="2" t="s">
        <v>63</v>
      </c>
      <c r="Q97" s="2" t="s">
        <v>63</v>
      </c>
      <c r="R97" s="2" t="s">
        <v>63</v>
      </c>
      <c r="S97" s="3">
        <v>3</v>
      </c>
      <c r="T97" s="3">
        <v>2</v>
      </c>
      <c r="U97" s="3">
        <v>0.25</v>
      </c>
      <c r="V97" s="3"/>
      <c r="W97" s="3"/>
      <c r="X97" s="3"/>
      <c r="Y97" s="3"/>
      <c r="Z97" s="3"/>
      <c r="AA97" s="3"/>
      <c r="AB97" s="3"/>
      <c r="AC97" s="3">
        <v>8</v>
      </c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2" t="s">
        <v>52</v>
      </c>
      <c r="AW97" s="2" t="s">
        <v>317</v>
      </c>
      <c r="AX97" s="2" t="s">
        <v>52</v>
      </c>
      <c r="AY97" s="2" t="s">
        <v>197</v>
      </c>
    </row>
    <row r="98" spans="1:51" ht="30" customHeight="1" x14ac:dyDescent="0.3">
      <c r="A98" s="10" t="s">
        <v>227</v>
      </c>
      <c r="B98" s="10" t="s">
        <v>228</v>
      </c>
      <c r="C98" s="10" t="s">
        <v>69</v>
      </c>
      <c r="D98" s="11">
        <v>1</v>
      </c>
      <c r="E98" s="16">
        <f>TRUNC(SUMIF(AC89:AC98, RIGHTB(O98, 1), L89:L98)*U98, 2)</f>
        <v>22559225.800000001</v>
      </c>
      <c r="F98" s="17">
        <f t="shared" si="24"/>
        <v>22559225.800000001</v>
      </c>
      <c r="G98" s="16">
        <v>0</v>
      </c>
      <c r="H98" s="17">
        <f t="shared" si="25"/>
        <v>0</v>
      </c>
      <c r="I98" s="16">
        <v>0</v>
      </c>
      <c r="J98" s="17">
        <f t="shared" si="26"/>
        <v>0</v>
      </c>
      <c r="K98" s="16">
        <f t="shared" si="27"/>
        <v>22559225.800000001</v>
      </c>
      <c r="L98" s="17">
        <f t="shared" si="28"/>
        <v>22559225.800000001</v>
      </c>
      <c r="M98" s="10" t="s">
        <v>52</v>
      </c>
      <c r="N98" s="2" t="s">
        <v>141</v>
      </c>
      <c r="O98" s="2" t="s">
        <v>229</v>
      </c>
      <c r="P98" s="2" t="s">
        <v>63</v>
      </c>
      <c r="Q98" s="2" t="s">
        <v>63</v>
      </c>
      <c r="R98" s="2" t="s">
        <v>63</v>
      </c>
      <c r="S98" s="3">
        <v>3</v>
      </c>
      <c r="T98" s="3">
        <v>0</v>
      </c>
      <c r="U98" s="3">
        <v>1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2" t="s">
        <v>52</v>
      </c>
      <c r="AW98" s="2" t="s">
        <v>318</v>
      </c>
      <c r="AX98" s="2" t="s">
        <v>52</v>
      </c>
      <c r="AY98" s="2" t="s">
        <v>52</v>
      </c>
    </row>
    <row r="99" spans="1:51" ht="30" customHeight="1" x14ac:dyDescent="0.3">
      <c r="A99" s="10" t="s">
        <v>231</v>
      </c>
      <c r="B99" s="10" t="s">
        <v>52</v>
      </c>
      <c r="C99" s="10" t="s">
        <v>52</v>
      </c>
      <c r="D99" s="11"/>
      <c r="E99" s="16"/>
      <c r="F99" s="17">
        <f>TRUNC(SUMIF(N89:N98, N88, F89:F98),0)</f>
        <v>22559225</v>
      </c>
      <c r="G99" s="16"/>
      <c r="H99" s="17">
        <f>TRUNC(SUMIF(N89:N98, N88, H89:H98),0)</f>
        <v>0</v>
      </c>
      <c r="I99" s="16"/>
      <c r="J99" s="17">
        <f>TRUNC(SUMIF(N89:N98, N88, J89:J98),0)</f>
        <v>0</v>
      </c>
      <c r="K99" s="16"/>
      <c r="L99" s="17">
        <f>F99+H99+J99</f>
        <v>22559225</v>
      </c>
      <c r="M99" s="10" t="s">
        <v>52</v>
      </c>
      <c r="N99" s="2" t="s">
        <v>72</v>
      </c>
      <c r="O99" s="2" t="s">
        <v>72</v>
      </c>
      <c r="P99" s="2" t="s">
        <v>52</v>
      </c>
      <c r="Q99" s="2" t="s">
        <v>52</v>
      </c>
      <c r="R99" s="2" t="s">
        <v>52</v>
      </c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2" t="s">
        <v>52</v>
      </c>
      <c r="AW99" s="2" t="s">
        <v>52</v>
      </c>
      <c r="AX99" s="2" t="s">
        <v>52</v>
      </c>
      <c r="AY99" s="2" t="s">
        <v>52</v>
      </c>
    </row>
    <row r="100" spans="1:51" ht="30" customHeight="1" x14ac:dyDescent="0.3">
      <c r="A100" s="11"/>
      <c r="B100" s="11"/>
      <c r="C100" s="11"/>
      <c r="D100" s="11"/>
      <c r="E100" s="16"/>
      <c r="F100" s="17"/>
      <c r="G100" s="16"/>
      <c r="H100" s="17"/>
      <c r="I100" s="16"/>
      <c r="J100" s="17"/>
      <c r="K100" s="16"/>
      <c r="L100" s="17"/>
      <c r="M100" s="11"/>
    </row>
    <row r="101" spans="1:51" ht="30" customHeight="1" x14ac:dyDescent="0.3">
      <c r="A101" s="49" t="s">
        <v>1619</v>
      </c>
      <c r="B101" s="49"/>
      <c r="C101" s="49"/>
      <c r="D101" s="49"/>
      <c r="E101" s="50"/>
      <c r="F101" s="51"/>
      <c r="G101" s="50"/>
      <c r="H101" s="51"/>
      <c r="I101" s="50"/>
      <c r="J101" s="51"/>
      <c r="K101" s="50"/>
      <c r="L101" s="51"/>
      <c r="M101" s="49"/>
      <c r="N101" s="1" t="s">
        <v>142</v>
      </c>
    </row>
    <row r="102" spans="1:51" ht="30" customHeight="1" x14ac:dyDescent="0.3">
      <c r="A102" s="10" t="s">
        <v>233</v>
      </c>
      <c r="B102" s="10" t="s">
        <v>1600</v>
      </c>
      <c r="C102" s="10" t="s">
        <v>118</v>
      </c>
      <c r="D102" s="11">
        <v>1</v>
      </c>
      <c r="E102" s="16">
        <f>일위대가목록!E32</f>
        <v>5021</v>
      </c>
      <c r="F102" s="17">
        <f>TRUNC(E102*D102,1)</f>
        <v>5021</v>
      </c>
      <c r="G102" s="16">
        <f>일위대가목록!F32</f>
        <v>167386</v>
      </c>
      <c r="H102" s="17">
        <f>TRUNC(G102*D102,1)</f>
        <v>167386</v>
      </c>
      <c r="I102" s="16">
        <f>일위대가목록!G32</f>
        <v>0</v>
      </c>
      <c r="J102" s="17">
        <f>TRUNC(I102*D102,1)</f>
        <v>0</v>
      </c>
      <c r="K102" s="16">
        <f t="shared" ref="K102:L106" si="29">TRUNC(E102+G102+I102,1)</f>
        <v>172407</v>
      </c>
      <c r="L102" s="17">
        <f t="shared" si="29"/>
        <v>172407</v>
      </c>
      <c r="M102" s="10" t="s">
        <v>194</v>
      </c>
      <c r="N102" s="2" t="s">
        <v>52</v>
      </c>
      <c r="O102" s="2" t="s">
        <v>234</v>
      </c>
      <c r="P102" s="2" t="s">
        <v>64</v>
      </c>
      <c r="Q102" s="2" t="s">
        <v>63</v>
      </c>
      <c r="R102" s="2" t="s">
        <v>63</v>
      </c>
      <c r="S102" s="3"/>
      <c r="T102" s="3"/>
      <c r="U102" s="3"/>
      <c r="V102" s="3">
        <v>1</v>
      </c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2" t="s">
        <v>52</v>
      </c>
      <c r="AW102" s="2" t="s">
        <v>320</v>
      </c>
      <c r="AX102" s="2" t="s">
        <v>52</v>
      </c>
      <c r="AY102" s="2" t="s">
        <v>197</v>
      </c>
    </row>
    <row r="103" spans="1:51" ht="30" customHeight="1" x14ac:dyDescent="0.3">
      <c r="A103" s="10" t="s">
        <v>233</v>
      </c>
      <c r="B103" s="10" t="s">
        <v>236</v>
      </c>
      <c r="C103" s="10" t="s">
        <v>118</v>
      </c>
      <c r="D103" s="11">
        <v>1</v>
      </c>
      <c r="E103" s="16">
        <f>일위대가목록!E33</f>
        <v>14182</v>
      </c>
      <c r="F103" s="17">
        <f>TRUNC(E103*D103,1)</f>
        <v>14182</v>
      </c>
      <c r="G103" s="16">
        <f>일위대가목록!F33</f>
        <v>472750</v>
      </c>
      <c r="H103" s="17">
        <f>TRUNC(G103*D103,1)</f>
        <v>472750</v>
      </c>
      <c r="I103" s="16">
        <f>일위대가목록!G33</f>
        <v>0</v>
      </c>
      <c r="J103" s="17">
        <f>TRUNC(I103*D103,1)</f>
        <v>0</v>
      </c>
      <c r="K103" s="16">
        <f t="shared" si="29"/>
        <v>486932</v>
      </c>
      <c r="L103" s="17">
        <f t="shared" si="29"/>
        <v>486932</v>
      </c>
      <c r="M103" s="10" t="s">
        <v>194</v>
      </c>
      <c r="N103" s="2" t="s">
        <v>52</v>
      </c>
      <c r="O103" s="2" t="s">
        <v>237</v>
      </c>
      <c r="P103" s="2" t="s">
        <v>64</v>
      </c>
      <c r="Q103" s="2" t="s">
        <v>63</v>
      </c>
      <c r="R103" s="2" t="s">
        <v>63</v>
      </c>
      <c r="S103" s="3"/>
      <c r="T103" s="3"/>
      <c r="U103" s="3"/>
      <c r="V103" s="3">
        <v>1</v>
      </c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2" t="s">
        <v>52</v>
      </c>
      <c r="AW103" s="2" t="s">
        <v>321</v>
      </c>
      <c r="AX103" s="2" t="s">
        <v>52</v>
      </c>
      <c r="AY103" s="2" t="s">
        <v>197</v>
      </c>
    </row>
    <row r="104" spans="1:51" ht="30" customHeight="1" x14ac:dyDescent="0.3">
      <c r="A104" s="10" t="s">
        <v>233</v>
      </c>
      <c r="B104" s="10" t="s">
        <v>239</v>
      </c>
      <c r="C104" s="10" t="s">
        <v>240</v>
      </c>
      <c r="D104" s="11">
        <v>3</v>
      </c>
      <c r="E104" s="16">
        <f>일위대가목록!E34</f>
        <v>2636</v>
      </c>
      <c r="F104" s="17">
        <f>TRUNC(E104*D104,1)</f>
        <v>7908</v>
      </c>
      <c r="G104" s="16">
        <f>일위대가목록!F34</f>
        <v>87885</v>
      </c>
      <c r="H104" s="17">
        <f>TRUNC(G104*D104,1)</f>
        <v>263655</v>
      </c>
      <c r="I104" s="16">
        <f>일위대가목록!G34</f>
        <v>0</v>
      </c>
      <c r="J104" s="17">
        <f>TRUNC(I104*D104,1)</f>
        <v>0</v>
      </c>
      <c r="K104" s="16">
        <f t="shared" si="29"/>
        <v>90521</v>
      </c>
      <c r="L104" s="17">
        <f t="shared" si="29"/>
        <v>271563</v>
      </c>
      <c r="M104" s="10" t="s">
        <v>194</v>
      </c>
      <c r="N104" s="2" t="s">
        <v>52</v>
      </c>
      <c r="O104" s="2" t="s">
        <v>241</v>
      </c>
      <c r="P104" s="2" t="s">
        <v>64</v>
      </c>
      <c r="Q104" s="2" t="s">
        <v>63</v>
      </c>
      <c r="R104" s="2" t="s">
        <v>63</v>
      </c>
      <c r="S104" s="3"/>
      <c r="T104" s="3"/>
      <c r="U104" s="3"/>
      <c r="V104" s="3">
        <v>1</v>
      </c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2" t="s">
        <v>52</v>
      </c>
      <c r="AW104" s="2" t="s">
        <v>322</v>
      </c>
      <c r="AX104" s="2" t="s">
        <v>52</v>
      </c>
      <c r="AY104" s="2" t="s">
        <v>197</v>
      </c>
    </row>
    <row r="105" spans="1:51" ht="30" customHeight="1" x14ac:dyDescent="0.3">
      <c r="A105" s="10" t="s">
        <v>233</v>
      </c>
      <c r="B105" s="10" t="s">
        <v>243</v>
      </c>
      <c r="C105" s="10" t="s">
        <v>244</v>
      </c>
      <c r="D105" s="11">
        <v>7</v>
      </c>
      <c r="E105" s="16">
        <f>일위대가목록!E35</f>
        <v>182</v>
      </c>
      <c r="F105" s="17">
        <f>TRUNC(E105*D105,1)</f>
        <v>1274</v>
      </c>
      <c r="G105" s="16">
        <f>일위대가목록!F35</f>
        <v>6090</v>
      </c>
      <c r="H105" s="17">
        <f>TRUNC(G105*D105,1)</f>
        <v>42630</v>
      </c>
      <c r="I105" s="16">
        <f>일위대가목록!G35</f>
        <v>0</v>
      </c>
      <c r="J105" s="17">
        <f>TRUNC(I105*D105,1)</f>
        <v>0</v>
      </c>
      <c r="K105" s="16">
        <f t="shared" si="29"/>
        <v>6272</v>
      </c>
      <c r="L105" s="17">
        <f t="shared" si="29"/>
        <v>43904</v>
      </c>
      <c r="M105" s="10" t="s">
        <v>194</v>
      </c>
      <c r="N105" s="2" t="s">
        <v>52</v>
      </c>
      <c r="O105" s="2" t="s">
        <v>245</v>
      </c>
      <c r="P105" s="2" t="s">
        <v>64</v>
      </c>
      <c r="Q105" s="2" t="s">
        <v>63</v>
      </c>
      <c r="R105" s="2" t="s">
        <v>63</v>
      </c>
      <c r="S105" s="3"/>
      <c r="T105" s="3"/>
      <c r="U105" s="3"/>
      <c r="V105" s="3">
        <v>1</v>
      </c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2" t="s">
        <v>52</v>
      </c>
      <c r="AW105" s="2" t="s">
        <v>323</v>
      </c>
      <c r="AX105" s="2" t="s">
        <v>52</v>
      </c>
      <c r="AY105" s="2" t="s">
        <v>197</v>
      </c>
    </row>
    <row r="106" spans="1:51" ht="30" customHeight="1" x14ac:dyDescent="0.3">
      <c r="A106" s="10" t="s">
        <v>247</v>
      </c>
      <c r="B106" s="10" t="s">
        <v>228</v>
      </c>
      <c r="C106" s="10" t="s">
        <v>69</v>
      </c>
      <c r="D106" s="11">
        <v>1</v>
      </c>
      <c r="E106" s="16">
        <f>TRUNC(SUMIF(V102:V106, RIGHTB(O106, 1), L102:L106)*U106, 2)</f>
        <v>974806</v>
      </c>
      <c r="F106" s="17">
        <f>TRUNC(E106*D106,1)</f>
        <v>974806</v>
      </c>
      <c r="G106" s="16">
        <v>0</v>
      </c>
      <c r="H106" s="17">
        <f>TRUNC(G106*D106,1)</f>
        <v>0</v>
      </c>
      <c r="I106" s="16">
        <v>0</v>
      </c>
      <c r="J106" s="17">
        <f>TRUNC(I106*D106,1)</f>
        <v>0</v>
      </c>
      <c r="K106" s="16">
        <f t="shared" si="29"/>
        <v>974806</v>
      </c>
      <c r="L106" s="17">
        <f t="shared" si="29"/>
        <v>974806</v>
      </c>
      <c r="M106" s="10" t="s">
        <v>52</v>
      </c>
      <c r="N106" s="2" t="s">
        <v>142</v>
      </c>
      <c r="O106" s="2" t="s">
        <v>70</v>
      </c>
      <c r="P106" s="2" t="s">
        <v>63</v>
      </c>
      <c r="Q106" s="2" t="s">
        <v>63</v>
      </c>
      <c r="R106" s="2" t="s">
        <v>63</v>
      </c>
      <c r="S106" s="3">
        <v>3</v>
      </c>
      <c r="T106" s="3">
        <v>0</v>
      </c>
      <c r="U106" s="3">
        <v>1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2" t="s">
        <v>52</v>
      </c>
      <c r="AW106" s="2" t="s">
        <v>324</v>
      </c>
      <c r="AX106" s="2" t="s">
        <v>52</v>
      </c>
      <c r="AY106" s="2" t="s">
        <v>52</v>
      </c>
    </row>
    <row r="107" spans="1:51" ht="30" customHeight="1" x14ac:dyDescent="0.3">
      <c r="A107" s="10" t="s">
        <v>231</v>
      </c>
      <c r="B107" s="10" t="s">
        <v>52</v>
      </c>
      <c r="C107" s="10" t="s">
        <v>52</v>
      </c>
      <c r="D107" s="11"/>
      <c r="E107" s="16"/>
      <c r="F107" s="17">
        <f>TRUNC(SUMIF(N102:N106, N101, F102:F106),0)</f>
        <v>974806</v>
      </c>
      <c r="G107" s="16"/>
      <c r="H107" s="17">
        <f>TRUNC(SUMIF(N102:N106, N101, H102:H106),0)</f>
        <v>0</v>
      </c>
      <c r="I107" s="16"/>
      <c r="J107" s="17">
        <f>TRUNC(SUMIF(N102:N106, N101, J102:J106),0)</f>
        <v>0</v>
      </c>
      <c r="K107" s="16"/>
      <c r="L107" s="17">
        <f>F107+H107+J107</f>
        <v>974806</v>
      </c>
      <c r="M107" s="10" t="s">
        <v>52</v>
      </c>
      <c r="N107" s="2" t="s">
        <v>72</v>
      </c>
      <c r="O107" s="2" t="s">
        <v>72</v>
      </c>
      <c r="P107" s="2" t="s">
        <v>52</v>
      </c>
      <c r="Q107" s="2" t="s">
        <v>52</v>
      </c>
      <c r="R107" s="2" t="s">
        <v>52</v>
      </c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2" t="s">
        <v>52</v>
      </c>
      <c r="AW107" s="2" t="s">
        <v>52</v>
      </c>
      <c r="AX107" s="2" t="s">
        <v>52</v>
      </c>
      <c r="AY107" s="2" t="s">
        <v>52</v>
      </c>
    </row>
    <row r="108" spans="1:51" ht="30" customHeight="1" x14ac:dyDescent="0.3">
      <c r="A108" s="11"/>
      <c r="B108" s="11"/>
      <c r="C108" s="11"/>
      <c r="D108" s="11"/>
      <c r="E108" s="16"/>
      <c r="F108" s="17"/>
      <c r="G108" s="16"/>
      <c r="H108" s="17"/>
      <c r="I108" s="16"/>
      <c r="J108" s="17"/>
      <c r="K108" s="16"/>
      <c r="L108" s="17"/>
      <c r="M108" s="11"/>
    </row>
    <row r="109" spans="1:51" ht="30" customHeight="1" x14ac:dyDescent="0.3">
      <c r="A109" s="49" t="s">
        <v>1620</v>
      </c>
      <c r="B109" s="49"/>
      <c r="C109" s="49"/>
      <c r="D109" s="49"/>
      <c r="E109" s="50"/>
      <c r="F109" s="51"/>
      <c r="G109" s="50"/>
      <c r="H109" s="51"/>
      <c r="I109" s="50"/>
      <c r="J109" s="51"/>
      <c r="K109" s="50"/>
      <c r="L109" s="51"/>
      <c r="M109" s="49"/>
      <c r="N109" s="1" t="s">
        <v>143</v>
      </c>
    </row>
    <row r="110" spans="1:51" ht="30" customHeight="1" x14ac:dyDescent="0.3">
      <c r="A110" s="10" t="s">
        <v>1605</v>
      </c>
      <c r="B110" s="10" t="s">
        <v>193</v>
      </c>
      <c r="C110" s="10" t="s">
        <v>118</v>
      </c>
      <c r="D110" s="11">
        <v>1</v>
      </c>
      <c r="E110" s="16">
        <f>일위대가목록!E44</f>
        <v>6675440</v>
      </c>
      <c r="F110" s="17">
        <f t="shared" ref="F110:F119" si="30">TRUNC(E110*D110,1)</f>
        <v>6675440</v>
      </c>
      <c r="G110" s="16">
        <f>일위대가목록!F44</f>
        <v>916720</v>
      </c>
      <c r="H110" s="17">
        <f t="shared" ref="H110:H119" si="31">TRUNC(G110*D110,1)</f>
        <v>916720</v>
      </c>
      <c r="I110" s="16">
        <f>일위대가목록!G44</f>
        <v>0</v>
      </c>
      <c r="J110" s="17">
        <f t="shared" ref="J110:J119" si="32">TRUNC(I110*D110,1)</f>
        <v>0</v>
      </c>
      <c r="K110" s="16">
        <f t="shared" ref="K110:K119" si="33">TRUNC(E110+G110+I110,1)</f>
        <v>7592160</v>
      </c>
      <c r="L110" s="17">
        <f t="shared" ref="L110:L119" si="34">TRUNC(F110+H110+J110,1)</f>
        <v>7592160</v>
      </c>
      <c r="M110" s="10" t="s">
        <v>194</v>
      </c>
      <c r="N110" s="2" t="s">
        <v>52</v>
      </c>
      <c r="O110" s="2" t="s">
        <v>326</v>
      </c>
      <c r="P110" s="2" t="s">
        <v>64</v>
      </c>
      <c r="Q110" s="2" t="s">
        <v>63</v>
      </c>
      <c r="R110" s="2" t="s">
        <v>63</v>
      </c>
      <c r="S110" s="3"/>
      <c r="T110" s="3"/>
      <c r="U110" s="3"/>
      <c r="V110" s="3">
        <v>1</v>
      </c>
      <c r="W110" s="3"/>
      <c r="X110" s="3">
        <v>3</v>
      </c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2" t="s">
        <v>52</v>
      </c>
      <c r="AW110" s="2" t="s">
        <v>327</v>
      </c>
      <c r="AX110" s="2" t="s">
        <v>52</v>
      </c>
      <c r="AY110" s="2" t="s">
        <v>197</v>
      </c>
    </row>
    <row r="111" spans="1:51" ht="30" customHeight="1" x14ac:dyDescent="0.3">
      <c r="A111" s="10" t="s">
        <v>1605</v>
      </c>
      <c r="B111" s="10" t="s">
        <v>198</v>
      </c>
      <c r="C111" s="10" t="s">
        <v>118</v>
      </c>
      <c r="D111" s="11">
        <v>1</v>
      </c>
      <c r="E111" s="16">
        <f>일위대가목록!E45</f>
        <v>7287510</v>
      </c>
      <c r="F111" s="17">
        <f t="shared" si="30"/>
        <v>7287510</v>
      </c>
      <c r="G111" s="16">
        <f>일위대가목록!F45</f>
        <v>890274</v>
      </c>
      <c r="H111" s="17">
        <f t="shared" si="31"/>
        <v>890274</v>
      </c>
      <c r="I111" s="16">
        <f>일위대가목록!G45</f>
        <v>0</v>
      </c>
      <c r="J111" s="17">
        <f t="shared" si="32"/>
        <v>0</v>
      </c>
      <c r="K111" s="16">
        <f t="shared" si="33"/>
        <v>8177784</v>
      </c>
      <c r="L111" s="17">
        <f t="shared" si="34"/>
        <v>8177784</v>
      </c>
      <c r="M111" s="10" t="s">
        <v>194</v>
      </c>
      <c r="N111" s="2" t="s">
        <v>52</v>
      </c>
      <c r="O111" s="2" t="s">
        <v>328</v>
      </c>
      <c r="P111" s="2" t="s">
        <v>64</v>
      </c>
      <c r="Q111" s="2" t="s">
        <v>63</v>
      </c>
      <c r="R111" s="2" t="s">
        <v>63</v>
      </c>
      <c r="S111" s="3"/>
      <c r="T111" s="3"/>
      <c r="U111" s="3"/>
      <c r="V111" s="3">
        <v>1</v>
      </c>
      <c r="W111" s="3"/>
      <c r="X111" s="3">
        <v>3</v>
      </c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2" t="s">
        <v>52</v>
      </c>
      <c r="AW111" s="2" t="s">
        <v>329</v>
      </c>
      <c r="AX111" s="2" t="s">
        <v>52</v>
      </c>
      <c r="AY111" s="2" t="s">
        <v>197</v>
      </c>
    </row>
    <row r="112" spans="1:51" ht="30" customHeight="1" x14ac:dyDescent="0.3">
      <c r="A112" s="10" t="s">
        <v>201</v>
      </c>
      <c r="B112" s="10" t="s">
        <v>202</v>
      </c>
      <c r="C112" s="10" t="s">
        <v>69</v>
      </c>
      <c r="D112" s="11">
        <v>1</v>
      </c>
      <c r="E112" s="16">
        <f>TRUNC(SUMIF(V110:V119, RIGHTB(O112, 1), F110:F119)*U112, 2)</f>
        <v>13962950</v>
      </c>
      <c r="F112" s="17">
        <f t="shared" si="30"/>
        <v>13962950</v>
      </c>
      <c r="G112" s="16">
        <v>0</v>
      </c>
      <c r="H112" s="17">
        <f t="shared" si="31"/>
        <v>0</v>
      </c>
      <c r="I112" s="16">
        <v>0</v>
      </c>
      <c r="J112" s="17">
        <f t="shared" si="32"/>
        <v>0</v>
      </c>
      <c r="K112" s="16">
        <f t="shared" si="33"/>
        <v>13962950</v>
      </c>
      <c r="L112" s="17">
        <f t="shared" si="34"/>
        <v>13962950</v>
      </c>
      <c r="M112" s="10" t="s">
        <v>194</v>
      </c>
      <c r="N112" s="2" t="s">
        <v>52</v>
      </c>
      <c r="O112" s="2" t="s">
        <v>70</v>
      </c>
      <c r="P112" s="2" t="s">
        <v>63</v>
      </c>
      <c r="Q112" s="2" t="s">
        <v>63</v>
      </c>
      <c r="R112" s="2" t="s">
        <v>63</v>
      </c>
      <c r="S112" s="3">
        <v>0</v>
      </c>
      <c r="T112" s="3">
        <v>0</v>
      </c>
      <c r="U112" s="3">
        <v>1</v>
      </c>
      <c r="V112" s="3"/>
      <c r="W112" s="3">
        <v>2</v>
      </c>
      <c r="X112" s="3"/>
      <c r="Y112" s="3"/>
      <c r="Z112" s="3">
        <v>5</v>
      </c>
      <c r="AA112" s="3">
        <v>6</v>
      </c>
      <c r="AB112" s="3"/>
      <c r="AC112" s="3">
        <v>8</v>
      </c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2" t="s">
        <v>52</v>
      </c>
      <c r="AW112" s="2" t="s">
        <v>330</v>
      </c>
      <c r="AX112" s="2" t="s">
        <v>52</v>
      </c>
      <c r="AY112" s="2" t="s">
        <v>197</v>
      </c>
    </row>
    <row r="113" spans="1:51" ht="30" customHeight="1" x14ac:dyDescent="0.3">
      <c r="A113" s="10" t="s">
        <v>204</v>
      </c>
      <c r="B113" s="10" t="s">
        <v>205</v>
      </c>
      <c r="C113" s="10" t="s">
        <v>69</v>
      </c>
      <c r="D113" s="11">
        <v>1</v>
      </c>
      <c r="E113" s="16">
        <f>TRUNC(SUMIF(W110:W119, RIGHTB(O113, 1), F110:F119)*U113, 2)</f>
        <v>143818.38</v>
      </c>
      <c r="F113" s="17">
        <f t="shared" si="30"/>
        <v>143818.29999999999</v>
      </c>
      <c r="G113" s="16">
        <v>0</v>
      </c>
      <c r="H113" s="17">
        <f t="shared" si="31"/>
        <v>0</v>
      </c>
      <c r="I113" s="16">
        <v>0</v>
      </c>
      <c r="J113" s="17">
        <f t="shared" si="32"/>
        <v>0</v>
      </c>
      <c r="K113" s="16">
        <f t="shared" si="33"/>
        <v>143818.29999999999</v>
      </c>
      <c r="L113" s="17">
        <f t="shared" si="34"/>
        <v>143818.29999999999</v>
      </c>
      <c r="M113" s="10" t="s">
        <v>194</v>
      </c>
      <c r="N113" s="2" t="s">
        <v>52</v>
      </c>
      <c r="O113" s="2" t="s">
        <v>206</v>
      </c>
      <c r="P113" s="2" t="s">
        <v>63</v>
      </c>
      <c r="Q113" s="2" t="s">
        <v>63</v>
      </c>
      <c r="R113" s="2" t="s">
        <v>63</v>
      </c>
      <c r="S113" s="3">
        <v>0</v>
      </c>
      <c r="T113" s="3">
        <v>0</v>
      </c>
      <c r="U113" s="3">
        <v>1.03E-2</v>
      </c>
      <c r="V113" s="3"/>
      <c r="W113" s="3"/>
      <c r="X113" s="3"/>
      <c r="Y113" s="3"/>
      <c r="Z113" s="3">
        <v>5</v>
      </c>
      <c r="AA113" s="3">
        <v>6</v>
      </c>
      <c r="AB113" s="3"/>
      <c r="AC113" s="3">
        <v>8</v>
      </c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2" t="s">
        <v>52</v>
      </c>
      <c r="AW113" s="2" t="s">
        <v>331</v>
      </c>
      <c r="AX113" s="2" t="s">
        <v>52</v>
      </c>
      <c r="AY113" s="2" t="s">
        <v>197</v>
      </c>
    </row>
    <row r="114" spans="1:51" ht="30" customHeight="1" x14ac:dyDescent="0.3">
      <c r="A114" s="10" t="s">
        <v>208</v>
      </c>
      <c r="B114" s="10" t="s">
        <v>209</v>
      </c>
      <c r="C114" s="10" t="s">
        <v>69</v>
      </c>
      <c r="D114" s="11">
        <v>1</v>
      </c>
      <c r="E114" s="16">
        <v>0</v>
      </c>
      <c r="F114" s="17">
        <f t="shared" si="30"/>
        <v>0</v>
      </c>
      <c r="G114" s="16">
        <f>TRUNC(SUMIF(X110:X119, RIGHTB(O114, 1), H110:H119)*U114, 2)</f>
        <v>2250249.62</v>
      </c>
      <c r="H114" s="17">
        <f t="shared" si="31"/>
        <v>2250249.6</v>
      </c>
      <c r="I114" s="16">
        <v>0</v>
      </c>
      <c r="J114" s="17">
        <f t="shared" si="32"/>
        <v>0</v>
      </c>
      <c r="K114" s="16">
        <f t="shared" si="33"/>
        <v>2250249.6</v>
      </c>
      <c r="L114" s="17">
        <f t="shared" si="34"/>
        <v>2250249.6</v>
      </c>
      <c r="M114" s="10" t="s">
        <v>194</v>
      </c>
      <c r="N114" s="2" t="s">
        <v>52</v>
      </c>
      <c r="O114" s="2" t="s">
        <v>210</v>
      </c>
      <c r="P114" s="2" t="s">
        <v>63</v>
      </c>
      <c r="Q114" s="2" t="s">
        <v>63</v>
      </c>
      <c r="R114" s="2" t="s">
        <v>63</v>
      </c>
      <c r="S114" s="3">
        <v>1</v>
      </c>
      <c r="T114" s="3">
        <v>1</v>
      </c>
      <c r="U114" s="3">
        <v>1.2453000000000001</v>
      </c>
      <c r="V114" s="3"/>
      <c r="W114" s="3"/>
      <c r="X114" s="3"/>
      <c r="Y114" s="3">
        <v>4</v>
      </c>
      <c r="Z114" s="3"/>
      <c r="AA114" s="3">
        <v>6</v>
      </c>
      <c r="AB114" s="3">
        <v>7</v>
      </c>
      <c r="AC114" s="3">
        <v>8</v>
      </c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2" t="s">
        <v>52</v>
      </c>
      <c r="AW114" s="2" t="s">
        <v>332</v>
      </c>
      <c r="AX114" s="2" t="s">
        <v>52</v>
      </c>
      <c r="AY114" s="2" t="s">
        <v>197</v>
      </c>
    </row>
    <row r="115" spans="1:51" ht="30" customHeight="1" x14ac:dyDescent="0.3">
      <c r="A115" s="10" t="s">
        <v>212</v>
      </c>
      <c r="B115" s="10" t="s">
        <v>213</v>
      </c>
      <c r="C115" s="10" t="s">
        <v>69</v>
      </c>
      <c r="D115" s="11">
        <v>1</v>
      </c>
      <c r="E115" s="16">
        <v>0</v>
      </c>
      <c r="F115" s="17">
        <f t="shared" si="30"/>
        <v>0</v>
      </c>
      <c r="G115" s="16">
        <f>TRUNC(SUMIF(Y110:Y119, RIGHTB(O115, 1), H110:H119)*U115, 2)</f>
        <v>786012.18</v>
      </c>
      <c r="H115" s="17">
        <f t="shared" si="31"/>
        <v>786012.1</v>
      </c>
      <c r="I115" s="16">
        <v>0</v>
      </c>
      <c r="J115" s="17">
        <f t="shared" si="32"/>
        <v>0</v>
      </c>
      <c r="K115" s="16">
        <f t="shared" si="33"/>
        <v>786012.1</v>
      </c>
      <c r="L115" s="17">
        <f t="shared" si="34"/>
        <v>786012.1</v>
      </c>
      <c r="M115" s="10" t="s">
        <v>194</v>
      </c>
      <c r="N115" s="2" t="s">
        <v>52</v>
      </c>
      <c r="O115" s="2" t="s">
        <v>214</v>
      </c>
      <c r="P115" s="2" t="s">
        <v>63</v>
      </c>
      <c r="Q115" s="2" t="s">
        <v>63</v>
      </c>
      <c r="R115" s="2" t="s">
        <v>63</v>
      </c>
      <c r="S115" s="3">
        <v>1</v>
      </c>
      <c r="T115" s="3">
        <v>1</v>
      </c>
      <c r="U115" s="3">
        <v>0.3493</v>
      </c>
      <c r="V115" s="3"/>
      <c r="W115" s="3"/>
      <c r="X115" s="3"/>
      <c r="Y115" s="3"/>
      <c r="Z115" s="3"/>
      <c r="AA115" s="3">
        <v>6</v>
      </c>
      <c r="AB115" s="3">
        <v>7</v>
      </c>
      <c r="AC115" s="3">
        <v>8</v>
      </c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2" t="s">
        <v>52</v>
      </c>
      <c r="AW115" s="2" t="s">
        <v>333</v>
      </c>
      <c r="AX115" s="2" t="s">
        <v>52</v>
      </c>
      <c r="AY115" s="2" t="s">
        <v>197</v>
      </c>
    </row>
    <row r="116" spans="1:51" ht="30" customHeight="1" x14ac:dyDescent="0.3">
      <c r="A116" s="10" t="s">
        <v>10</v>
      </c>
      <c r="B116" s="10" t="s">
        <v>216</v>
      </c>
      <c r="C116" s="10" t="s">
        <v>69</v>
      </c>
      <c r="D116" s="11">
        <v>1</v>
      </c>
      <c r="E116" s="16">
        <v>0</v>
      </c>
      <c r="F116" s="17">
        <f t="shared" si="30"/>
        <v>0</v>
      </c>
      <c r="G116" s="16">
        <v>0</v>
      </c>
      <c r="H116" s="17">
        <f t="shared" si="31"/>
        <v>0</v>
      </c>
      <c r="I116" s="16">
        <f>TRUNC(SUMIF(Z110:Z119, RIGHTB(O116, 1), F110:F119)*U116, 2)</f>
        <v>1262555.76</v>
      </c>
      <c r="J116" s="17">
        <f t="shared" si="32"/>
        <v>1262555.7</v>
      </c>
      <c r="K116" s="16">
        <f t="shared" si="33"/>
        <v>1262555.7</v>
      </c>
      <c r="L116" s="17">
        <f t="shared" si="34"/>
        <v>1262555.7</v>
      </c>
      <c r="M116" s="10" t="s">
        <v>194</v>
      </c>
      <c r="N116" s="2" t="s">
        <v>52</v>
      </c>
      <c r="O116" s="2" t="s">
        <v>217</v>
      </c>
      <c r="P116" s="2" t="s">
        <v>63</v>
      </c>
      <c r="Q116" s="2" t="s">
        <v>63</v>
      </c>
      <c r="R116" s="2" t="s">
        <v>63</v>
      </c>
      <c r="S116" s="3">
        <v>0</v>
      </c>
      <c r="T116" s="3">
        <v>2</v>
      </c>
      <c r="U116" s="3">
        <v>8.9499999999999996E-2</v>
      </c>
      <c r="V116" s="3"/>
      <c r="W116" s="3"/>
      <c r="X116" s="3"/>
      <c r="Y116" s="3"/>
      <c r="Z116" s="3"/>
      <c r="AA116" s="3">
        <v>6</v>
      </c>
      <c r="AB116" s="3">
        <v>7</v>
      </c>
      <c r="AC116" s="3">
        <v>8</v>
      </c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2" t="s">
        <v>52</v>
      </c>
      <c r="AW116" s="2" t="s">
        <v>334</v>
      </c>
      <c r="AX116" s="2" t="s">
        <v>52</v>
      </c>
      <c r="AY116" s="2" t="s">
        <v>197</v>
      </c>
    </row>
    <row r="117" spans="1:51" ht="30" customHeight="1" x14ac:dyDescent="0.3">
      <c r="A117" s="10" t="s">
        <v>219</v>
      </c>
      <c r="B117" s="10" t="s">
        <v>220</v>
      </c>
      <c r="C117" s="10" t="s">
        <v>69</v>
      </c>
      <c r="D117" s="11">
        <v>1</v>
      </c>
      <c r="E117" s="16">
        <v>0</v>
      </c>
      <c r="F117" s="17">
        <f t="shared" si="30"/>
        <v>0</v>
      </c>
      <c r="G117" s="16">
        <v>0</v>
      </c>
      <c r="H117" s="17">
        <f t="shared" si="31"/>
        <v>0</v>
      </c>
      <c r="I117" s="16">
        <f>TRUNC(SUMIF(AA110:AA119, RIGHTB(O117, 1), L110:L119)*U117, 2)</f>
        <v>1288390.99</v>
      </c>
      <c r="J117" s="17">
        <f t="shared" si="32"/>
        <v>1288390.8999999999</v>
      </c>
      <c r="K117" s="16">
        <f t="shared" si="33"/>
        <v>1288390.8999999999</v>
      </c>
      <c r="L117" s="17">
        <f t="shared" si="34"/>
        <v>1288390.8999999999</v>
      </c>
      <c r="M117" s="10" t="s">
        <v>194</v>
      </c>
      <c r="N117" s="2" t="s">
        <v>52</v>
      </c>
      <c r="O117" s="2" t="s">
        <v>221</v>
      </c>
      <c r="P117" s="2" t="s">
        <v>63</v>
      </c>
      <c r="Q117" s="2" t="s">
        <v>63</v>
      </c>
      <c r="R117" s="2" t="s">
        <v>63</v>
      </c>
      <c r="S117" s="3">
        <v>3</v>
      </c>
      <c r="T117" s="3">
        <v>2</v>
      </c>
      <c r="U117" s="3">
        <v>7.0000000000000007E-2</v>
      </c>
      <c r="V117" s="3"/>
      <c r="W117" s="3"/>
      <c r="X117" s="3"/>
      <c r="Y117" s="3"/>
      <c r="Z117" s="3"/>
      <c r="AA117" s="3"/>
      <c r="AB117" s="3">
        <v>7</v>
      </c>
      <c r="AC117" s="3">
        <v>8</v>
      </c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2" t="s">
        <v>52</v>
      </c>
      <c r="AW117" s="2" t="s">
        <v>335</v>
      </c>
      <c r="AX117" s="2" t="s">
        <v>52</v>
      </c>
      <c r="AY117" s="2" t="s">
        <v>197</v>
      </c>
    </row>
    <row r="118" spans="1:51" ht="30" customHeight="1" x14ac:dyDescent="0.3">
      <c r="A118" s="10" t="s">
        <v>223</v>
      </c>
      <c r="B118" s="10" t="s">
        <v>224</v>
      </c>
      <c r="C118" s="10" t="s">
        <v>69</v>
      </c>
      <c r="D118" s="11">
        <v>1</v>
      </c>
      <c r="E118" s="16">
        <v>0</v>
      </c>
      <c r="F118" s="17">
        <f t="shared" si="30"/>
        <v>0</v>
      </c>
      <c r="G118" s="16">
        <v>0</v>
      </c>
      <c r="H118" s="17">
        <f t="shared" si="31"/>
        <v>0</v>
      </c>
      <c r="I118" s="16">
        <f>TRUNC(SUMIF(AB110:AB119, RIGHTB(O118, 1), L110:L119)*U118, 2)</f>
        <v>1396802.07</v>
      </c>
      <c r="J118" s="17">
        <f t="shared" si="32"/>
        <v>1396802</v>
      </c>
      <c r="K118" s="16">
        <f t="shared" si="33"/>
        <v>1396802</v>
      </c>
      <c r="L118" s="17">
        <f t="shared" si="34"/>
        <v>1396802</v>
      </c>
      <c r="M118" s="10" t="s">
        <v>194</v>
      </c>
      <c r="N118" s="2" t="s">
        <v>52</v>
      </c>
      <c r="O118" s="2" t="s">
        <v>225</v>
      </c>
      <c r="P118" s="2" t="s">
        <v>63</v>
      </c>
      <c r="Q118" s="2" t="s">
        <v>63</v>
      </c>
      <c r="R118" s="2" t="s">
        <v>63</v>
      </c>
      <c r="S118" s="3">
        <v>3</v>
      </c>
      <c r="T118" s="3">
        <v>2</v>
      </c>
      <c r="U118" s="3">
        <v>0.25</v>
      </c>
      <c r="V118" s="3"/>
      <c r="W118" s="3"/>
      <c r="X118" s="3"/>
      <c r="Y118" s="3"/>
      <c r="Z118" s="3"/>
      <c r="AA118" s="3"/>
      <c r="AB118" s="3"/>
      <c r="AC118" s="3">
        <v>8</v>
      </c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2" t="s">
        <v>52</v>
      </c>
      <c r="AW118" s="2" t="s">
        <v>336</v>
      </c>
      <c r="AX118" s="2" t="s">
        <v>52</v>
      </c>
      <c r="AY118" s="2" t="s">
        <v>197</v>
      </c>
    </row>
    <row r="119" spans="1:51" ht="30" customHeight="1" x14ac:dyDescent="0.3">
      <c r="A119" s="10" t="s">
        <v>227</v>
      </c>
      <c r="B119" s="10" t="s">
        <v>228</v>
      </c>
      <c r="C119" s="10" t="s">
        <v>69</v>
      </c>
      <c r="D119" s="11">
        <v>1</v>
      </c>
      <c r="E119" s="16">
        <f>TRUNC(SUMIF(AC110:AC119, RIGHTB(O119, 1), L110:L119)*U119, 2)</f>
        <v>21090778.600000001</v>
      </c>
      <c r="F119" s="17">
        <f t="shared" si="30"/>
        <v>21090778.600000001</v>
      </c>
      <c r="G119" s="16">
        <v>0</v>
      </c>
      <c r="H119" s="17">
        <f t="shared" si="31"/>
        <v>0</v>
      </c>
      <c r="I119" s="16">
        <v>0</v>
      </c>
      <c r="J119" s="17">
        <f t="shared" si="32"/>
        <v>0</v>
      </c>
      <c r="K119" s="16">
        <f t="shared" si="33"/>
        <v>21090778.600000001</v>
      </c>
      <c r="L119" s="17">
        <f t="shared" si="34"/>
        <v>21090778.600000001</v>
      </c>
      <c r="M119" s="10" t="s">
        <v>52</v>
      </c>
      <c r="N119" s="2" t="s">
        <v>143</v>
      </c>
      <c r="O119" s="2" t="s">
        <v>229</v>
      </c>
      <c r="P119" s="2" t="s">
        <v>63</v>
      </c>
      <c r="Q119" s="2" t="s">
        <v>63</v>
      </c>
      <c r="R119" s="2" t="s">
        <v>63</v>
      </c>
      <c r="S119" s="3">
        <v>3</v>
      </c>
      <c r="T119" s="3">
        <v>0</v>
      </c>
      <c r="U119" s="3">
        <v>1</v>
      </c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2" t="s">
        <v>52</v>
      </c>
      <c r="AW119" s="2" t="s">
        <v>337</v>
      </c>
      <c r="AX119" s="2" t="s">
        <v>52</v>
      </c>
      <c r="AY119" s="2" t="s">
        <v>52</v>
      </c>
    </row>
    <row r="120" spans="1:51" ht="30" customHeight="1" x14ac:dyDescent="0.3">
      <c r="A120" s="10" t="s">
        <v>231</v>
      </c>
      <c r="B120" s="10" t="s">
        <v>52</v>
      </c>
      <c r="C120" s="10" t="s">
        <v>52</v>
      </c>
      <c r="D120" s="11"/>
      <c r="E120" s="16"/>
      <c r="F120" s="17">
        <f>TRUNC(SUMIF(N110:N119, N109, F110:F119),0)</f>
        <v>21090778</v>
      </c>
      <c r="G120" s="16"/>
      <c r="H120" s="17">
        <f>TRUNC(SUMIF(N110:N119, N109, H110:H119),0)</f>
        <v>0</v>
      </c>
      <c r="I120" s="16"/>
      <c r="J120" s="17">
        <f>TRUNC(SUMIF(N110:N119, N109, J110:J119),0)</f>
        <v>0</v>
      </c>
      <c r="K120" s="16"/>
      <c r="L120" s="17">
        <f>F120+H120+J120</f>
        <v>21090778</v>
      </c>
      <c r="M120" s="10" t="s">
        <v>52</v>
      </c>
      <c r="N120" s="2" t="s">
        <v>72</v>
      </c>
      <c r="O120" s="2" t="s">
        <v>72</v>
      </c>
      <c r="P120" s="2" t="s">
        <v>52</v>
      </c>
      <c r="Q120" s="2" t="s">
        <v>52</v>
      </c>
      <c r="R120" s="2" t="s">
        <v>52</v>
      </c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2" t="s">
        <v>52</v>
      </c>
      <c r="AW120" s="2" t="s">
        <v>52</v>
      </c>
      <c r="AX120" s="2" t="s">
        <v>52</v>
      </c>
      <c r="AY120" s="2" t="s">
        <v>52</v>
      </c>
    </row>
    <row r="121" spans="1:51" ht="30" customHeight="1" x14ac:dyDescent="0.3">
      <c r="A121" s="11"/>
      <c r="B121" s="11"/>
      <c r="C121" s="11"/>
      <c r="D121" s="11"/>
      <c r="E121" s="16"/>
      <c r="F121" s="17"/>
      <c r="G121" s="16"/>
      <c r="H121" s="17"/>
      <c r="I121" s="16"/>
      <c r="J121" s="17"/>
      <c r="K121" s="16"/>
      <c r="L121" s="17"/>
      <c r="M121" s="11"/>
    </row>
    <row r="122" spans="1:51" ht="30" customHeight="1" x14ac:dyDescent="0.3">
      <c r="A122" s="49" t="s">
        <v>1621</v>
      </c>
      <c r="B122" s="49"/>
      <c r="C122" s="49"/>
      <c r="D122" s="49"/>
      <c r="E122" s="50"/>
      <c r="F122" s="51"/>
      <c r="G122" s="50"/>
      <c r="H122" s="51"/>
      <c r="I122" s="50"/>
      <c r="J122" s="51"/>
      <c r="K122" s="50"/>
      <c r="L122" s="51"/>
      <c r="M122" s="49"/>
      <c r="N122" s="1" t="s">
        <v>144</v>
      </c>
    </row>
    <row r="123" spans="1:51" ht="30" customHeight="1" x14ac:dyDescent="0.3">
      <c r="A123" s="10" t="s">
        <v>233</v>
      </c>
      <c r="B123" s="10" t="s">
        <v>1600</v>
      </c>
      <c r="C123" s="10" t="s">
        <v>118</v>
      </c>
      <c r="D123" s="11">
        <v>1</v>
      </c>
      <c r="E123" s="16">
        <f>일위대가목록!E32</f>
        <v>5021</v>
      </c>
      <c r="F123" s="17">
        <f>TRUNC(E123*D123,1)</f>
        <v>5021</v>
      </c>
      <c r="G123" s="16">
        <f>일위대가목록!F32</f>
        <v>167386</v>
      </c>
      <c r="H123" s="17">
        <f>TRUNC(G123*D123,1)</f>
        <v>167386</v>
      </c>
      <c r="I123" s="16">
        <f>일위대가목록!G32</f>
        <v>0</v>
      </c>
      <c r="J123" s="17">
        <f>TRUNC(I123*D123,1)</f>
        <v>0</v>
      </c>
      <c r="K123" s="16">
        <f t="shared" ref="K123:L127" si="35">TRUNC(E123+G123+I123,1)</f>
        <v>172407</v>
      </c>
      <c r="L123" s="17">
        <f t="shared" si="35"/>
        <v>172407</v>
      </c>
      <c r="M123" s="10" t="s">
        <v>194</v>
      </c>
      <c r="N123" s="2" t="s">
        <v>52</v>
      </c>
      <c r="O123" s="2" t="s">
        <v>234</v>
      </c>
      <c r="P123" s="2" t="s">
        <v>64</v>
      </c>
      <c r="Q123" s="2" t="s">
        <v>63</v>
      </c>
      <c r="R123" s="2" t="s">
        <v>63</v>
      </c>
      <c r="S123" s="3"/>
      <c r="T123" s="3"/>
      <c r="U123" s="3"/>
      <c r="V123" s="3">
        <v>1</v>
      </c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2" t="s">
        <v>52</v>
      </c>
      <c r="AW123" s="2" t="s">
        <v>339</v>
      </c>
      <c r="AX123" s="2" t="s">
        <v>52</v>
      </c>
      <c r="AY123" s="2" t="s">
        <v>197</v>
      </c>
    </row>
    <row r="124" spans="1:51" ht="30" customHeight="1" x14ac:dyDescent="0.3">
      <c r="A124" s="10" t="s">
        <v>233</v>
      </c>
      <c r="B124" s="10" t="s">
        <v>236</v>
      </c>
      <c r="C124" s="10" t="s">
        <v>118</v>
      </c>
      <c r="D124" s="11">
        <v>1</v>
      </c>
      <c r="E124" s="16">
        <f>일위대가목록!E33</f>
        <v>14182</v>
      </c>
      <c r="F124" s="17">
        <f>TRUNC(E124*D124,1)</f>
        <v>14182</v>
      </c>
      <c r="G124" s="16">
        <f>일위대가목록!F33</f>
        <v>472750</v>
      </c>
      <c r="H124" s="17">
        <f>TRUNC(G124*D124,1)</f>
        <v>472750</v>
      </c>
      <c r="I124" s="16">
        <f>일위대가목록!G33</f>
        <v>0</v>
      </c>
      <c r="J124" s="17">
        <f>TRUNC(I124*D124,1)</f>
        <v>0</v>
      </c>
      <c r="K124" s="16">
        <f t="shared" si="35"/>
        <v>486932</v>
      </c>
      <c r="L124" s="17">
        <f t="shared" si="35"/>
        <v>486932</v>
      </c>
      <c r="M124" s="10" t="s">
        <v>194</v>
      </c>
      <c r="N124" s="2" t="s">
        <v>52</v>
      </c>
      <c r="O124" s="2" t="s">
        <v>237</v>
      </c>
      <c r="P124" s="2" t="s">
        <v>64</v>
      </c>
      <c r="Q124" s="2" t="s">
        <v>63</v>
      </c>
      <c r="R124" s="2" t="s">
        <v>63</v>
      </c>
      <c r="S124" s="3"/>
      <c r="T124" s="3"/>
      <c r="U124" s="3"/>
      <c r="V124" s="3">
        <v>1</v>
      </c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2" t="s">
        <v>52</v>
      </c>
      <c r="AW124" s="2" t="s">
        <v>340</v>
      </c>
      <c r="AX124" s="2" t="s">
        <v>52</v>
      </c>
      <c r="AY124" s="2" t="s">
        <v>197</v>
      </c>
    </row>
    <row r="125" spans="1:51" ht="30" customHeight="1" x14ac:dyDescent="0.3">
      <c r="A125" s="10" t="s">
        <v>233</v>
      </c>
      <c r="B125" s="10" t="s">
        <v>239</v>
      </c>
      <c r="C125" s="10" t="s">
        <v>240</v>
      </c>
      <c r="D125" s="11">
        <v>3</v>
      </c>
      <c r="E125" s="16">
        <f>일위대가목록!E34</f>
        <v>2636</v>
      </c>
      <c r="F125" s="17">
        <f>TRUNC(E125*D125,1)</f>
        <v>7908</v>
      </c>
      <c r="G125" s="16">
        <f>일위대가목록!F34</f>
        <v>87885</v>
      </c>
      <c r="H125" s="17">
        <f>TRUNC(G125*D125,1)</f>
        <v>263655</v>
      </c>
      <c r="I125" s="16">
        <f>일위대가목록!G34</f>
        <v>0</v>
      </c>
      <c r="J125" s="17">
        <f>TRUNC(I125*D125,1)</f>
        <v>0</v>
      </c>
      <c r="K125" s="16">
        <f t="shared" si="35"/>
        <v>90521</v>
      </c>
      <c r="L125" s="17">
        <f t="shared" si="35"/>
        <v>271563</v>
      </c>
      <c r="M125" s="10" t="s">
        <v>194</v>
      </c>
      <c r="N125" s="2" t="s">
        <v>52</v>
      </c>
      <c r="O125" s="2" t="s">
        <v>241</v>
      </c>
      <c r="P125" s="2" t="s">
        <v>64</v>
      </c>
      <c r="Q125" s="2" t="s">
        <v>63</v>
      </c>
      <c r="R125" s="2" t="s">
        <v>63</v>
      </c>
      <c r="S125" s="3"/>
      <c r="T125" s="3"/>
      <c r="U125" s="3"/>
      <c r="V125" s="3">
        <v>1</v>
      </c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2" t="s">
        <v>52</v>
      </c>
      <c r="AW125" s="2" t="s">
        <v>341</v>
      </c>
      <c r="AX125" s="2" t="s">
        <v>52</v>
      </c>
      <c r="AY125" s="2" t="s">
        <v>197</v>
      </c>
    </row>
    <row r="126" spans="1:51" ht="30" customHeight="1" x14ac:dyDescent="0.3">
      <c r="A126" s="10" t="s">
        <v>233</v>
      </c>
      <c r="B126" s="10" t="s">
        <v>243</v>
      </c>
      <c r="C126" s="10" t="s">
        <v>244</v>
      </c>
      <c r="D126" s="11">
        <v>7</v>
      </c>
      <c r="E126" s="16">
        <f>일위대가목록!E35</f>
        <v>182</v>
      </c>
      <c r="F126" s="17">
        <f>TRUNC(E126*D126,1)</f>
        <v>1274</v>
      </c>
      <c r="G126" s="16">
        <f>일위대가목록!F35</f>
        <v>6090</v>
      </c>
      <c r="H126" s="17">
        <f>TRUNC(G126*D126,1)</f>
        <v>42630</v>
      </c>
      <c r="I126" s="16">
        <f>일위대가목록!G35</f>
        <v>0</v>
      </c>
      <c r="J126" s="17">
        <f>TRUNC(I126*D126,1)</f>
        <v>0</v>
      </c>
      <c r="K126" s="16">
        <f t="shared" si="35"/>
        <v>6272</v>
      </c>
      <c r="L126" s="17">
        <f t="shared" si="35"/>
        <v>43904</v>
      </c>
      <c r="M126" s="10" t="s">
        <v>194</v>
      </c>
      <c r="N126" s="2" t="s">
        <v>52</v>
      </c>
      <c r="O126" s="2" t="s">
        <v>245</v>
      </c>
      <c r="P126" s="2" t="s">
        <v>64</v>
      </c>
      <c r="Q126" s="2" t="s">
        <v>63</v>
      </c>
      <c r="R126" s="2" t="s">
        <v>63</v>
      </c>
      <c r="S126" s="3"/>
      <c r="T126" s="3"/>
      <c r="U126" s="3"/>
      <c r="V126" s="3">
        <v>1</v>
      </c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2" t="s">
        <v>52</v>
      </c>
      <c r="AW126" s="2" t="s">
        <v>342</v>
      </c>
      <c r="AX126" s="2" t="s">
        <v>52</v>
      </c>
      <c r="AY126" s="2" t="s">
        <v>197</v>
      </c>
    </row>
    <row r="127" spans="1:51" ht="30" customHeight="1" x14ac:dyDescent="0.3">
      <c r="A127" s="10" t="s">
        <v>247</v>
      </c>
      <c r="B127" s="10" t="s">
        <v>228</v>
      </c>
      <c r="C127" s="10" t="s">
        <v>69</v>
      </c>
      <c r="D127" s="11">
        <v>1</v>
      </c>
      <c r="E127" s="16">
        <f>TRUNC(SUMIF(V123:V127, RIGHTB(O127, 1), L123:L127)*U127, 2)</f>
        <v>974806</v>
      </c>
      <c r="F127" s="17">
        <f>TRUNC(E127*D127,1)</f>
        <v>974806</v>
      </c>
      <c r="G127" s="16">
        <v>0</v>
      </c>
      <c r="H127" s="17">
        <f>TRUNC(G127*D127,1)</f>
        <v>0</v>
      </c>
      <c r="I127" s="16">
        <v>0</v>
      </c>
      <c r="J127" s="17">
        <f>TRUNC(I127*D127,1)</f>
        <v>0</v>
      </c>
      <c r="K127" s="16">
        <f t="shared" si="35"/>
        <v>974806</v>
      </c>
      <c r="L127" s="17">
        <f t="shared" si="35"/>
        <v>974806</v>
      </c>
      <c r="M127" s="10" t="s">
        <v>52</v>
      </c>
      <c r="N127" s="2" t="s">
        <v>144</v>
      </c>
      <c r="O127" s="2" t="s">
        <v>70</v>
      </c>
      <c r="P127" s="2" t="s">
        <v>63</v>
      </c>
      <c r="Q127" s="2" t="s">
        <v>63</v>
      </c>
      <c r="R127" s="2" t="s">
        <v>63</v>
      </c>
      <c r="S127" s="3">
        <v>3</v>
      </c>
      <c r="T127" s="3">
        <v>0</v>
      </c>
      <c r="U127" s="3">
        <v>1</v>
      </c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2" t="s">
        <v>52</v>
      </c>
      <c r="AW127" s="2" t="s">
        <v>343</v>
      </c>
      <c r="AX127" s="2" t="s">
        <v>52</v>
      </c>
      <c r="AY127" s="2" t="s">
        <v>52</v>
      </c>
    </row>
    <row r="128" spans="1:51" ht="30" customHeight="1" x14ac:dyDescent="0.3">
      <c r="A128" s="10" t="s">
        <v>231</v>
      </c>
      <c r="B128" s="10" t="s">
        <v>52</v>
      </c>
      <c r="C128" s="10" t="s">
        <v>52</v>
      </c>
      <c r="D128" s="11"/>
      <c r="E128" s="16"/>
      <c r="F128" s="17">
        <f>TRUNC(SUMIF(N123:N127, N122, F123:F127),0)</f>
        <v>974806</v>
      </c>
      <c r="G128" s="16"/>
      <c r="H128" s="17">
        <f>TRUNC(SUMIF(N123:N127, N122, H123:H127),0)</f>
        <v>0</v>
      </c>
      <c r="I128" s="16"/>
      <c r="J128" s="17">
        <f>TRUNC(SUMIF(N123:N127, N122, J123:J127),0)</f>
        <v>0</v>
      </c>
      <c r="K128" s="16"/>
      <c r="L128" s="17">
        <f>F128+H128+J128</f>
        <v>974806</v>
      </c>
      <c r="M128" s="10" t="s">
        <v>52</v>
      </c>
      <c r="N128" s="2" t="s">
        <v>72</v>
      </c>
      <c r="O128" s="2" t="s">
        <v>72</v>
      </c>
      <c r="P128" s="2" t="s">
        <v>52</v>
      </c>
      <c r="Q128" s="2" t="s">
        <v>52</v>
      </c>
      <c r="R128" s="2" t="s">
        <v>52</v>
      </c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2" t="s">
        <v>52</v>
      </c>
      <c r="AW128" s="2" t="s">
        <v>52</v>
      </c>
      <c r="AX128" s="2" t="s">
        <v>52</v>
      </c>
      <c r="AY128" s="2" t="s">
        <v>52</v>
      </c>
    </row>
    <row r="129" spans="1:51" ht="30" customHeight="1" x14ac:dyDescent="0.3">
      <c r="A129" s="11"/>
      <c r="B129" s="11"/>
      <c r="C129" s="11"/>
      <c r="D129" s="11"/>
      <c r="E129" s="16"/>
      <c r="F129" s="17"/>
      <c r="G129" s="16"/>
      <c r="H129" s="17"/>
      <c r="I129" s="16"/>
      <c r="J129" s="17"/>
      <c r="K129" s="16"/>
      <c r="L129" s="17"/>
      <c r="M129" s="11"/>
    </row>
    <row r="130" spans="1:51" ht="30" customHeight="1" x14ac:dyDescent="0.3">
      <c r="A130" s="49" t="s">
        <v>1622</v>
      </c>
      <c r="B130" s="49"/>
      <c r="C130" s="49"/>
      <c r="D130" s="49"/>
      <c r="E130" s="50"/>
      <c r="F130" s="51"/>
      <c r="G130" s="50"/>
      <c r="H130" s="51"/>
      <c r="I130" s="50"/>
      <c r="J130" s="51"/>
      <c r="K130" s="50"/>
      <c r="L130" s="51"/>
      <c r="M130" s="49"/>
      <c r="N130" s="1" t="s">
        <v>145</v>
      </c>
    </row>
    <row r="131" spans="1:51" ht="30" customHeight="1" x14ac:dyDescent="0.3">
      <c r="A131" s="10" t="s">
        <v>1606</v>
      </c>
      <c r="B131" s="10" t="s">
        <v>193</v>
      </c>
      <c r="C131" s="10" t="s">
        <v>118</v>
      </c>
      <c r="D131" s="11">
        <v>1</v>
      </c>
      <c r="E131" s="16">
        <f>일위대가목록!E46</f>
        <v>7896796</v>
      </c>
      <c r="F131" s="17">
        <f t="shared" ref="F131:F140" si="36">TRUNC(E131*D131,1)</f>
        <v>7896796</v>
      </c>
      <c r="G131" s="16">
        <f>일위대가목록!F46</f>
        <v>1354358</v>
      </c>
      <c r="H131" s="17">
        <f t="shared" ref="H131:H140" si="37">TRUNC(G131*D131,1)</f>
        <v>1354358</v>
      </c>
      <c r="I131" s="16">
        <f>일위대가목록!G46</f>
        <v>0</v>
      </c>
      <c r="J131" s="17">
        <f t="shared" ref="J131:J140" si="38">TRUNC(I131*D131,1)</f>
        <v>0</v>
      </c>
      <c r="K131" s="16">
        <f t="shared" ref="K131:K140" si="39">TRUNC(E131+G131+I131,1)</f>
        <v>9251154</v>
      </c>
      <c r="L131" s="17">
        <f t="shared" ref="L131:L140" si="40">TRUNC(F131+H131+J131,1)</f>
        <v>9251154</v>
      </c>
      <c r="M131" s="10" t="s">
        <v>194</v>
      </c>
      <c r="N131" s="2" t="s">
        <v>52</v>
      </c>
      <c r="O131" s="2" t="s">
        <v>345</v>
      </c>
      <c r="P131" s="2" t="s">
        <v>64</v>
      </c>
      <c r="Q131" s="2" t="s">
        <v>63</v>
      </c>
      <c r="R131" s="2" t="s">
        <v>63</v>
      </c>
      <c r="S131" s="3"/>
      <c r="T131" s="3"/>
      <c r="U131" s="3"/>
      <c r="V131" s="3">
        <v>1</v>
      </c>
      <c r="W131" s="3"/>
      <c r="X131" s="3">
        <v>3</v>
      </c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2" t="s">
        <v>52</v>
      </c>
      <c r="AW131" s="2" t="s">
        <v>346</v>
      </c>
      <c r="AX131" s="2" t="s">
        <v>52</v>
      </c>
      <c r="AY131" s="2" t="s">
        <v>197</v>
      </c>
    </row>
    <row r="132" spans="1:51" ht="30" customHeight="1" x14ac:dyDescent="0.3">
      <c r="A132" s="10" t="s">
        <v>1606</v>
      </c>
      <c r="B132" s="10" t="s">
        <v>198</v>
      </c>
      <c r="C132" s="10" t="s">
        <v>118</v>
      </c>
      <c r="D132" s="11">
        <v>1</v>
      </c>
      <c r="E132" s="16">
        <f>일위대가목록!E47</f>
        <v>8777910</v>
      </c>
      <c r="F132" s="17">
        <f t="shared" si="36"/>
        <v>8777910</v>
      </c>
      <c r="G132" s="16">
        <f>일위대가목록!F47</f>
        <v>1430874</v>
      </c>
      <c r="H132" s="17">
        <f t="shared" si="37"/>
        <v>1430874</v>
      </c>
      <c r="I132" s="16">
        <f>일위대가목록!G47</f>
        <v>0</v>
      </c>
      <c r="J132" s="17">
        <f t="shared" si="38"/>
        <v>0</v>
      </c>
      <c r="K132" s="16">
        <f t="shared" si="39"/>
        <v>10208784</v>
      </c>
      <c r="L132" s="17">
        <f t="shared" si="40"/>
        <v>10208784</v>
      </c>
      <c r="M132" s="10" t="s">
        <v>194</v>
      </c>
      <c r="N132" s="2" t="s">
        <v>52</v>
      </c>
      <c r="O132" s="2" t="s">
        <v>347</v>
      </c>
      <c r="P132" s="2" t="s">
        <v>64</v>
      </c>
      <c r="Q132" s="2" t="s">
        <v>63</v>
      </c>
      <c r="R132" s="2" t="s">
        <v>63</v>
      </c>
      <c r="S132" s="3"/>
      <c r="T132" s="3"/>
      <c r="U132" s="3"/>
      <c r="V132" s="3">
        <v>1</v>
      </c>
      <c r="W132" s="3"/>
      <c r="X132" s="3">
        <v>3</v>
      </c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2" t="s">
        <v>52</v>
      </c>
      <c r="AW132" s="2" t="s">
        <v>348</v>
      </c>
      <c r="AX132" s="2" t="s">
        <v>52</v>
      </c>
      <c r="AY132" s="2" t="s">
        <v>197</v>
      </c>
    </row>
    <row r="133" spans="1:51" ht="30" customHeight="1" x14ac:dyDescent="0.3">
      <c r="A133" s="10" t="s">
        <v>201</v>
      </c>
      <c r="B133" s="10" t="s">
        <v>202</v>
      </c>
      <c r="C133" s="10" t="s">
        <v>69</v>
      </c>
      <c r="D133" s="11">
        <v>1</v>
      </c>
      <c r="E133" s="16">
        <f>TRUNC(SUMIF(V131:V140, RIGHTB(O133, 1), F131:F140)*U133, 2)</f>
        <v>16674706</v>
      </c>
      <c r="F133" s="17">
        <f t="shared" si="36"/>
        <v>16674706</v>
      </c>
      <c r="G133" s="16">
        <v>0</v>
      </c>
      <c r="H133" s="17">
        <f t="shared" si="37"/>
        <v>0</v>
      </c>
      <c r="I133" s="16">
        <v>0</v>
      </c>
      <c r="J133" s="17">
        <f t="shared" si="38"/>
        <v>0</v>
      </c>
      <c r="K133" s="16">
        <f t="shared" si="39"/>
        <v>16674706</v>
      </c>
      <c r="L133" s="17">
        <f t="shared" si="40"/>
        <v>16674706</v>
      </c>
      <c r="M133" s="10" t="s">
        <v>194</v>
      </c>
      <c r="N133" s="2" t="s">
        <v>52</v>
      </c>
      <c r="O133" s="2" t="s">
        <v>70</v>
      </c>
      <c r="P133" s="2" t="s">
        <v>63</v>
      </c>
      <c r="Q133" s="2" t="s">
        <v>63</v>
      </c>
      <c r="R133" s="2" t="s">
        <v>63</v>
      </c>
      <c r="S133" s="3">
        <v>0</v>
      </c>
      <c r="T133" s="3">
        <v>0</v>
      </c>
      <c r="U133" s="3">
        <v>1</v>
      </c>
      <c r="V133" s="3"/>
      <c r="W133" s="3">
        <v>2</v>
      </c>
      <c r="X133" s="3"/>
      <c r="Y133" s="3"/>
      <c r="Z133" s="3">
        <v>5</v>
      </c>
      <c r="AA133" s="3">
        <v>6</v>
      </c>
      <c r="AB133" s="3"/>
      <c r="AC133" s="3">
        <v>8</v>
      </c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2" t="s">
        <v>52</v>
      </c>
      <c r="AW133" s="2" t="s">
        <v>349</v>
      </c>
      <c r="AX133" s="2" t="s">
        <v>52</v>
      </c>
      <c r="AY133" s="2" t="s">
        <v>197</v>
      </c>
    </row>
    <row r="134" spans="1:51" ht="30" customHeight="1" x14ac:dyDescent="0.3">
      <c r="A134" s="10" t="s">
        <v>204</v>
      </c>
      <c r="B134" s="10" t="s">
        <v>205</v>
      </c>
      <c r="C134" s="10" t="s">
        <v>69</v>
      </c>
      <c r="D134" s="11">
        <v>1</v>
      </c>
      <c r="E134" s="16">
        <f>TRUNC(SUMIF(W131:W140, RIGHTB(O134, 1), F131:F140)*U134, 2)</f>
        <v>171749.47</v>
      </c>
      <c r="F134" s="17">
        <f t="shared" si="36"/>
        <v>171749.4</v>
      </c>
      <c r="G134" s="16">
        <v>0</v>
      </c>
      <c r="H134" s="17">
        <f t="shared" si="37"/>
        <v>0</v>
      </c>
      <c r="I134" s="16">
        <v>0</v>
      </c>
      <c r="J134" s="17">
        <f t="shared" si="38"/>
        <v>0</v>
      </c>
      <c r="K134" s="16">
        <f t="shared" si="39"/>
        <v>171749.4</v>
      </c>
      <c r="L134" s="17">
        <f t="shared" si="40"/>
        <v>171749.4</v>
      </c>
      <c r="M134" s="10" t="s">
        <v>194</v>
      </c>
      <c r="N134" s="2" t="s">
        <v>52</v>
      </c>
      <c r="O134" s="2" t="s">
        <v>206</v>
      </c>
      <c r="P134" s="2" t="s">
        <v>63</v>
      </c>
      <c r="Q134" s="2" t="s">
        <v>63</v>
      </c>
      <c r="R134" s="2" t="s">
        <v>63</v>
      </c>
      <c r="S134" s="3">
        <v>0</v>
      </c>
      <c r="T134" s="3">
        <v>0</v>
      </c>
      <c r="U134" s="3">
        <v>1.03E-2</v>
      </c>
      <c r="V134" s="3"/>
      <c r="W134" s="3"/>
      <c r="X134" s="3"/>
      <c r="Y134" s="3"/>
      <c r="Z134" s="3">
        <v>5</v>
      </c>
      <c r="AA134" s="3">
        <v>6</v>
      </c>
      <c r="AB134" s="3"/>
      <c r="AC134" s="3">
        <v>8</v>
      </c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2" t="s">
        <v>52</v>
      </c>
      <c r="AW134" s="2" t="s">
        <v>350</v>
      </c>
      <c r="AX134" s="2" t="s">
        <v>52</v>
      </c>
      <c r="AY134" s="2" t="s">
        <v>197</v>
      </c>
    </row>
    <row r="135" spans="1:51" ht="30" customHeight="1" x14ac:dyDescent="0.3">
      <c r="A135" s="10" t="s">
        <v>208</v>
      </c>
      <c r="B135" s="10" t="s">
        <v>209</v>
      </c>
      <c r="C135" s="10" t="s">
        <v>69</v>
      </c>
      <c r="D135" s="11">
        <v>1</v>
      </c>
      <c r="E135" s="16">
        <v>0</v>
      </c>
      <c r="F135" s="17">
        <f t="shared" si="36"/>
        <v>0</v>
      </c>
      <c r="G135" s="16">
        <f>TRUNC(SUMIF(X131:X140, RIGHTB(O135, 1), H131:H140)*U135, 2)</f>
        <v>3468449.4</v>
      </c>
      <c r="H135" s="17">
        <f t="shared" si="37"/>
        <v>3468449.4</v>
      </c>
      <c r="I135" s="16">
        <v>0</v>
      </c>
      <c r="J135" s="17">
        <f t="shared" si="38"/>
        <v>0</v>
      </c>
      <c r="K135" s="16">
        <f t="shared" si="39"/>
        <v>3468449.4</v>
      </c>
      <c r="L135" s="17">
        <f t="shared" si="40"/>
        <v>3468449.4</v>
      </c>
      <c r="M135" s="10" t="s">
        <v>194</v>
      </c>
      <c r="N135" s="2" t="s">
        <v>52</v>
      </c>
      <c r="O135" s="2" t="s">
        <v>210</v>
      </c>
      <c r="P135" s="2" t="s">
        <v>63</v>
      </c>
      <c r="Q135" s="2" t="s">
        <v>63</v>
      </c>
      <c r="R135" s="2" t="s">
        <v>63</v>
      </c>
      <c r="S135" s="3">
        <v>1</v>
      </c>
      <c r="T135" s="3">
        <v>1</v>
      </c>
      <c r="U135" s="3">
        <v>1.2453000000000001</v>
      </c>
      <c r="V135" s="3"/>
      <c r="W135" s="3"/>
      <c r="X135" s="3"/>
      <c r="Y135" s="3">
        <v>4</v>
      </c>
      <c r="Z135" s="3"/>
      <c r="AA135" s="3">
        <v>6</v>
      </c>
      <c r="AB135" s="3">
        <v>7</v>
      </c>
      <c r="AC135" s="3">
        <v>8</v>
      </c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2" t="s">
        <v>52</v>
      </c>
      <c r="AW135" s="2" t="s">
        <v>351</v>
      </c>
      <c r="AX135" s="2" t="s">
        <v>52</v>
      </c>
      <c r="AY135" s="2" t="s">
        <v>197</v>
      </c>
    </row>
    <row r="136" spans="1:51" ht="30" customHeight="1" x14ac:dyDescent="0.3">
      <c r="A136" s="10" t="s">
        <v>212</v>
      </c>
      <c r="B136" s="10" t="s">
        <v>213</v>
      </c>
      <c r="C136" s="10" t="s">
        <v>69</v>
      </c>
      <c r="D136" s="11">
        <v>1</v>
      </c>
      <c r="E136" s="16">
        <v>0</v>
      </c>
      <c r="F136" s="17">
        <f t="shared" si="36"/>
        <v>0</v>
      </c>
      <c r="G136" s="16">
        <f>TRUNC(SUMIF(Y131:Y140, RIGHTB(O136, 1), H131:H140)*U136, 2)</f>
        <v>1211529.3700000001</v>
      </c>
      <c r="H136" s="17">
        <f t="shared" si="37"/>
        <v>1211529.3</v>
      </c>
      <c r="I136" s="16">
        <v>0</v>
      </c>
      <c r="J136" s="17">
        <f t="shared" si="38"/>
        <v>0</v>
      </c>
      <c r="K136" s="16">
        <f t="shared" si="39"/>
        <v>1211529.3</v>
      </c>
      <c r="L136" s="17">
        <f t="shared" si="40"/>
        <v>1211529.3</v>
      </c>
      <c r="M136" s="10" t="s">
        <v>194</v>
      </c>
      <c r="N136" s="2" t="s">
        <v>52</v>
      </c>
      <c r="O136" s="2" t="s">
        <v>214</v>
      </c>
      <c r="P136" s="2" t="s">
        <v>63</v>
      </c>
      <c r="Q136" s="2" t="s">
        <v>63</v>
      </c>
      <c r="R136" s="2" t="s">
        <v>63</v>
      </c>
      <c r="S136" s="3">
        <v>1</v>
      </c>
      <c r="T136" s="3">
        <v>1</v>
      </c>
      <c r="U136" s="3">
        <v>0.3493</v>
      </c>
      <c r="V136" s="3"/>
      <c r="W136" s="3"/>
      <c r="X136" s="3"/>
      <c r="Y136" s="3"/>
      <c r="Z136" s="3"/>
      <c r="AA136" s="3">
        <v>6</v>
      </c>
      <c r="AB136" s="3">
        <v>7</v>
      </c>
      <c r="AC136" s="3">
        <v>8</v>
      </c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2" t="s">
        <v>52</v>
      </c>
      <c r="AW136" s="2" t="s">
        <v>352</v>
      </c>
      <c r="AX136" s="2" t="s">
        <v>52</v>
      </c>
      <c r="AY136" s="2" t="s">
        <v>197</v>
      </c>
    </row>
    <row r="137" spans="1:51" ht="30" customHeight="1" x14ac:dyDescent="0.3">
      <c r="A137" s="10" t="s">
        <v>10</v>
      </c>
      <c r="B137" s="10" t="s">
        <v>216</v>
      </c>
      <c r="C137" s="10" t="s">
        <v>69</v>
      </c>
      <c r="D137" s="11">
        <v>1</v>
      </c>
      <c r="E137" s="16">
        <v>0</v>
      </c>
      <c r="F137" s="17">
        <f t="shared" si="36"/>
        <v>0</v>
      </c>
      <c r="G137" s="16">
        <v>0</v>
      </c>
      <c r="H137" s="17">
        <f t="shared" si="37"/>
        <v>0</v>
      </c>
      <c r="I137" s="16">
        <f>TRUNC(SUMIF(Z131:Z140, RIGHTB(O137, 1), F131:F140)*U137, 2)</f>
        <v>1507757.75</v>
      </c>
      <c r="J137" s="17">
        <f t="shared" si="38"/>
        <v>1507757.7</v>
      </c>
      <c r="K137" s="16">
        <f t="shared" si="39"/>
        <v>1507757.7</v>
      </c>
      <c r="L137" s="17">
        <f t="shared" si="40"/>
        <v>1507757.7</v>
      </c>
      <c r="M137" s="10" t="s">
        <v>194</v>
      </c>
      <c r="N137" s="2" t="s">
        <v>52</v>
      </c>
      <c r="O137" s="2" t="s">
        <v>217</v>
      </c>
      <c r="P137" s="2" t="s">
        <v>63</v>
      </c>
      <c r="Q137" s="2" t="s">
        <v>63</v>
      </c>
      <c r="R137" s="2" t="s">
        <v>63</v>
      </c>
      <c r="S137" s="3">
        <v>0</v>
      </c>
      <c r="T137" s="3">
        <v>2</v>
      </c>
      <c r="U137" s="3">
        <v>8.9499999999999996E-2</v>
      </c>
      <c r="V137" s="3"/>
      <c r="W137" s="3"/>
      <c r="X137" s="3"/>
      <c r="Y137" s="3"/>
      <c r="Z137" s="3"/>
      <c r="AA137" s="3">
        <v>6</v>
      </c>
      <c r="AB137" s="3">
        <v>7</v>
      </c>
      <c r="AC137" s="3">
        <v>8</v>
      </c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2" t="s">
        <v>52</v>
      </c>
      <c r="AW137" s="2" t="s">
        <v>353</v>
      </c>
      <c r="AX137" s="2" t="s">
        <v>52</v>
      </c>
      <c r="AY137" s="2" t="s">
        <v>197</v>
      </c>
    </row>
    <row r="138" spans="1:51" ht="30" customHeight="1" x14ac:dyDescent="0.3">
      <c r="A138" s="10" t="s">
        <v>219</v>
      </c>
      <c r="B138" s="10" t="s">
        <v>220</v>
      </c>
      <c r="C138" s="10" t="s">
        <v>69</v>
      </c>
      <c r="D138" s="11">
        <v>1</v>
      </c>
      <c r="E138" s="16">
        <v>0</v>
      </c>
      <c r="F138" s="17">
        <f t="shared" si="36"/>
        <v>0</v>
      </c>
      <c r="G138" s="16">
        <v>0</v>
      </c>
      <c r="H138" s="17">
        <f t="shared" si="37"/>
        <v>0</v>
      </c>
      <c r="I138" s="16">
        <f>TRUNC(SUMIF(AA131:AA140, RIGHTB(O138, 1), L131:L140)*U138, 2)</f>
        <v>1612393.42</v>
      </c>
      <c r="J138" s="17">
        <f t="shared" si="38"/>
        <v>1612393.4</v>
      </c>
      <c r="K138" s="16">
        <f t="shared" si="39"/>
        <v>1612393.4</v>
      </c>
      <c r="L138" s="17">
        <f t="shared" si="40"/>
        <v>1612393.4</v>
      </c>
      <c r="M138" s="10" t="s">
        <v>194</v>
      </c>
      <c r="N138" s="2" t="s">
        <v>52</v>
      </c>
      <c r="O138" s="2" t="s">
        <v>221</v>
      </c>
      <c r="P138" s="2" t="s">
        <v>63</v>
      </c>
      <c r="Q138" s="2" t="s">
        <v>63</v>
      </c>
      <c r="R138" s="2" t="s">
        <v>63</v>
      </c>
      <c r="S138" s="3">
        <v>3</v>
      </c>
      <c r="T138" s="3">
        <v>2</v>
      </c>
      <c r="U138" s="3">
        <v>7.0000000000000007E-2</v>
      </c>
      <c r="V138" s="3"/>
      <c r="W138" s="3"/>
      <c r="X138" s="3"/>
      <c r="Y138" s="3"/>
      <c r="Z138" s="3"/>
      <c r="AA138" s="3"/>
      <c r="AB138" s="3">
        <v>7</v>
      </c>
      <c r="AC138" s="3">
        <v>8</v>
      </c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2" t="s">
        <v>52</v>
      </c>
      <c r="AW138" s="2" t="s">
        <v>354</v>
      </c>
      <c r="AX138" s="2" t="s">
        <v>52</v>
      </c>
      <c r="AY138" s="2" t="s">
        <v>197</v>
      </c>
    </row>
    <row r="139" spans="1:51" ht="30" customHeight="1" x14ac:dyDescent="0.3">
      <c r="A139" s="10" t="s">
        <v>223</v>
      </c>
      <c r="B139" s="10" t="s">
        <v>224</v>
      </c>
      <c r="C139" s="10" t="s">
        <v>69</v>
      </c>
      <c r="D139" s="11">
        <v>1</v>
      </c>
      <c r="E139" s="16">
        <v>0</v>
      </c>
      <c r="F139" s="17">
        <f t="shared" si="36"/>
        <v>0</v>
      </c>
      <c r="G139" s="16">
        <v>0</v>
      </c>
      <c r="H139" s="17">
        <f t="shared" si="37"/>
        <v>0</v>
      </c>
      <c r="I139" s="16">
        <f>TRUNC(SUMIF(AB131:AB140, RIGHTB(O139, 1), L131:L140)*U139, 2)</f>
        <v>1950032.45</v>
      </c>
      <c r="J139" s="17">
        <f t="shared" si="38"/>
        <v>1950032.4</v>
      </c>
      <c r="K139" s="16">
        <f t="shared" si="39"/>
        <v>1950032.4</v>
      </c>
      <c r="L139" s="17">
        <f t="shared" si="40"/>
        <v>1950032.4</v>
      </c>
      <c r="M139" s="10" t="s">
        <v>194</v>
      </c>
      <c r="N139" s="2" t="s">
        <v>52</v>
      </c>
      <c r="O139" s="2" t="s">
        <v>225</v>
      </c>
      <c r="P139" s="2" t="s">
        <v>63</v>
      </c>
      <c r="Q139" s="2" t="s">
        <v>63</v>
      </c>
      <c r="R139" s="2" t="s">
        <v>63</v>
      </c>
      <c r="S139" s="3">
        <v>3</v>
      </c>
      <c r="T139" s="3">
        <v>2</v>
      </c>
      <c r="U139" s="3">
        <v>0.25</v>
      </c>
      <c r="V139" s="3"/>
      <c r="W139" s="3"/>
      <c r="X139" s="3"/>
      <c r="Y139" s="3"/>
      <c r="Z139" s="3"/>
      <c r="AA139" s="3"/>
      <c r="AB139" s="3"/>
      <c r="AC139" s="3">
        <v>8</v>
      </c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2" t="s">
        <v>52</v>
      </c>
      <c r="AW139" s="2" t="s">
        <v>355</v>
      </c>
      <c r="AX139" s="2" t="s">
        <v>52</v>
      </c>
      <c r="AY139" s="2" t="s">
        <v>197</v>
      </c>
    </row>
    <row r="140" spans="1:51" ht="30" customHeight="1" x14ac:dyDescent="0.3">
      <c r="A140" s="10" t="s">
        <v>227</v>
      </c>
      <c r="B140" s="10" t="s">
        <v>228</v>
      </c>
      <c r="C140" s="10" t="s">
        <v>69</v>
      </c>
      <c r="D140" s="11">
        <v>1</v>
      </c>
      <c r="E140" s="16">
        <f>TRUNC(SUMIF(AC131:AC140, RIGHTB(O140, 1), L131:L140)*U140, 2)</f>
        <v>26596617.600000001</v>
      </c>
      <c r="F140" s="17">
        <f t="shared" si="36"/>
        <v>26596617.600000001</v>
      </c>
      <c r="G140" s="16">
        <v>0</v>
      </c>
      <c r="H140" s="17">
        <f t="shared" si="37"/>
        <v>0</v>
      </c>
      <c r="I140" s="16">
        <v>0</v>
      </c>
      <c r="J140" s="17">
        <f t="shared" si="38"/>
        <v>0</v>
      </c>
      <c r="K140" s="16">
        <f t="shared" si="39"/>
        <v>26596617.600000001</v>
      </c>
      <c r="L140" s="17">
        <f t="shared" si="40"/>
        <v>26596617.600000001</v>
      </c>
      <c r="M140" s="10" t="s">
        <v>52</v>
      </c>
      <c r="N140" s="2" t="s">
        <v>145</v>
      </c>
      <c r="O140" s="2" t="s">
        <v>229</v>
      </c>
      <c r="P140" s="2" t="s">
        <v>63</v>
      </c>
      <c r="Q140" s="2" t="s">
        <v>63</v>
      </c>
      <c r="R140" s="2" t="s">
        <v>63</v>
      </c>
      <c r="S140" s="3">
        <v>3</v>
      </c>
      <c r="T140" s="3">
        <v>0</v>
      </c>
      <c r="U140" s="3">
        <v>1</v>
      </c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2" t="s">
        <v>52</v>
      </c>
      <c r="AW140" s="2" t="s">
        <v>356</v>
      </c>
      <c r="AX140" s="2" t="s">
        <v>52</v>
      </c>
      <c r="AY140" s="2" t="s">
        <v>52</v>
      </c>
    </row>
    <row r="141" spans="1:51" ht="30" customHeight="1" x14ac:dyDescent="0.3">
      <c r="A141" s="10" t="s">
        <v>231</v>
      </c>
      <c r="B141" s="10" t="s">
        <v>52</v>
      </c>
      <c r="C141" s="10" t="s">
        <v>52</v>
      </c>
      <c r="D141" s="11"/>
      <c r="E141" s="16"/>
      <c r="F141" s="17">
        <f>TRUNC(SUMIF(N131:N140, N130, F131:F140),0)</f>
        <v>26596617</v>
      </c>
      <c r="G141" s="16"/>
      <c r="H141" s="17">
        <f>TRUNC(SUMIF(N131:N140, N130, H131:H140),0)</f>
        <v>0</v>
      </c>
      <c r="I141" s="16"/>
      <c r="J141" s="17">
        <f>TRUNC(SUMIF(N131:N140, N130, J131:J140),0)</f>
        <v>0</v>
      </c>
      <c r="K141" s="16"/>
      <c r="L141" s="17">
        <f>F141+H141+J141</f>
        <v>26596617</v>
      </c>
      <c r="M141" s="10" t="s">
        <v>52</v>
      </c>
      <c r="N141" s="2" t="s">
        <v>72</v>
      </c>
      <c r="O141" s="2" t="s">
        <v>72</v>
      </c>
      <c r="P141" s="2" t="s">
        <v>52</v>
      </c>
      <c r="Q141" s="2" t="s">
        <v>52</v>
      </c>
      <c r="R141" s="2" t="s">
        <v>52</v>
      </c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2" t="s">
        <v>52</v>
      </c>
      <c r="AW141" s="2" t="s">
        <v>52</v>
      </c>
      <c r="AX141" s="2" t="s">
        <v>52</v>
      </c>
      <c r="AY141" s="2" t="s">
        <v>52</v>
      </c>
    </row>
    <row r="142" spans="1:51" ht="30" customHeight="1" x14ac:dyDescent="0.3">
      <c r="A142" s="11"/>
      <c r="B142" s="11"/>
      <c r="C142" s="11"/>
      <c r="D142" s="11"/>
      <c r="E142" s="16"/>
      <c r="F142" s="17"/>
      <c r="G142" s="16"/>
      <c r="H142" s="17"/>
      <c r="I142" s="16"/>
      <c r="J142" s="17"/>
      <c r="K142" s="16"/>
      <c r="L142" s="17"/>
      <c r="M142" s="11"/>
    </row>
    <row r="143" spans="1:51" ht="30" customHeight="1" x14ac:dyDescent="0.3">
      <c r="A143" s="49" t="s">
        <v>1623</v>
      </c>
      <c r="B143" s="49"/>
      <c r="C143" s="49"/>
      <c r="D143" s="49"/>
      <c r="E143" s="50"/>
      <c r="F143" s="51"/>
      <c r="G143" s="50"/>
      <c r="H143" s="51"/>
      <c r="I143" s="50"/>
      <c r="J143" s="51"/>
      <c r="K143" s="50"/>
      <c r="L143" s="51"/>
      <c r="M143" s="49"/>
      <c r="N143" s="1" t="s">
        <v>146</v>
      </c>
    </row>
    <row r="144" spans="1:51" ht="30" customHeight="1" x14ac:dyDescent="0.3">
      <c r="A144" s="10" t="s">
        <v>233</v>
      </c>
      <c r="B144" s="10" t="s">
        <v>1600</v>
      </c>
      <c r="C144" s="10" t="s">
        <v>118</v>
      </c>
      <c r="D144" s="11">
        <v>1</v>
      </c>
      <c r="E144" s="16">
        <f>일위대가목록!E32</f>
        <v>5021</v>
      </c>
      <c r="F144" s="17">
        <f>TRUNC(E144*D144,1)</f>
        <v>5021</v>
      </c>
      <c r="G144" s="16">
        <f>일위대가목록!F32</f>
        <v>167386</v>
      </c>
      <c r="H144" s="17">
        <f>TRUNC(G144*D144,1)</f>
        <v>167386</v>
      </c>
      <c r="I144" s="16">
        <f>일위대가목록!G32</f>
        <v>0</v>
      </c>
      <c r="J144" s="17">
        <f>TRUNC(I144*D144,1)</f>
        <v>0</v>
      </c>
      <c r="K144" s="16">
        <f t="shared" ref="K144:L148" si="41">TRUNC(E144+G144+I144,1)</f>
        <v>172407</v>
      </c>
      <c r="L144" s="17">
        <f t="shared" si="41"/>
        <v>172407</v>
      </c>
      <c r="M144" s="10" t="s">
        <v>194</v>
      </c>
      <c r="N144" s="2" t="s">
        <v>52</v>
      </c>
      <c r="O144" s="2" t="s">
        <v>234</v>
      </c>
      <c r="P144" s="2" t="s">
        <v>64</v>
      </c>
      <c r="Q144" s="2" t="s">
        <v>63</v>
      </c>
      <c r="R144" s="2" t="s">
        <v>63</v>
      </c>
      <c r="S144" s="3"/>
      <c r="T144" s="3"/>
      <c r="U144" s="3"/>
      <c r="V144" s="3">
        <v>1</v>
      </c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2" t="s">
        <v>52</v>
      </c>
      <c r="AW144" s="2" t="s">
        <v>358</v>
      </c>
      <c r="AX144" s="2" t="s">
        <v>52</v>
      </c>
      <c r="AY144" s="2" t="s">
        <v>197</v>
      </c>
    </row>
    <row r="145" spans="1:51" ht="30" customHeight="1" x14ac:dyDescent="0.3">
      <c r="A145" s="10" t="s">
        <v>233</v>
      </c>
      <c r="B145" s="10" t="s">
        <v>236</v>
      </c>
      <c r="C145" s="10" t="s">
        <v>118</v>
      </c>
      <c r="D145" s="11">
        <v>1</v>
      </c>
      <c r="E145" s="16">
        <f>일위대가목록!E33</f>
        <v>14182</v>
      </c>
      <c r="F145" s="17">
        <f>TRUNC(E145*D145,1)</f>
        <v>14182</v>
      </c>
      <c r="G145" s="16">
        <f>일위대가목록!F33</f>
        <v>472750</v>
      </c>
      <c r="H145" s="17">
        <f>TRUNC(G145*D145,1)</f>
        <v>472750</v>
      </c>
      <c r="I145" s="16">
        <f>일위대가목록!G33</f>
        <v>0</v>
      </c>
      <c r="J145" s="17">
        <f>TRUNC(I145*D145,1)</f>
        <v>0</v>
      </c>
      <c r="K145" s="16">
        <f t="shared" si="41"/>
        <v>486932</v>
      </c>
      <c r="L145" s="17">
        <f t="shared" si="41"/>
        <v>486932</v>
      </c>
      <c r="M145" s="10" t="s">
        <v>194</v>
      </c>
      <c r="N145" s="2" t="s">
        <v>52</v>
      </c>
      <c r="O145" s="2" t="s">
        <v>237</v>
      </c>
      <c r="P145" s="2" t="s">
        <v>64</v>
      </c>
      <c r="Q145" s="2" t="s">
        <v>63</v>
      </c>
      <c r="R145" s="2" t="s">
        <v>63</v>
      </c>
      <c r="S145" s="3"/>
      <c r="T145" s="3"/>
      <c r="U145" s="3"/>
      <c r="V145" s="3">
        <v>1</v>
      </c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2" t="s">
        <v>52</v>
      </c>
      <c r="AW145" s="2" t="s">
        <v>359</v>
      </c>
      <c r="AX145" s="2" t="s">
        <v>52</v>
      </c>
      <c r="AY145" s="2" t="s">
        <v>197</v>
      </c>
    </row>
    <row r="146" spans="1:51" ht="30" customHeight="1" x14ac:dyDescent="0.3">
      <c r="A146" s="10" t="s">
        <v>233</v>
      </c>
      <c r="B146" s="10" t="s">
        <v>239</v>
      </c>
      <c r="C146" s="10" t="s">
        <v>240</v>
      </c>
      <c r="D146" s="11">
        <v>5.4</v>
      </c>
      <c r="E146" s="16">
        <f>일위대가목록!E34</f>
        <v>2636</v>
      </c>
      <c r="F146" s="17">
        <f>TRUNC(E146*D146,1)</f>
        <v>14234.4</v>
      </c>
      <c r="G146" s="16">
        <f>일위대가목록!F34</f>
        <v>87885</v>
      </c>
      <c r="H146" s="17">
        <f>TRUNC(G146*D146,1)</f>
        <v>474579</v>
      </c>
      <c r="I146" s="16">
        <f>일위대가목록!G34</f>
        <v>0</v>
      </c>
      <c r="J146" s="17">
        <f>TRUNC(I146*D146,1)</f>
        <v>0</v>
      </c>
      <c r="K146" s="16">
        <f t="shared" si="41"/>
        <v>90521</v>
      </c>
      <c r="L146" s="17">
        <f t="shared" si="41"/>
        <v>488813.4</v>
      </c>
      <c r="M146" s="10" t="s">
        <v>194</v>
      </c>
      <c r="N146" s="2" t="s">
        <v>52</v>
      </c>
      <c r="O146" s="2" t="s">
        <v>241</v>
      </c>
      <c r="P146" s="2" t="s">
        <v>64</v>
      </c>
      <c r="Q146" s="2" t="s">
        <v>63</v>
      </c>
      <c r="R146" s="2" t="s">
        <v>63</v>
      </c>
      <c r="S146" s="3"/>
      <c r="T146" s="3"/>
      <c r="U146" s="3"/>
      <c r="V146" s="3">
        <v>1</v>
      </c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2" t="s">
        <v>52</v>
      </c>
      <c r="AW146" s="2" t="s">
        <v>360</v>
      </c>
      <c r="AX146" s="2" t="s">
        <v>52</v>
      </c>
      <c r="AY146" s="2" t="s">
        <v>197</v>
      </c>
    </row>
    <row r="147" spans="1:51" ht="30" customHeight="1" x14ac:dyDescent="0.3">
      <c r="A147" s="10" t="s">
        <v>233</v>
      </c>
      <c r="B147" s="10" t="s">
        <v>243</v>
      </c>
      <c r="C147" s="10" t="s">
        <v>244</v>
      </c>
      <c r="D147" s="11">
        <v>8</v>
      </c>
      <c r="E147" s="16">
        <f>일위대가목록!E35</f>
        <v>182</v>
      </c>
      <c r="F147" s="17">
        <f>TRUNC(E147*D147,1)</f>
        <v>1456</v>
      </c>
      <c r="G147" s="16">
        <f>일위대가목록!F35</f>
        <v>6090</v>
      </c>
      <c r="H147" s="17">
        <f>TRUNC(G147*D147,1)</f>
        <v>48720</v>
      </c>
      <c r="I147" s="16">
        <f>일위대가목록!G35</f>
        <v>0</v>
      </c>
      <c r="J147" s="17">
        <f>TRUNC(I147*D147,1)</f>
        <v>0</v>
      </c>
      <c r="K147" s="16">
        <f t="shared" si="41"/>
        <v>6272</v>
      </c>
      <c r="L147" s="17">
        <f t="shared" si="41"/>
        <v>50176</v>
      </c>
      <c r="M147" s="10" t="s">
        <v>194</v>
      </c>
      <c r="N147" s="2" t="s">
        <v>52</v>
      </c>
      <c r="O147" s="2" t="s">
        <v>245</v>
      </c>
      <c r="P147" s="2" t="s">
        <v>64</v>
      </c>
      <c r="Q147" s="2" t="s">
        <v>63</v>
      </c>
      <c r="R147" s="2" t="s">
        <v>63</v>
      </c>
      <c r="S147" s="3"/>
      <c r="T147" s="3"/>
      <c r="U147" s="3"/>
      <c r="V147" s="3">
        <v>1</v>
      </c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2" t="s">
        <v>52</v>
      </c>
      <c r="AW147" s="2" t="s">
        <v>361</v>
      </c>
      <c r="AX147" s="2" t="s">
        <v>52</v>
      </c>
      <c r="AY147" s="2" t="s">
        <v>197</v>
      </c>
    </row>
    <row r="148" spans="1:51" ht="30" customHeight="1" x14ac:dyDescent="0.3">
      <c r="A148" s="10" t="s">
        <v>247</v>
      </c>
      <c r="B148" s="10" t="s">
        <v>228</v>
      </c>
      <c r="C148" s="10" t="s">
        <v>69</v>
      </c>
      <c r="D148" s="11">
        <v>1</v>
      </c>
      <c r="E148" s="16">
        <f>TRUNC(SUMIF(V144:V148, RIGHTB(O148, 1), L144:L148)*U148, 2)</f>
        <v>1198328.3999999999</v>
      </c>
      <c r="F148" s="17">
        <f>TRUNC(E148*D148,1)</f>
        <v>1198328.3999999999</v>
      </c>
      <c r="G148" s="16">
        <v>0</v>
      </c>
      <c r="H148" s="17">
        <f>TRUNC(G148*D148,1)</f>
        <v>0</v>
      </c>
      <c r="I148" s="16">
        <v>0</v>
      </c>
      <c r="J148" s="17">
        <f>TRUNC(I148*D148,1)</f>
        <v>0</v>
      </c>
      <c r="K148" s="16">
        <f t="shared" si="41"/>
        <v>1198328.3999999999</v>
      </c>
      <c r="L148" s="17">
        <f t="shared" si="41"/>
        <v>1198328.3999999999</v>
      </c>
      <c r="M148" s="10" t="s">
        <v>52</v>
      </c>
      <c r="N148" s="2" t="s">
        <v>146</v>
      </c>
      <c r="O148" s="2" t="s">
        <v>70</v>
      </c>
      <c r="P148" s="2" t="s">
        <v>63</v>
      </c>
      <c r="Q148" s="2" t="s">
        <v>63</v>
      </c>
      <c r="R148" s="2" t="s">
        <v>63</v>
      </c>
      <c r="S148" s="3">
        <v>3</v>
      </c>
      <c r="T148" s="3">
        <v>0</v>
      </c>
      <c r="U148" s="3">
        <v>1</v>
      </c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2" t="s">
        <v>52</v>
      </c>
      <c r="AW148" s="2" t="s">
        <v>362</v>
      </c>
      <c r="AX148" s="2" t="s">
        <v>52</v>
      </c>
      <c r="AY148" s="2" t="s">
        <v>52</v>
      </c>
    </row>
    <row r="149" spans="1:51" ht="30" customHeight="1" x14ac:dyDescent="0.3">
      <c r="A149" s="10" t="s">
        <v>231</v>
      </c>
      <c r="B149" s="10" t="s">
        <v>52</v>
      </c>
      <c r="C149" s="10" t="s">
        <v>52</v>
      </c>
      <c r="D149" s="11"/>
      <c r="E149" s="16"/>
      <c r="F149" s="17">
        <f>TRUNC(SUMIF(N144:N148, N143, F144:F148),0)</f>
        <v>1198328</v>
      </c>
      <c r="G149" s="16"/>
      <c r="H149" s="17">
        <f>TRUNC(SUMIF(N144:N148, N143, H144:H148),0)</f>
        <v>0</v>
      </c>
      <c r="I149" s="16"/>
      <c r="J149" s="17">
        <f>TRUNC(SUMIF(N144:N148, N143, J144:J148),0)</f>
        <v>0</v>
      </c>
      <c r="K149" s="16"/>
      <c r="L149" s="17">
        <f>F149+H149+J149</f>
        <v>1198328</v>
      </c>
      <c r="M149" s="10" t="s">
        <v>52</v>
      </c>
      <c r="N149" s="2" t="s">
        <v>72</v>
      </c>
      <c r="O149" s="2" t="s">
        <v>72</v>
      </c>
      <c r="P149" s="2" t="s">
        <v>52</v>
      </c>
      <c r="Q149" s="2" t="s">
        <v>52</v>
      </c>
      <c r="R149" s="2" t="s">
        <v>52</v>
      </c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2" t="s">
        <v>52</v>
      </c>
      <c r="AW149" s="2" t="s">
        <v>52</v>
      </c>
      <c r="AX149" s="2" t="s">
        <v>52</v>
      </c>
      <c r="AY149" s="2" t="s">
        <v>52</v>
      </c>
    </row>
    <row r="150" spans="1:51" ht="30" customHeight="1" x14ac:dyDescent="0.3">
      <c r="A150" s="11"/>
      <c r="B150" s="11"/>
      <c r="C150" s="11"/>
      <c r="D150" s="11"/>
      <c r="E150" s="16"/>
      <c r="F150" s="17"/>
      <c r="G150" s="16"/>
      <c r="H150" s="17"/>
      <c r="I150" s="16"/>
      <c r="J150" s="17"/>
      <c r="K150" s="16"/>
      <c r="L150" s="17"/>
      <c r="M150" s="11"/>
    </row>
    <row r="151" spans="1:51" ht="30" customHeight="1" x14ac:dyDescent="0.3">
      <c r="A151" s="49" t="s">
        <v>1624</v>
      </c>
      <c r="B151" s="49"/>
      <c r="C151" s="49"/>
      <c r="D151" s="49"/>
      <c r="E151" s="50"/>
      <c r="F151" s="51"/>
      <c r="G151" s="50"/>
      <c r="H151" s="51"/>
      <c r="I151" s="50"/>
      <c r="J151" s="51"/>
      <c r="K151" s="50"/>
      <c r="L151" s="51"/>
      <c r="M151" s="49"/>
      <c r="N151" s="1" t="s">
        <v>148</v>
      </c>
    </row>
    <row r="152" spans="1:51" ht="30" customHeight="1" x14ac:dyDescent="0.3">
      <c r="A152" s="10" t="s">
        <v>1607</v>
      </c>
      <c r="B152" s="10" t="s">
        <v>193</v>
      </c>
      <c r="C152" s="10" t="s">
        <v>118</v>
      </c>
      <c r="D152" s="11">
        <v>1</v>
      </c>
      <c r="E152" s="16">
        <f>일위대가목록!E48</f>
        <v>9783152</v>
      </c>
      <c r="F152" s="17">
        <f t="shared" ref="F152:F161" si="42">TRUNC(E152*D152,1)</f>
        <v>9783152</v>
      </c>
      <c r="G152" s="16">
        <f>일위대가목록!F48</f>
        <v>1803906</v>
      </c>
      <c r="H152" s="17">
        <f t="shared" ref="H152:H161" si="43">TRUNC(G152*D152,1)</f>
        <v>1803906</v>
      </c>
      <c r="I152" s="16">
        <f>일위대가목록!G48</f>
        <v>0</v>
      </c>
      <c r="J152" s="17">
        <f t="shared" ref="J152:J161" si="44">TRUNC(I152*D152,1)</f>
        <v>0</v>
      </c>
      <c r="K152" s="16">
        <f t="shared" ref="K152:K161" si="45">TRUNC(E152+G152+I152,1)</f>
        <v>11587058</v>
      </c>
      <c r="L152" s="17">
        <f t="shared" ref="L152:L161" si="46">TRUNC(F152+H152+J152,1)</f>
        <v>11587058</v>
      </c>
      <c r="M152" s="10" t="s">
        <v>194</v>
      </c>
      <c r="N152" s="2" t="s">
        <v>52</v>
      </c>
      <c r="O152" s="2" t="s">
        <v>364</v>
      </c>
      <c r="P152" s="2" t="s">
        <v>64</v>
      </c>
      <c r="Q152" s="2" t="s">
        <v>63</v>
      </c>
      <c r="R152" s="2" t="s">
        <v>63</v>
      </c>
      <c r="S152" s="3"/>
      <c r="T152" s="3"/>
      <c r="U152" s="3"/>
      <c r="V152" s="3">
        <v>1</v>
      </c>
      <c r="W152" s="3"/>
      <c r="X152" s="3">
        <v>3</v>
      </c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2" t="s">
        <v>52</v>
      </c>
      <c r="AW152" s="2" t="s">
        <v>365</v>
      </c>
      <c r="AX152" s="2" t="s">
        <v>52</v>
      </c>
      <c r="AY152" s="2" t="s">
        <v>197</v>
      </c>
    </row>
    <row r="153" spans="1:51" ht="30" customHeight="1" x14ac:dyDescent="0.3">
      <c r="A153" s="10" t="s">
        <v>1607</v>
      </c>
      <c r="B153" s="10" t="s">
        <v>198</v>
      </c>
      <c r="C153" s="10" t="s">
        <v>118</v>
      </c>
      <c r="D153" s="11">
        <v>1</v>
      </c>
      <c r="E153" s="16">
        <f>일위대가목록!E49</f>
        <v>10957310</v>
      </c>
      <c r="F153" s="17">
        <f t="shared" si="42"/>
        <v>10957310</v>
      </c>
      <c r="G153" s="16">
        <f>일위대가목록!F49</f>
        <v>1962437</v>
      </c>
      <c r="H153" s="17">
        <f t="shared" si="43"/>
        <v>1962437</v>
      </c>
      <c r="I153" s="16">
        <f>일위대가목록!G49</f>
        <v>0</v>
      </c>
      <c r="J153" s="17">
        <f t="shared" si="44"/>
        <v>0</v>
      </c>
      <c r="K153" s="16">
        <f t="shared" si="45"/>
        <v>12919747</v>
      </c>
      <c r="L153" s="17">
        <f t="shared" si="46"/>
        <v>12919747</v>
      </c>
      <c r="M153" s="10" t="s">
        <v>194</v>
      </c>
      <c r="N153" s="2" t="s">
        <v>52</v>
      </c>
      <c r="O153" s="2" t="s">
        <v>366</v>
      </c>
      <c r="P153" s="2" t="s">
        <v>64</v>
      </c>
      <c r="Q153" s="2" t="s">
        <v>63</v>
      </c>
      <c r="R153" s="2" t="s">
        <v>63</v>
      </c>
      <c r="S153" s="3"/>
      <c r="T153" s="3"/>
      <c r="U153" s="3"/>
      <c r="V153" s="3">
        <v>1</v>
      </c>
      <c r="W153" s="3"/>
      <c r="X153" s="3">
        <v>3</v>
      </c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2" t="s">
        <v>52</v>
      </c>
      <c r="AW153" s="2" t="s">
        <v>367</v>
      </c>
      <c r="AX153" s="2" t="s">
        <v>52</v>
      </c>
      <c r="AY153" s="2" t="s">
        <v>197</v>
      </c>
    </row>
    <row r="154" spans="1:51" ht="30" customHeight="1" x14ac:dyDescent="0.3">
      <c r="A154" s="10" t="s">
        <v>201</v>
      </c>
      <c r="B154" s="10" t="s">
        <v>202</v>
      </c>
      <c r="C154" s="10" t="s">
        <v>69</v>
      </c>
      <c r="D154" s="11">
        <v>1</v>
      </c>
      <c r="E154" s="16">
        <f>TRUNC(SUMIF(V152:V161, RIGHTB(O154, 1), F152:F161)*U154, 2)</f>
        <v>20740462</v>
      </c>
      <c r="F154" s="17">
        <f t="shared" si="42"/>
        <v>20740462</v>
      </c>
      <c r="G154" s="16">
        <v>0</v>
      </c>
      <c r="H154" s="17">
        <f t="shared" si="43"/>
        <v>0</v>
      </c>
      <c r="I154" s="16">
        <v>0</v>
      </c>
      <c r="J154" s="17">
        <f t="shared" si="44"/>
        <v>0</v>
      </c>
      <c r="K154" s="16">
        <f t="shared" si="45"/>
        <v>20740462</v>
      </c>
      <c r="L154" s="17">
        <f t="shared" si="46"/>
        <v>20740462</v>
      </c>
      <c r="M154" s="10" t="s">
        <v>194</v>
      </c>
      <c r="N154" s="2" t="s">
        <v>52</v>
      </c>
      <c r="O154" s="2" t="s">
        <v>70</v>
      </c>
      <c r="P154" s="2" t="s">
        <v>63</v>
      </c>
      <c r="Q154" s="2" t="s">
        <v>63</v>
      </c>
      <c r="R154" s="2" t="s">
        <v>63</v>
      </c>
      <c r="S154" s="3">
        <v>0</v>
      </c>
      <c r="T154" s="3">
        <v>0</v>
      </c>
      <c r="U154" s="3">
        <v>1</v>
      </c>
      <c r="V154" s="3"/>
      <c r="W154" s="3">
        <v>2</v>
      </c>
      <c r="X154" s="3"/>
      <c r="Y154" s="3"/>
      <c r="Z154" s="3">
        <v>5</v>
      </c>
      <c r="AA154" s="3">
        <v>6</v>
      </c>
      <c r="AB154" s="3"/>
      <c r="AC154" s="3">
        <v>8</v>
      </c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2" t="s">
        <v>52</v>
      </c>
      <c r="AW154" s="2" t="s">
        <v>368</v>
      </c>
      <c r="AX154" s="2" t="s">
        <v>52</v>
      </c>
      <c r="AY154" s="2" t="s">
        <v>197</v>
      </c>
    </row>
    <row r="155" spans="1:51" ht="30" customHeight="1" x14ac:dyDescent="0.3">
      <c r="A155" s="10" t="s">
        <v>204</v>
      </c>
      <c r="B155" s="10" t="s">
        <v>205</v>
      </c>
      <c r="C155" s="10" t="s">
        <v>69</v>
      </c>
      <c r="D155" s="11">
        <v>1</v>
      </c>
      <c r="E155" s="16">
        <f>TRUNC(SUMIF(W152:W161, RIGHTB(O155, 1), F152:F161)*U155, 2)</f>
        <v>213626.75</v>
      </c>
      <c r="F155" s="17">
        <f t="shared" si="42"/>
        <v>213626.7</v>
      </c>
      <c r="G155" s="16">
        <v>0</v>
      </c>
      <c r="H155" s="17">
        <f t="shared" si="43"/>
        <v>0</v>
      </c>
      <c r="I155" s="16">
        <v>0</v>
      </c>
      <c r="J155" s="17">
        <f t="shared" si="44"/>
        <v>0</v>
      </c>
      <c r="K155" s="16">
        <f t="shared" si="45"/>
        <v>213626.7</v>
      </c>
      <c r="L155" s="17">
        <f t="shared" si="46"/>
        <v>213626.7</v>
      </c>
      <c r="M155" s="10" t="s">
        <v>194</v>
      </c>
      <c r="N155" s="2" t="s">
        <v>52</v>
      </c>
      <c r="O155" s="2" t="s">
        <v>206</v>
      </c>
      <c r="P155" s="2" t="s">
        <v>63</v>
      </c>
      <c r="Q155" s="2" t="s">
        <v>63</v>
      </c>
      <c r="R155" s="2" t="s">
        <v>63</v>
      </c>
      <c r="S155" s="3">
        <v>0</v>
      </c>
      <c r="T155" s="3">
        <v>0</v>
      </c>
      <c r="U155" s="3">
        <v>1.03E-2</v>
      </c>
      <c r="V155" s="3"/>
      <c r="W155" s="3"/>
      <c r="X155" s="3"/>
      <c r="Y155" s="3"/>
      <c r="Z155" s="3">
        <v>5</v>
      </c>
      <c r="AA155" s="3">
        <v>6</v>
      </c>
      <c r="AB155" s="3"/>
      <c r="AC155" s="3">
        <v>8</v>
      </c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2" t="s">
        <v>52</v>
      </c>
      <c r="AW155" s="2" t="s">
        <v>369</v>
      </c>
      <c r="AX155" s="2" t="s">
        <v>52</v>
      </c>
      <c r="AY155" s="2" t="s">
        <v>197</v>
      </c>
    </row>
    <row r="156" spans="1:51" ht="30" customHeight="1" x14ac:dyDescent="0.3">
      <c r="A156" s="10" t="s">
        <v>208</v>
      </c>
      <c r="B156" s="10" t="s">
        <v>209</v>
      </c>
      <c r="C156" s="10" t="s">
        <v>69</v>
      </c>
      <c r="D156" s="11">
        <v>1</v>
      </c>
      <c r="E156" s="16">
        <v>0</v>
      </c>
      <c r="F156" s="17">
        <f t="shared" si="42"/>
        <v>0</v>
      </c>
      <c r="G156" s="16">
        <f>TRUNC(SUMIF(X152:X161, RIGHTB(O156, 1), H152:H161)*U156, 2)</f>
        <v>4690226.93</v>
      </c>
      <c r="H156" s="17">
        <f t="shared" si="43"/>
        <v>4690226.9000000004</v>
      </c>
      <c r="I156" s="16">
        <v>0</v>
      </c>
      <c r="J156" s="17">
        <f t="shared" si="44"/>
        <v>0</v>
      </c>
      <c r="K156" s="16">
        <f t="shared" si="45"/>
        <v>4690226.9000000004</v>
      </c>
      <c r="L156" s="17">
        <f t="shared" si="46"/>
        <v>4690226.9000000004</v>
      </c>
      <c r="M156" s="10" t="s">
        <v>194</v>
      </c>
      <c r="N156" s="2" t="s">
        <v>52</v>
      </c>
      <c r="O156" s="2" t="s">
        <v>210</v>
      </c>
      <c r="P156" s="2" t="s">
        <v>63</v>
      </c>
      <c r="Q156" s="2" t="s">
        <v>63</v>
      </c>
      <c r="R156" s="2" t="s">
        <v>63</v>
      </c>
      <c r="S156" s="3">
        <v>1</v>
      </c>
      <c r="T156" s="3">
        <v>1</v>
      </c>
      <c r="U156" s="3">
        <v>1.2453000000000001</v>
      </c>
      <c r="V156" s="3"/>
      <c r="W156" s="3"/>
      <c r="X156" s="3"/>
      <c r="Y156" s="3">
        <v>4</v>
      </c>
      <c r="Z156" s="3"/>
      <c r="AA156" s="3">
        <v>6</v>
      </c>
      <c r="AB156" s="3">
        <v>7</v>
      </c>
      <c r="AC156" s="3">
        <v>8</v>
      </c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2" t="s">
        <v>52</v>
      </c>
      <c r="AW156" s="2" t="s">
        <v>370</v>
      </c>
      <c r="AX156" s="2" t="s">
        <v>52</v>
      </c>
      <c r="AY156" s="2" t="s">
        <v>197</v>
      </c>
    </row>
    <row r="157" spans="1:51" ht="30" customHeight="1" x14ac:dyDescent="0.3">
      <c r="A157" s="10" t="s">
        <v>212</v>
      </c>
      <c r="B157" s="10" t="s">
        <v>213</v>
      </c>
      <c r="C157" s="10" t="s">
        <v>69</v>
      </c>
      <c r="D157" s="11">
        <v>1</v>
      </c>
      <c r="E157" s="16">
        <v>0</v>
      </c>
      <c r="F157" s="17">
        <f t="shared" si="42"/>
        <v>0</v>
      </c>
      <c r="G157" s="16">
        <f>TRUNC(SUMIF(Y152:Y161, RIGHTB(O157, 1), H152:H161)*U157, 2)</f>
        <v>1638296.25</v>
      </c>
      <c r="H157" s="17">
        <f t="shared" si="43"/>
        <v>1638296.2</v>
      </c>
      <c r="I157" s="16">
        <v>0</v>
      </c>
      <c r="J157" s="17">
        <f t="shared" si="44"/>
        <v>0</v>
      </c>
      <c r="K157" s="16">
        <f t="shared" si="45"/>
        <v>1638296.2</v>
      </c>
      <c r="L157" s="17">
        <f t="shared" si="46"/>
        <v>1638296.2</v>
      </c>
      <c r="M157" s="10" t="s">
        <v>194</v>
      </c>
      <c r="N157" s="2" t="s">
        <v>52</v>
      </c>
      <c r="O157" s="2" t="s">
        <v>214</v>
      </c>
      <c r="P157" s="2" t="s">
        <v>63</v>
      </c>
      <c r="Q157" s="2" t="s">
        <v>63</v>
      </c>
      <c r="R157" s="2" t="s">
        <v>63</v>
      </c>
      <c r="S157" s="3">
        <v>1</v>
      </c>
      <c r="T157" s="3">
        <v>1</v>
      </c>
      <c r="U157" s="3">
        <v>0.3493</v>
      </c>
      <c r="V157" s="3"/>
      <c r="W157" s="3"/>
      <c r="X157" s="3"/>
      <c r="Y157" s="3"/>
      <c r="Z157" s="3"/>
      <c r="AA157" s="3">
        <v>6</v>
      </c>
      <c r="AB157" s="3">
        <v>7</v>
      </c>
      <c r="AC157" s="3">
        <v>8</v>
      </c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2" t="s">
        <v>52</v>
      </c>
      <c r="AW157" s="2" t="s">
        <v>371</v>
      </c>
      <c r="AX157" s="2" t="s">
        <v>52</v>
      </c>
      <c r="AY157" s="2" t="s">
        <v>197</v>
      </c>
    </row>
    <row r="158" spans="1:51" ht="30" customHeight="1" x14ac:dyDescent="0.3">
      <c r="A158" s="10" t="s">
        <v>10</v>
      </c>
      <c r="B158" s="10" t="s">
        <v>216</v>
      </c>
      <c r="C158" s="10" t="s">
        <v>69</v>
      </c>
      <c r="D158" s="11">
        <v>1</v>
      </c>
      <c r="E158" s="16">
        <v>0</v>
      </c>
      <c r="F158" s="17">
        <f t="shared" si="42"/>
        <v>0</v>
      </c>
      <c r="G158" s="16">
        <v>0</v>
      </c>
      <c r="H158" s="17">
        <f t="shared" si="43"/>
        <v>0</v>
      </c>
      <c r="I158" s="16">
        <f>TRUNC(SUMIF(Z152:Z161, RIGHTB(O158, 1), F152:F161)*U158, 2)</f>
        <v>1875390.93</v>
      </c>
      <c r="J158" s="17">
        <f t="shared" si="44"/>
        <v>1875390.9</v>
      </c>
      <c r="K158" s="16">
        <f t="shared" si="45"/>
        <v>1875390.9</v>
      </c>
      <c r="L158" s="17">
        <f t="shared" si="46"/>
        <v>1875390.9</v>
      </c>
      <c r="M158" s="10" t="s">
        <v>194</v>
      </c>
      <c r="N158" s="2" t="s">
        <v>52</v>
      </c>
      <c r="O158" s="2" t="s">
        <v>217</v>
      </c>
      <c r="P158" s="2" t="s">
        <v>63</v>
      </c>
      <c r="Q158" s="2" t="s">
        <v>63</v>
      </c>
      <c r="R158" s="2" t="s">
        <v>63</v>
      </c>
      <c r="S158" s="3">
        <v>0</v>
      </c>
      <c r="T158" s="3">
        <v>2</v>
      </c>
      <c r="U158" s="3">
        <v>8.9499999999999996E-2</v>
      </c>
      <c r="V158" s="3"/>
      <c r="W158" s="3"/>
      <c r="X158" s="3"/>
      <c r="Y158" s="3"/>
      <c r="Z158" s="3"/>
      <c r="AA158" s="3">
        <v>6</v>
      </c>
      <c r="AB158" s="3">
        <v>7</v>
      </c>
      <c r="AC158" s="3">
        <v>8</v>
      </c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2" t="s">
        <v>52</v>
      </c>
      <c r="AW158" s="2" t="s">
        <v>372</v>
      </c>
      <c r="AX158" s="2" t="s">
        <v>52</v>
      </c>
      <c r="AY158" s="2" t="s">
        <v>197</v>
      </c>
    </row>
    <row r="159" spans="1:51" ht="30" customHeight="1" x14ac:dyDescent="0.3">
      <c r="A159" s="10" t="s">
        <v>219</v>
      </c>
      <c r="B159" s="10" t="s">
        <v>220</v>
      </c>
      <c r="C159" s="10" t="s">
        <v>69</v>
      </c>
      <c r="D159" s="11">
        <v>1</v>
      </c>
      <c r="E159" s="16">
        <v>0</v>
      </c>
      <c r="F159" s="17">
        <f t="shared" si="42"/>
        <v>0</v>
      </c>
      <c r="G159" s="16">
        <v>0</v>
      </c>
      <c r="H159" s="17">
        <f t="shared" si="43"/>
        <v>0</v>
      </c>
      <c r="I159" s="16">
        <f>TRUNC(SUMIF(AA152:AA161, RIGHTB(O159, 1), L152:L161)*U159, 2)</f>
        <v>2041060.18</v>
      </c>
      <c r="J159" s="17">
        <f t="shared" si="44"/>
        <v>2041060.1</v>
      </c>
      <c r="K159" s="16">
        <f t="shared" si="45"/>
        <v>2041060.1</v>
      </c>
      <c r="L159" s="17">
        <f t="shared" si="46"/>
        <v>2041060.1</v>
      </c>
      <c r="M159" s="10" t="s">
        <v>194</v>
      </c>
      <c r="N159" s="2" t="s">
        <v>52</v>
      </c>
      <c r="O159" s="2" t="s">
        <v>221</v>
      </c>
      <c r="P159" s="2" t="s">
        <v>63</v>
      </c>
      <c r="Q159" s="2" t="s">
        <v>63</v>
      </c>
      <c r="R159" s="2" t="s">
        <v>63</v>
      </c>
      <c r="S159" s="3">
        <v>3</v>
      </c>
      <c r="T159" s="3">
        <v>2</v>
      </c>
      <c r="U159" s="3">
        <v>7.0000000000000007E-2</v>
      </c>
      <c r="V159" s="3"/>
      <c r="W159" s="3"/>
      <c r="X159" s="3"/>
      <c r="Y159" s="3"/>
      <c r="Z159" s="3"/>
      <c r="AA159" s="3"/>
      <c r="AB159" s="3">
        <v>7</v>
      </c>
      <c r="AC159" s="3">
        <v>8</v>
      </c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2" t="s">
        <v>52</v>
      </c>
      <c r="AW159" s="2" t="s">
        <v>373</v>
      </c>
      <c r="AX159" s="2" t="s">
        <v>52</v>
      </c>
      <c r="AY159" s="2" t="s">
        <v>197</v>
      </c>
    </row>
    <row r="160" spans="1:51" ht="30" customHeight="1" x14ac:dyDescent="0.3">
      <c r="A160" s="10" t="s">
        <v>223</v>
      </c>
      <c r="B160" s="10" t="s">
        <v>224</v>
      </c>
      <c r="C160" s="10" t="s">
        <v>69</v>
      </c>
      <c r="D160" s="11">
        <v>1</v>
      </c>
      <c r="E160" s="16">
        <v>0</v>
      </c>
      <c r="F160" s="17">
        <f t="shared" si="42"/>
        <v>0</v>
      </c>
      <c r="G160" s="16">
        <v>0</v>
      </c>
      <c r="H160" s="17">
        <f t="shared" si="43"/>
        <v>0</v>
      </c>
      <c r="I160" s="16">
        <f>TRUNC(SUMIF(AB152:AB161, RIGHTB(O160, 1), L152:L161)*U160, 2)</f>
        <v>2561243.52</v>
      </c>
      <c r="J160" s="17">
        <f t="shared" si="44"/>
        <v>2561243.5</v>
      </c>
      <c r="K160" s="16">
        <f t="shared" si="45"/>
        <v>2561243.5</v>
      </c>
      <c r="L160" s="17">
        <f t="shared" si="46"/>
        <v>2561243.5</v>
      </c>
      <c r="M160" s="10" t="s">
        <v>194</v>
      </c>
      <c r="N160" s="2" t="s">
        <v>52</v>
      </c>
      <c r="O160" s="2" t="s">
        <v>225</v>
      </c>
      <c r="P160" s="2" t="s">
        <v>63</v>
      </c>
      <c r="Q160" s="2" t="s">
        <v>63</v>
      </c>
      <c r="R160" s="2" t="s">
        <v>63</v>
      </c>
      <c r="S160" s="3">
        <v>3</v>
      </c>
      <c r="T160" s="3">
        <v>2</v>
      </c>
      <c r="U160" s="3">
        <v>0.25</v>
      </c>
      <c r="V160" s="3"/>
      <c r="W160" s="3"/>
      <c r="X160" s="3"/>
      <c r="Y160" s="3"/>
      <c r="Z160" s="3"/>
      <c r="AA160" s="3"/>
      <c r="AB160" s="3"/>
      <c r="AC160" s="3">
        <v>8</v>
      </c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2" t="s">
        <v>52</v>
      </c>
      <c r="AW160" s="2" t="s">
        <v>374</v>
      </c>
      <c r="AX160" s="2" t="s">
        <v>52</v>
      </c>
      <c r="AY160" s="2" t="s">
        <v>197</v>
      </c>
    </row>
    <row r="161" spans="1:51" ht="30" customHeight="1" x14ac:dyDescent="0.3">
      <c r="A161" s="10" t="s">
        <v>227</v>
      </c>
      <c r="B161" s="10" t="s">
        <v>228</v>
      </c>
      <c r="C161" s="10" t="s">
        <v>69</v>
      </c>
      <c r="D161" s="11">
        <v>1</v>
      </c>
      <c r="E161" s="16">
        <f>TRUNC(SUMIF(AC152:AC161, RIGHTB(O161, 1), L152:L161)*U161, 2)</f>
        <v>33760306.299999997</v>
      </c>
      <c r="F161" s="17">
        <f t="shared" si="42"/>
        <v>33760306.299999997</v>
      </c>
      <c r="G161" s="16">
        <v>0</v>
      </c>
      <c r="H161" s="17">
        <f t="shared" si="43"/>
        <v>0</v>
      </c>
      <c r="I161" s="16">
        <v>0</v>
      </c>
      <c r="J161" s="17">
        <f t="shared" si="44"/>
        <v>0</v>
      </c>
      <c r="K161" s="16">
        <f t="shared" si="45"/>
        <v>33760306.299999997</v>
      </c>
      <c r="L161" s="17">
        <f t="shared" si="46"/>
        <v>33760306.299999997</v>
      </c>
      <c r="M161" s="10" t="s">
        <v>52</v>
      </c>
      <c r="N161" s="2" t="s">
        <v>148</v>
      </c>
      <c r="O161" s="2" t="s">
        <v>229</v>
      </c>
      <c r="P161" s="2" t="s">
        <v>63</v>
      </c>
      <c r="Q161" s="2" t="s">
        <v>63</v>
      </c>
      <c r="R161" s="2" t="s">
        <v>63</v>
      </c>
      <c r="S161" s="3">
        <v>3</v>
      </c>
      <c r="T161" s="3">
        <v>0</v>
      </c>
      <c r="U161" s="3">
        <v>1</v>
      </c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2" t="s">
        <v>52</v>
      </c>
      <c r="AW161" s="2" t="s">
        <v>375</v>
      </c>
      <c r="AX161" s="2" t="s">
        <v>52</v>
      </c>
      <c r="AY161" s="2" t="s">
        <v>52</v>
      </c>
    </row>
    <row r="162" spans="1:51" ht="30" customHeight="1" x14ac:dyDescent="0.3">
      <c r="A162" s="10" t="s">
        <v>231</v>
      </c>
      <c r="B162" s="10" t="s">
        <v>52</v>
      </c>
      <c r="C162" s="10" t="s">
        <v>52</v>
      </c>
      <c r="D162" s="11"/>
      <c r="E162" s="16"/>
      <c r="F162" s="17">
        <f>TRUNC(SUMIF(N152:N161, N151, F152:F161),0)</f>
        <v>33760306</v>
      </c>
      <c r="G162" s="16"/>
      <c r="H162" s="17">
        <f>TRUNC(SUMIF(N152:N161, N151, H152:H161),0)</f>
        <v>0</v>
      </c>
      <c r="I162" s="16"/>
      <c r="J162" s="17">
        <f>TRUNC(SUMIF(N152:N161, N151, J152:J161),0)</f>
        <v>0</v>
      </c>
      <c r="K162" s="16"/>
      <c r="L162" s="17">
        <f>F162+H162+J162</f>
        <v>33760306</v>
      </c>
      <c r="M162" s="10" t="s">
        <v>52</v>
      </c>
      <c r="N162" s="2" t="s">
        <v>72</v>
      </c>
      <c r="O162" s="2" t="s">
        <v>72</v>
      </c>
      <c r="P162" s="2" t="s">
        <v>52</v>
      </c>
      <c r="Q162" s="2" t="s">
        <v>52</v>
      </c>
      <c r="R162" s="2" t="s">
        <v>52</v>
      </c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2" t="s">
        <v>52</v>
      </c>
      <c r="AW162" s="2" t="s">
        <v>52</v>
      </c>
      <c r="AX162" s="2" t="s">
        <v>52</v>
      </c>
      <c r="AY162" s="2" t="s">
        <v>52</v>
      </c>
    </row>
    <row r="163" spans="1:51" ht="30" customHeight="1" x14ac:dyDescent="0.3">
      <c r="A163" s="11"/>
      <c r="B163" s="11"/>
      <c r="C163" s="11"/>
      <c r="D163" s="11"/>
      <c r="E163" s="16"/>
      <c r="F163" s="17"/>
      <c r="G163" s="16"/>
      <c r="H163" s="17"/>
      <c r="I163" s="16"/>
      <c r="J163" s="17"/>
      <c r="K163" s="16"/>
      <c r="L163" s="17"/>
      <c r="M163" s="11"/>
    </row>
    <row r="164" spans="1:51" ht="30" customHeight="1" x14ac:dyDescent="0.3">
      <c r="A164" s="49" t="s">
        <v>1625</v>
      </c>
      <c r="B164" s="49"/>
      <c r="C164" s="49"/>
      <c r="D164" s="49"/>
      <c r="E164" s="50"/>
      <c r="F164" s="51"/>
      <c r="G164" s="50"/>
      <c r="H164" s="51"/>
      <c r="I164" s="50"/>
      <c r="J164" s="51"/>
      <c r="K164" s="50"/>
      <c r="L164" s="51"/>
      <c r="M164" s="49"/>
      <c r="N164" s="1" t="s">
        <v>149</v>
      </c>
    </row>
    <row r="165" spans="1:51" ht="30" customHeight="1" x14ac:dyDescent="0.3">
      <c r="A165" s="10" t="s">
        <v>233</v>
      </c>
      <c r="B165" s="10" t="s">
        <v>1600</v>
      </c>
      <c r="C165" s="10" t="s">
        <v>118</v>
      </c>
      <c r="D165" s="11">
        <v>1</v>
      </c>
      <c r="E165" s="16">
        <f>일위대가목록!E32</f>
        <v>5021</v>
      </c>
      <c r="F165" s="17">
        <f>TRUNC(E165*D165,1)</f>
        <v>5021</v>
      </c>
      <c r="G165" s="16">
        <f>일위대가목록!F32</f>
        <v>167386</v>
      </c>
      <c r="H165" s="17">
        <f>TRUNC(G165*D165,1)</f>
        <v>167386</v>
      </c>
      <c r="I165" s="16">
        <f>일위대가목록!G32</f>
        <v>0</v>
      </c>
      <c r="J165" s="17">
        <f>TRUNC(I165*D165,1)</f>
        <v>0</v>
      </c>
      <c r="K165" s="16">
        <f t="shared" ref="K165:L169" si="47">TRUNC(E165+G165+I165,1)</f>
        <v>172407</v>
      </c>
      <c r="L165" s="17">
        <f t="shared" si="47"/>
        <v>172407</v>
      </c>
      <c r="M165" s="10" t="s">
        <v>194</v>
      </c>
      <c r="N165" s="2" t="s">
        <v>52</v>
      </c>
      <c r="O165" s="2" t="s">
        <v>234</v>
      </c>
      <c r="P165" s="2" t="s">
        <v>64</v>
      </c>
      <c r="Q165" s="2" t="s">
        <v>63</v>
      </c>
      <c r="R165" s="2" t="s">
        <v>63</v>
      </c>
      <c r="S165" s="3"/>
      <c r="T165" s="3"/>
      <c r="U165" s="3"/>
      <c r="V165" s="3">
        <v>1</v>
      </c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2" t="s">
        <v>52</v>
      </c>
      <c r="AW165" s="2" t="s">
        <v>377</v>
      </c>
      <c r="AX165" s="2" t="s">
        <v>52</v>
      </c>
      <c r="AY165" s="2" t="s">
        <v>197</v>
      </c>
    </row>
    <row r="166" spans="1:51" ht="30" customHeight="1" x14ac:dyDescent="0.3">
      <c r="A166" s="10" t="s">
        <v>233</v>
      </c>
      <c r="B166" s="10" t="s">
        <v>236</v>
      </c>
      <c r="C166" s="10" t="s">
        <v>118</v>
      </c>
      <c r="D166" s="11">
        <v>1</v>
      </c>
      <c r="E166" s="16">
        <f>일위대가목록!E33</f>
        <v>14182</v>
      </c>
      <c r="F166" s="17">
        <f>TRUNC(E166*D166,1)</f>
        <v>14182</v>
      </c>
      <c r="G166" s="16">
        <f>일위대가목록!F33</f>
        <v>472750</v>
      </c>
      <c r="H166" s="17">
        <f>TRUNC(G166*D166,1)</f>
        <v>472750</v>
      </c>
      <c r="I166" s="16">
        <f>일위대가목록!G33</f>
        <v>0</v>
      </c>
      <c r="J166" s="17">
        <f>TRUNC(I166*D166,1)</f>
        <v>0</v>
      </c>
      <c r="K166" s="16">
        <f t="shared" si="47"/>
        <v>486932</v>
      </c>
      <c r="L166" s="17">
        <f t="shared" si="47"/>
        <v>486932</v>
      </c>
      <c r="M166" s="10" t="s">
        <v>194</v>
      </c>
      <c r="N166" s="2" t="s">
        <v>52</v>
      </c>
      <c r="O166" s="2" t="s">
        <v>237</v>
      </c>
      <c r="P166" s="2" t="s">
        <v>64</v>
      </c>
      <c r="Q166" s="2" t="s">
        <v>63</v>
      </c>
      <c r="R166" s="2" t="s">
        <v>63</v>
      </c>
      <c r="S166" s="3"/>
      <c r="T166" s="3"/>
      <c r="U166" s="3"/>
      <c r="V166" s="3">
        <v>1</v>
      </c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2" t="s">
        <v>52</v>
      </c>
      <c r="AW166" s="2" t="s">
        <v>378</v>
      </c>
      <c r="AX166" s="2" t="s">
        <v>52</v>
      </c>
      <c r="AY166" s="2" t="s">
        <v>197</v>
      </c>
    </row>
    <row r="167" spans="1:51" ht="30" customHeight="1" x14ac:dyDescent="0.3">
      <c r="A167" s="10" t="s">
        <v>233</v>
      </c>
      <c r="B167" s="10" t="s">
        <v>239</v>
      </c>
      <c r="C167" s="10" t="s">
        <v>240</v>
      </c>
      <c r="D167" s="11">
        <v>7.8</v>
      </c>
      <c r="E167" s="16">
        <f>일위대가목록!E34</f>
        <v>2636</v>
      </c>
      <c r="F167" s="17">
        <f>TRUNC(E167*D167,1)</f>
        <v>20560.8</v>
      </c>
      <c r="G167" s="16">
        <f>일위대가목록!F34</f>
        <v>87885</v>
      </c>
      <c r="H167" s="17">
        <f>TRUNC(G167*D167,1)</f>
        <v>685503</v>
      </c>
      <c r="I167" s="16">
        <f>일위대가목록!G34</f>
        <v>0</v>
      </c>
      <c r="J167" s="17">
        <f>TRUNC(I167*D167,1)</f>
        <v>0</v>
      </c>
      <c r="K167" s="16">
        <f t="shared" si="47"/>
        <v>90521</v>
      </c>
      <c r="L167" s="17">
        <f t="shared" si="47"/>
        <v>706063.8</v>
      </c>
      <c r="M167" s="10" t="s">
        <v>194</v>
      </c>
      <c r="N167" s="2" t="s">
        <v>52</v>
      </c>
      <c r="O167" s="2" t="s">
        <v>241</v>
      </c>
      <c r="P167" s="2" t="s">
        <v>64</v>
      </c>
      <c r="Q167" s="2" t="s">
        <v>63</v>
      </c>
      <c r="R167" s="2" t="s">
        <v>63</v>
      </c>
      <c r="S167" s="3"/>
      <c r="T167" s="3"/>
      <c r="U167" s="3"/>
      <c r="V167" s="3">
        <v>1</v>
      </c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2" t="s">
        <v>52</v>
      </c>
      <c r="AW167" s="2" t="s">
        <v>379</v>
      </c>
      <c r="AX167" s="2" t="s">
        <v>52</v>
      </c>
      <c r="AY167" s="2" t="s">
        <v>197</v>
      </c>
    </row>
    <row r="168" spans="1:51" ht="30" customHeight="1" x14ac:dyDescent="0.3">
      <c r="A168" s="10" t="s">
        <v>233</v>
      </c>
      <c r="B168" s="10" t="s">
        <v>243</v>
      </c>
      <c r="C168" s="10" t="s">
        <v>244</v>
      </c>
      <c r="D168" s="11">
        <v>8</v>
      </c>
      <c r="E168" s="16">
        <f>일위대가목록!E35</f>
        <v>182</v>
      </c>
      <c r="F168" s="17">
        <f>TRUNC(E168*D168,1)</f>
        <v>1456</v>
      </c>
      <c r="G168" s="16">
        <f>일위대가목록!F35</f>
        <v>6090</v>
      </c>
      <c r="H168" s="17">
        <f>TRUNC(G168*D168,1)</f>
        <v>48720</v>
      </c>
      <c r="I168" s="16">
        <f>일위대가목록!G35</f>
        <v>0</v>
      </c>
      <c r="J168" s="17">
        <f>TRUNC(I168*D168,1)</f>
        <v>0</v>
      </c>
      <c r="K168" s="16">
        <f t="shared" si="47"/>
        <v>6272</v>
      </c>
      <c r="L168" s="17">
        <f t="shared" si="47"/>
        <v>50176</v>
      </c>
      <c r="M168" s="10" t="s">
        <v>194</v>
      </c>
      <c r="N168" s="2" t="s">
        <v>52</v>
      </c>
      <c r="O168" s="2" t="s">
        <v>245</v>
      </c>
      <c r="P168" s="2" t="s">
        <v>64</v>
      </c>
      <c r="Q168" s="2" t="s">
        <v>63</v>
      </c>
      <c r="R168" s="2" t="s">
        <v>63</v>
      </c>
      <c r="S168" s="3"/>
      <c r="T168" s="3"/>
      <c r="U168" s="3"/>
      <c r="V168" s="3">
        <v>1</v>
      </c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2" t="s">
        <v>52</v>
      </c>
      <c r="AW168" s="2" t="s">
        <v>380</v>
      </c>
      <c r="AX168" s="2" t="s">
        <v>52</v>
      </c>
      <c r="AY168" s="2" t="s">
        <v>197</v>
      </c>
    </row>
    <row r="169" spans="1:51" ht="30" customHeight="1" x14ac:dyDescent="0.3">
      <c r="A169" s="10" t="s">
        <v>247</v>
      </c>
      <c r="B169" s="10" t="s">
        <v>228</v>
      </c>
      <c r="C169" s="10" t="s">
        <v>69</v>
      </c>
      <c r="D169" s="11">
        <v>1</v>
      </c>
      <c r="E169" s="16">
        <f>TRUNC(SUMIF(V165:V169, RIGHTB(O169, 1), L165:L169)*U169, 2)</f>
        <v>1415578.8</v>
      </c>
      <c r="F169" s="17">
        <f>TRUNC(E169*D169,1)</f>
        <v>1415578.8</v>
      </c>
      <c r="G169" s="16">
        <v>0</v>
      </c>
      <c r="H169" s="17">
        <f>TRUNC(G169*D169,1)</f>
        <v>0</v>
      </c>
      <c r="I169" s="16">
        <v>0</v>
      </c>
      <c r="J169" s="17">
        <f>TRUNC(I169*D169,1)</f>
        <v>0</v>
      </c>
      <c r="K169" s="16">
        <f t="shared" si="47"/>
        <v>1415578.8</v>
      </c>
      <c r="L169" s="17">
        <f t="shared" si="47"/>
        <v>1415578.8</v>
      </c>
      <c r="M169" s="10" t="s">
        <v>52</v>
      </c>
      <c r="N169" s="2" t="s">
        <v>149</v>
      </c>
      <c r="O169" s="2" t="s">
        <v>70</v>
      </c>
      <c r="P169" s="2" t="s">
        <v>63</v>
      </c>
      <c r="Q169" s="2" t="s">
        <v>63</v>
      </c>
      <c r="R169" s="2" t="s">
        <v>63</v>
      </c>
      <c r="S169" s="3">
        <v>3</v>
      </c>
      <c r="T169" s="3">
        <v>0</v>
      </c>
      <c r="U169" s="3">
        <v>1</v>
      </c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2" t="s">
        <v>52</v>
      </c>
      <c r="AW169" s="2" t="s">
        <v>381</v>
      </c>
      <c r="AX169" s="2" t="s">
        <v>52</v>
      </c>
      <c r="AY169" s="2" t="s">
        <v>52</v>
      </c>
    </row>
    <row r="170" spans="1:51" ht="30" customHeight="1" x14ac:dyDescent="0.3">
      <c r="A170" s="10" t="s">
        <v>231</v>
      </c>
      <c r="B170" s="10" t="s">
        <v>52</v>
      </c>
      <c r="C170" s="10" t="s">
        <v>52</v>
      </c>
      <c r="D170" s="11"/>
      <c r="E170" s="16"/>
      <c r="F170" s="17">
        <f>TRUNC(SUMIF(N165:N169, N164, F165:F169),0)</f>
        <v>1415578</v>
      </c>
      <c r="G170" s="16"/>
      <c r="H170" s="17">
        <f>TRUNC(SUMIF(N165:N169, N164, H165:H169),0)</f>
        <v>0</v>
      </c>
      <c r="I170" s="16"/>
      <c r="J170" s="17">
        <f>TRUNC(SUMIF(N165:N169, N164, J165:J169),0)</f>
        <v>0</v>
      </c>
      <c r="K170" s="16"/>
      <c r="L170" s="17">
        <f>F170+H170+J170</f>
        <v>1415578</v>
      </c>
      <c r="M170" s="10" t="s">
        <v>52</v>
      </c>
      <c r="N170" s="2" t="s">
        <v>72</v>
      </c>
      <c r="O170" s="2" t="s">
        <v>72</v>
      </c>
      <c r="P170" s="2" t="s">
        <v>52</v>
      </c>
      <c r="Q170" s="2" t="s">
        <v>52</v>
      </c>
      <c r="R170" s="2" t="s">
        <v>52</v>
      </c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2" t="s">
        <v>52</v>
      </c>
      <c r="AW170" s="2" t="s">
        <v>52</v>
      </c>
      <c r="AX170" s="2" t="s">
        <v>52</v>
      </c>
      <c r="AY170" s="2" t="s">
        <v>52</v>
      </c>
    </row>
    <row r="171" spans="1:51" ht="30" customHeight="1" x14ac:dyDescent="0.3">
      <c r="A171" s="11"/>
      <c r="B171" s="11"/>
      <c r="C171" s="11"/>
      <c r="D171" s="11"/>
      <c r="E171" s="16"/>
      <c r="F171" s="17"/>
      <c r="G171" s="16"/>
      <c r="H171" s="17"/>
      <c r="I171" s="16"/>
      <c r="J171" s="17"/>
      <c r="K171" s="16"/>
      <c r="L171" s="17"/>
      <c r="M171" s="11"/>
    </row>
    <row r="172" spans="1:51" ht="30" customHeight="1" x14ac:dyDescent="0.3">
      <c r="A172" s="49" t="s">
        <v>1626</v>
      </c>
      <c r="B172" s="49"/>
      <c r="C172" s="49"/>
      <c r="D172" s="49"/>
      <c r="E172" s="50"/>
      <c r="F172" s="51"/>
      <c r="G172" s="50"/>
      <c r="H172" s="51"/>
      <c r="I172" s="50"/>
      <c r="J172" s="51"/>
      <c r="K172" s="50"/>
      <c r="L172" s="51"/>
      <c r="M172" s="49"/>
      <c r="N172" s="1" t="s">
        <v>150</v>
      </c>
    </row>
    <row r="173" spans="1:51" ht="30" customHeight="1" x14ac:dyDescent="0.3">
      <c r="A173" s="10" t="s">
        <v>1608</v>
      </c>
      <c r="B173" s="10" t="s">
        <v>193</v>
      </c>
      <c r="C173" s="10" t="s">
        <v>118</v>
      </c>
      <c r="D173" s="11">
        <v>1</v>
      </c>
      <c r="E173" s="16">
        <f>일위대가목록!E50</f>
        <v>10393830</v>
      </c>
      <c r="F173" s="17">
        <f t="shared" ref="F173:F182" si="48">TRUNC(E173*D173,1)</f>
        <v>10393830</v>
      </c>
      <c r="G173" s="16">
        <f>일위대가목록!F50</f>
        <v>2022726</v>
      </c>
      <c r="H173" s="17">
        <f t="shared" ref="H173:H182" si="49">TRUNC(G173*D173,1)</f>
        <v>2022726</v>
      </c>
      <c r="I173" s="16">
        <f>일위대가목록!G50</f>
        <v>0</v>
      </c>
      <c r="J173" s="17">
        <f t="shared" ref="J173:J182" si="50">TRUNC(I173*D173,1)</f>
        <v>0</v>
      </c>
      <c r="K173" s="16">
        <f t="shared" ref="K173:K182" si="51">TRUNC(E173+G173+I173,1)</f>
        <v>12416556</v>
      </c>
      <c r="L173" s="17">
        <f t="shared" ref="L173:L182" si="52">TRUNC(F173+H173+J173,1)</f>
        <v>12416556</v>
      </c>
      <c r="M173" s="10" t="s">
        <v>194</v>
      </c>
      <c r="N173" s="2" t="s">
        <v>52</v>
      </c>
      <c r="O173" s="2" t="s">
        <v>383</v>
      </c>
      <c r="P173" s="2" t="s">
        <v>64</v>
      </c>
      <c r="Q173" s="2" t="s">
        <v>63</v>
      </c>
      <c r="R173" s="2" t="s">
        <v>63</v>
      </c>
      <c r="S173" s="3"/>
      <c r="T173" s="3"/>
      <c r="U173" s="3"/>
      <c r="V173" s="3">
        <v>1</v>
      </c>
      <c r="W173" s="3"/>
      <c r="X173" s="3">
        <v>3</v>
      </c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2" t="s">
        <v>52</v>
      </c>
      <c r="AW173" s="2" t="s">
        <v>384</v>
      </c>
      <c r="AX173" s="2" t="s">
        <v>52</v>
      </c>
      <c r="AY173" s="2" t="s">
        <v>197</v>
      </c>
    </row>
    <row r="174" spans="1:51" ht="30" customHeight="1" x14ac:dyDescent="0.3">
      <c r="A174" s="10" t="s">
        <v>1608</v>
      </c>
      <c r="B174" s="10" t="s">
        <v>198</v>
      </c>
      <c r="C174" s="10" t="s">
        <v>118</v>
      </c>
      <c r="D174" s="11">
        <v>1</v>
      </c>
      <c r="E174" s="16">
        <f>일위대가목록!E51</f>
        <v>12003010</v>
      </c>
      <c r="F174" s="17">
        <f t="shared" si="48"/>
        <v>12003010</v>
      </c>
      <c r="G174" s="16">
        <f>일위대가목록!F51</f>
        <v>2228219</v>
      </c>
      <c r="H174" s="17">
        <f t="shared" si="49"/>
        <v>2228219</v>
      </c>
      <c r="I174" s="16">
        <f>일위대가목록!G51</f>
        <v>0</v>
      </c>
      <c r="J174" s="17">
        <f t="shared" si="50"/>
        <v>0</v>
      </c>
      <c r="K174" s="16">
        <f t="shared" si="51"/>
        <v>14231229</v>
      </c>
      <c r="L174" s="17">
        <f t="shared" si="52"/>
        <v>14231229</v>
      </c>
      <c r="M174" s="10" t="s">
        <v>194</v>
      </c>
      <c r="N174" s="2" t="s">
        <v>52</v>
      </c>
      <c r="O174" s="2" t="s">
        <v>385</v>
      </c>
      <c r="P174" s="2" t="s">
        <v>64</v>
      </c>
      <c r="Q174" s="2" t="s">
        <v>63</v>
      </c>
      <c r="R174" s="2" t="s">
        <v>63</v>
      </c>
      <c r="S174" s="3"/>
      <c r="T174" s="3"/>
      <c r="U174" s="3"/>
      <c r="V174" s="3">
        <v>1</v>
      </c>
      <c r="W174" s="3"/>
      <c r="X174" s="3">
        <v>3</v>
      </c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2" t="s">
        <v>52</v>
      </c>
      <c r="AW174" s="2" t="s">
        <v>386</v>
      </c>
      <c r="AX174" s="2" t="s">
        <v>52</v>
      </c>
      <c r="AY174" s="2" t="s">
        <v>197</v>
      </c>
    </row>
    <row r="175" spans="1:51" ht="30" customHeight="1" x14ac:dyDescent="0.3">
      <c r="A175" s="10" t="s">
        <v>201</v>
      </c>
      <c r="B175" s="10" t="s">
        <v>202</v>
      </c>
      <c r="C175" s="10" t="s">
        <v>69</v>
      </c>
      <c r="D175" s="11">
        <v>1</v>
      </c>
      <c r="E175" s="16">
        <f>TRUNC(SUMIF(V173:V182, RIGHTB(O175, 1), F173:F182)*U175, 2)</f>
        <v>22396840</v>
      </c>
      <c r="F175" s="17">
        <f t="shared" si="48"/>
        <v>22396840</v>
      </c>
      <c r="G175" s="16">
        <v>0</v>
      </c>
      <c r="H175" s="17">
        <f t="shared" si="49"/>
        <v>0</v>
      </c>
      <c r="I175" s="16">
        <v>0</v>
      </c>
      <c r="J175" s="17">
        <f t="shared" si="50"/>
        <v>0</v>
      </c>
      <c r="K175" s="16">
        <f t="shared" si="51"/>
        <v>22396840</v>
      </c>
      <c r="L175" s="17">
        <f t="shared" si="52"/>
        <v>22396840</v>
      </c>
      <c r="M175" s="10" t="s">
        <v>194</v>
      </c>
      <c r="N175" s="2" t="s">
        <v>52</v>
      </c>
      <c r="O175" s="2" t="s">
        <v>70</v>
      </c>
      <c r="P175" s="2" t="s">
        <v>63</v>
      </c>
      <c r="Q175" s="2" t="s">
        <v>63</v>
      </c>
      <c r="R175" s="2" t="s">
        <v>63</v>
      </c>
      <c r="S175" s="3">
        <v>0</v>
      </c>
      <c r="T175" s="3">
        <v>0</v>
      </c>
      <c r="U175" s="3">
        <v>1</v>
      </c>
      <c r="V175" s="3"/>
      <c r="W175" s="3">
        <v>2</v>
      </c>
      <c r="X175" s="3"/>
      <c r="Y175" s="3"/>
      <c r="Z175" s="3">
        <v>5</v>
      </c>
      <c r="AA175" s="3">
        <v>6</v>
      </c>
      <c r="AB175" s="3"/>
      <c r="AC175" s="3">
        <v>8</v>
      </c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2" t="s">
        <v>52</v>
      </c>
      <c r="AW175" s="2" t="s">
        <v>387</v>
      </c>
      <c r="AX175" s="2" t="s">
        <v>52</v>
      </c>
      <c r="AY175" s="2" t="s">
        <v>197</v>
      </c>
    </row>
    <row r="176" spans="1:51" ht="30" customHeight="1" x14ac:dyDescent="0.3">
      <c r="A176" s="10" t="s">
        <v>204</v>
      </c>
      <c r="B176" s="10" t="s">
        <v>205</v>
      </c>
      <c r="C176" s="10" t="s">
        <v>69</v>
      </c>
      <c r="D176" s="11">
        <v>1</v>
      </c>
      <c r="E176" s="16">
        <f>TRUNC(SUMIF(W173:W182, RIGHTB(O176, 1), F173:F182)*U176, 2)</f>
        <v>230687.45</v>
      </c>
      <c r="F176" s="17">
        <f t="shared" si="48"/>
        <v>230687.4</v>
      </c>
      <c r="G176" s="16">
        <v>0</v>
      </c>
      <c r="H176" s="17">
        <f t="shared" si="49"/>
        <v>0</v>
      </c>
      <c r="I176" s="16">
        <v>0</v>
      </c>
      <c r="J176" s="17">
        <f t="shared" si="50"/>
        <v>0</v>
      </c>
      <c r="K176" s="16">
        <f t="shared" si="51"/>
        <v>230687.4</v>
      </c>
      <c r="L176" s="17">
        <f t="shared" si="52"/>
        <v>230687.4</v>
      </c>
      <c r="M176" s="10" t="s">
        <v>194</v>
      </c>
      <c r="N176" s="2" t="s">
        <v>52</v>
      </c>
      <c r="O176" s="2" t="s">
        <v>206</v>
      </c>
      <c r="P176" s="2" t="s">
        <v>63</v>
      </c>
      <c r="Q176" s="2" t="s">
        <v>63</v>
      </c>
      <c r="R176" s="2" t="s">
        <v>63</v>
      </c>
      <c r="S176" s="3">
        <v>0</v>
      </c>
      <c r="T176" s="3">
        <v>0</v>
      </c>
      <c r="U176" s="3">
        <v>1.03E-2</v>
      </c>
      <c r="V176" s="3"/>
      <c r="W176" s="3"/>
      <c r="X176" s="3"/>
      <c r="Y176" s="3"/>
      <c r="Z176" s="3">
        <v>5</v>
      </c>
      <c r="AA176" s="3">
        <v>6</v>
      </c>
      <c r="AB176" s="3"/>
      <c r="AC176" s="3">
        <v>8</v>
      </c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2" t="s">
        <v>52</v>
      </c>
      <c r="AW176" s="2" t="s">
        <v>388</v>
      </c>
      <c r="AX176" s="2" t="s">
        <v>52</v>
      </c>
      <c r="AY176" s="2" t="s">
        <v>197</v>
      </c>
    </row>
    <row r="177" spans="1:51" ht="30" customHeight="1" x14ac:dyDescent="0.3">
      <c r="A177" s="10" t="s">
        <v>208</v>
      </c>
      <c r="B177" s="10" t="s">
        <v>209</v>
      </c>
      <c r="C177" s="10" t="s">
        <v>69</v>
      </c>
      <c r="D177" s="11">
        <v>1</v>
      </c>
      <c r="E177" s="16">
        <v>0</v>
      </c>
      <c r="F177" s="17">
        <f t="shared" si="48"/>
        <v>0</v>
      </c>
      <c r="G177" s="16">
        <f>TRUNC(SUMIF(X173:X182, RIGHTB(O177, 1), H173:H182)*U177, 2)</f>
        <v>5293701.8</v>
      </c>
      <c r="H177" s="17">
        <f t="shared" si="49"/>
        <v>5293701.8</v>
      </c>
      <c r="I177" s="16">
        <v>0</v>
      </c>
      <c r="J177" s="17">
        <f t="shared" si="50"/>
        <v>0</v>
      </c>
      <c r="K177" s="16">
        <f t="shared" si="51"/>
        <v>5293701.8</v>
      </c>
      <c r="L177" s="17">
        <f t="shared" si="52"/>
        <v>5293701.8</v>
      </c>
      <c r="M177" s="10" t="s">
        <v>194</v>
      </c>
      <c r="N177" s="2" t="s">
        <v>52</v>
      </c>
      <c r="O177" s="2" t="s">
        <v>210</v>
      </c>
      <c r="P177" s="2" t="s">
        <v>63</v>
      </c>
      <c r="Q177" s="2" t="s">
        <v>63</v>
      </c>
      <c r="R177" s="2" t="s">
        <v>63</v>
      </c>
      <c r="S177" s="3">
        <v>1</v>
      </c>
      <c r="T177" s="3">
        <v>1</v>
      </c>
      <c r="U177" s="3">
        <v>1.2453000000000001</v>
      </c>
      <c r="V177" s="3"/>
      <c r="W177" s="3"/>
      <c r="X177" s="3"/>
      <c r="Y177" s="3">
        <v>4</v>
      </c>
      <c r="Z177" s="3"/>
      <c r="AA177" s="3">
        <v>6</v>
      </c>
      <c r="AB177" s="3">
        <v>7</v>
      </c>
      <c r="AC177" s="3">
        <v>8</v>
      </c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2" t="s">
        <v>52</v>
      </c>
      <c r="AW177" s="2" t="s">
        <v>389</v>
      </c>
      <c r="AX177" s="2" t="s">
        <v>52</v>
      </c>
      <c r="AY177" s="2" t="s">
        <v>197</v>
      </c>
    </row>
    <row r="178" spans="1:51" ht="30" customHeight="1" x14ac:dyDescent="0.3">
      <c r="A178" s="10" t="s">
        <v>212</v>
      </c>
      <c r="B178" s="10" t="s">
        <v>213</v>
      </c>
      <c r="C178" s="10" t="s">
        <v>69</v>
      </c>
      <c r="D178" s="11">
        <v>1</v>
      </c>
      <c r="E178" s="16">
        <v>0</v>
      </c>
      <c r="F178" s="17">
        <f t="shared" si="48"/>
        <v>0</v>
      </c>
      <c r="G178" s="16">
        <f>TRUNC(SUMIF(Y173:Y182, RIGHTB(O178, 1), H173:H182)*U178, 2)</f>
        <v>1849090.03</v>
      </c>
      <c r="H178" s="17">
        <f t="shared" si="49"/>
        <v>1849090</v>
      </c>
      <c r="I178" s="16">
        <v>0</v>
      </c>
      <c r="J178" s="17">
        <f t="shared" si="50"/>
        <v>0</v>
      </c>
      <c r="K178" s="16">
        <f t="shared" si="51"/>
        <v>1849090</v>
      </c>
      <c r="L178" s="17">
        <f t="shared" si="52"/>
        <v>1849090</v>
      </c>
      <c r="M178" s="10" t="s">
        <v>194</v>
      </c>
      <c r="N178" s="2" t="s">
        <v>52</v>
      </c>
      <c r="O178" s="2" t="s">
        <v>214</v>
      </c>
      <c r="P178" s="2" t="s">
        <v>63</v>
      </c>
      <c r="Q178" s="2" t="s">
        <v>63</v>
      </c>
      <c r="R178" s="2" t="s">
        <v>63</v>
      </c>
      <c r="S178" s="3">
        <v>1</v>
      </c>
      <c r="T178" s="3">
        <v>1</v>
      </c>
      <c r="U178" s="3">
        <v>0.3493</v>
      </c>
      <c r="V178" s="3"/>
      <c r="W178" s="3"/>
      <c r="X178" s="3"/>
      <c r="Y178" s="3"/>
      <c r="Z178" s="3"/>
      <c r="AA178" s="3">
        <v>6</v>
      </c>
      <c r="AB178" s="3">
        <v>7</v>
      </c>
      <c r="AC178" s="3">
        <v>8</v>
      </c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2" t="s">
        <v>52</v>
      </c>
      <c r="AW178" s="2" t="s">
        <v>390</v>
      </c>
      <c r="AX178" s="2" t="s">
        <v>52</v>
      </c>
      <c r="AY178" s="2" t="s">
        <v>197</v>
      </c>
    </row>
    <row r="179" spans="1:51" ht="30" customHeight="1" x14ac:dyDescent="0.3">
      <c r="A179" s="10" t="s">
        <v>10</v>
      </c>
      <c r="B179" s="10" t="s">
        <v>216</v>
      </c>
      <c r="C179" s="10" t="s">
        <v>69</v>
      </c>
      <c r="D179" s="11">
        <v>1</v>
      </c>
      <c r="E179" s="16">
        <v>0</v>
      </c>
      <c r="F179" s="17">
        <f t="shared" si="48"/>
        <v>0</v>
      </c>
      <c r="G179" s="16">
        <v>0</v>
      </c>
      <c r="H179" s="17">
        <f t="shared" si="49"/>
        <v>0</v>
      </c>
      <c r="I179" s="16">
        <f>TRUNC(SUMIF(Z173:Z182, RIGHTB(O179, 1), F173:F182)*U179, 2)</f>
        <v>2025163.7</v>
      </c>
      <c r="J179" s="17">
        <f t="shared" si="50"/>
        <v>2025163.7</v>
      </c>
      <c r="K179" s="16">
        <f t="shared" si="51"/>
        <v>2025163.7</v>
      </c>
      <c r="L179" s="17">
        <f t="shared" si="52"/>
        <v>2025163.7</v>
      </c>
      <c r="M179" s="10" t="s">
        <v>194</v>
      </c>
      <c r="N179" s="2" t="s">
        <v>52</v>
      </c>
      <c r="O179" s="2" t="s">
        <v>217</v>
      </c>
      <c r="P179" s="2" t="s">
        <v>63</v>
      </c>
      <c r="Q179" s="2" t="s">
        <v>63</v>
      </c>
      <c r="R179" s="2" t="s">
        <v>63</v>
      </c>
      <c r="S179" s="3">
        <v>0</v>
      </c>
      <c r="T179" s="3">
        <v>2</v>
      </c>
      <c r="U179" s="3">
        <v>8.9499999999999996E-2</v>
      </c>
      <c r="V179" s="3"/>
      <c r="W179" s="3"/>
      <c r="X179" s="3"/>
      <c r="Y179" s="3"/>
      <c r="Z179" s="3"/>
      <c r="AA179" s="3">
        <v>6</v>
      </c>
      <c r="AB179" s="3">
        <v>7</v>
      </c>
      <c r="AC179" s="3">
        <v>8</v>
      </c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2" t="s">
        <v>52</v>
      </c>
      <c r="AW179" s="2" t="s">
        <v>391</v>
      </c>
      <c r="AX179" s="2" t="s">
        <v>52</v>
      </c>
      <c r="AY179" s="2" t="s">
        <v>197</v>
      </c>
    </row>
    <row r="180" spans="1:51" ht="30" customHeight="1" x14ac:dyDescent="0.3">
      <c r="A180" s="10" t="s">
        <v>219</v>
      </c>
      <c r="B180" s="10" t="s">
        <v>220</v>
      </c>
      <c r="C180" s="10" t="s">
        <v>69</v>
      </c>
      <c r="D180" s="11">
        <v>1</v>
      </c>
      <c r="E180" s="16">
        <v>0</v>
      </c>
      <c r="F180" s="17">
        <f t="shared" si="48"/>
        <v>0</v>
      </c>
      <c r="G180" s="16">
        <v>0</v>
      </c>
      <c r="H180" s="17">
        <f t="shared" si="49"/>
        <v>0</v>
      </c>
      <c r="I180" s="16">
        <f>TRUNC(SUMIF(AA173:AA182, RIGHTB(O180, 1), L173:L182)*U180, 2)</f>
        <v>2225683.7999999998</v>
      </c>
      <c r="J180" s="17">
        <f t="shared" si="50"/>
        <v>2225683.7999999998</v>
      </c>
      <c r="K180" s="16">
        <f t="shared" si="51"/>
        <v>2225683.7999999998</v>
      </c>
      <c r="L180" s="17">
        <f t="shared" si="52"/>
        <v>2225683.7999999998</v>
      </c>
      <c r="M180" s="10" t="s">
        <v>194</v>
      </c>
      <c r="N180" s="2" t="s">
        <v>52</v>
      </c>
      <c r="O180" s="2" t="s">
        <v>221</v>
      </c>
      <c r="P180" s="2" t="s">
        <v>63</v>
      </c>
      <c r="Q180" s="2" t="s">
        <v>63</v>
      </c>
      <c r="R180" s="2" t="s">
        <v>63</v>
      </c>
      <c r="S180" s="3">
        <v>3</v>
      </c>
      <c r="T180" s="3">
        <v>2</v>
      </c>
      <c r="U180" s="3">
        <v>7.0000000000000007E-2</v>
      </c>
      <c r="V180" s="3"/>
      <c r="W180" s="3"/>
      <c r="X180" s="3"/>
      <c r="Y180" s="3"/>
      <c r="Z180" s="3"/>
      <c r="AA180" s="3"/>
      <c r="AB180" s="3">
        <v>7</v>
      </c>
      <c r="AC180" s="3">
        <v>8</v>
      </c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2" t="s">
        <v>52</v>
      </c>
      <c r="AW180" s="2" t="s">
        <v>392</v>
      </c>
      <c r="AX180" s="2" t="s">
        <v>52</v>
      </c>
      <c r="AY180" s="2" t="s">
        <v>197</v>
      </c>
    </row>
    <row r="181" spans="1:51" ht="30" customHeight="1" x14ac:dyDescent="0.3">
      <c r="A181" s="10" t="s">
        <v>223</v>
      </c>
      <c r="B181" s="10" t="s">
        <v>224</v>
      </c>
      <c r="C181" s="10" t="s">
        <v>69</v>
      </c>
      <c r="D181" s="11">
        <v>1</v>
      </c>
      <c r="E181" s="16">
        <v>0</v>
      </c>
      <c r="F181" s="17">
        <f t="shared" si="48"/>
        <v>0</v>
      </c>
      <c r="G181" s="16">
        <v>0</v>
      </c>
      <c r="H181" s="17">
        <f t="shared" si="49"/>
        <v>0</v>
      </c>
      <c r="I181" s="16">
        <f>TRUNC(SUMIF(AB173:AB182, RIGHTB(O181, 1), L173:L182)*U181, 2)</f>
        <v>2848409.82</v>
      </c>
      <c r="J181" s="17">
        <f t="shared" si="50"/>
        <v>2848409.8</v>
      </c>
      <c r="K181" s="16">
        <f t="shared" si="51"/>
        <v>2848409.8</v>
      </c>
      <c r="L181" s="17">
        <f t="shared" si="52"/>
        <v>2848409.8</v>
      </c>
      <c r="M181" s="10" t="s">
        <v>194</v>
      </c>
      <c r="N181" s="2" t="s">
        <v>52</v>
      </c>
      <c r="O181" s="2" t="s">
        <v>225</v>
      </c>
      <c r="P181" s="2" t="s">
        <v>63</v>
      </c>
      <c r="Q181" s="2" t="s">
        <v>63</v>
      </c>
      <c r="R181" s="2" t="s">
        <v>63</v>
      </c>
      <c r="S181" s="3">
        <v>3</v>
      </c>
      <c r="T181" s="3">
        <v>2</v>
      </c>
      <c r="U181" s="3">
        <v>0.25</v>
      </c>
      <c r="V181" s="3"/>
      <c r="W181" s="3"/>
      <c r="X181" s="3"/>
      <c r="Y181" s="3"/>
      <c r="Z181" s="3"/>
      <c r="AA181" s="3"/>
      <c r="AB181" s="3"/>
      <c r="AC181" s="3">
        <v>8</v>
      </c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2" t="s">
        <v>52</v>
      </c>
      <c r="AW181" s="2" t="s">
        <v>393</v>
      </c>
      <c r="AX181" s="2" t="s">
        <v>52</v>
      </c>
      <c r="AY181" s="2" t="s">
        <v>197</v>
      </c>
    </row>
    <row r="182" spans="1:51" ht="30" customHeight="1" x14ac:dyDescent="0.3">
      <c r="A182" s="10" t="s">
        <v>227</v>
      </c>
      <c r="B182" s="10" t="s">
        <v>228</v>
      </c>
      <c r="C182" s="10" t="s">
        <v>69</v>
      </c>
      <c r="D182" s="11">
        <v>1</v>
      </c>
      <c r="E182" s="16">
        <f>TRUNC(SUMIF(AC173:AC182, RIGHTB(O182, 1), L173:L182)*U182, 2)</f>
        <v>36869576.5</v>
      </c>
      <c r="F182" s="17">
        <f t="shared" si="48"/>
        <v>36869576.5</v>
      </c>
      <c r="G182" s="16">
        <v>0</v>
      </c>
      <c r="H182" s="17">
        <f t="shared" si="49"/>
        <v>0</v>
      </c>
      <c r="I182" s="16">
        <v>0</v>
      </c>
      <c r="J182" s="17">
        <f t="shared" si="50"/>
        <v>0</v>
      </c>
      <c r="K182" s="16">
        <f t="shared" si="51"/>
        <v>36869576.5</v>
      </c>
      <c r="L182" s="17">
        <f t="shared" si="52"/>
        <v>36869576.5</v>
      </c>
      <c r="M182" s="10" t="s">
        <v>52</v>
      </c>
      <c r="N182" s="2" t="s">
        <v>150</v>
      </c>
      <c r="O182" s="2" t="s">
        <v>229</v>
      </c>
      <c r="P182" s="2" t="s">
        <v>63</v>
      </c>
      <c r="Q182" s="2" t="s">
        <v>63</v>
      </c>
      <c r="R182" s="2" t="s">
        <v>63</v>
      </c>
      <c r="S182" s="3">
        <v>3</v>
      </c>
      <c r="T182" s="3">
        <v>0</v>
      </c>
      <c r="U182" s="3">
        <v>1</v>
      </c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2" t="s">
        <v>52</v>
      </c>
      <c r="AW182" s="2" t="s">
        <v>394</v>
      </c>
      <c r="AX182" s="2" t="s">
        <v>52</v>
      </c>
      <c r="AY182" s="2" t="s">
        <v>52</v>
      </c>
    </row>
    <row r="183" spans="1:51" ht="30" customHeight="1" x14ac:dyDescent="0.3">
      <c r="A183" s="10" t="s">
        <v>231</v>
      </c>
      <c r="B183" s="10" t="s">
        <v>52</v>
      </c>
      <c r="C183" s="10" t="s">
        <v>52</v>
      </c>
      <c r="D183" s="11"/>
      <c r="E183" s="16"/>
      <c r="F183" s="17">
        <f>TRUNC(SUMIF(N173:N182, N172, F173:F182),0)</f>
        <v>36869576</v>
      </c>
      <c r="G183" s="16"/>
      <c r="H183" s="17">
        <f>TRUNC(SUMIF(N173:N182, N172, H173:H182),0)</f>
        <v>0</v>
      </c>
      <c r="I183" s="16"/>
      <c r="J183" s="17">
        <f>TRUNC(SUMIF(N173:N182, N172, J173:J182),0)</f>
        <v>0</v>
      </c>
      <c r="K183" s="16"/>
      <c r="L183" s="17">
        <f>F183+H183+J183</f>
        <v>36869576</v>
      </c>
      <c r="M183" s="10" t="s">
        <v>52</v>
      </c>
      <c r="N183" s="2" t="s">
        <v>72</v>
      </c>
      <c r="O183" s="2" t="s">
        <v>72</v>
      </c>
      <c r="P183" s="2" t="s">
        <v>52</v>
      </c>
      <c r="Q183" s="2" t="s">
        <v>52</v>
      </c>
      <c r="R183" s="2" t="s">
        <v>52</v>
      </c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2" t="s">
        <v>52</v>
      </c>
      <c r="AW183" s="2" t="s">
        <v>52</v>
      </c>
      <c r="AX183" s="2" t="s">
        <v>52</v>
      </c>
      <c r="AY183" s="2" t="s">
        <v>52</v>
      </c>
    </row>
    <row r="184" spans="1:51" ht="30" customHeight="1" x14ac:dyDescent="0.3">
      <c r="A184" s="11"/>
      <c r="B184" s="11"/>
      <c r="C184" s="11"/>
      <c r="D184" s="11"/>
      <c r="E184" s="16"/>
      <c r="F184" s="17"/>
      <c r="G184" s="16"/>
      <c r="H184" s="17"/>
      <c r="I184" s="16"/>
      <c r="J184" s="17"/>
      <c r="K184" s="16"/>
      <c r="L184" s="17"/>
      <c r="M184" s="11"/>
    </row>
    <row r="185" spans="1:51" ht="30" customHeight="1" x14ac:dyDescent="0.3">
      <c r="A185" s="49" t="s">
        <v>1627</v>
      </c>
      <c r="B185" s="49"/>
      <c r="C185" s="49"/>
      <c r="D185" s="49"/>
      <c r="E185" s="50"/>
      <c r="F185" s="51"/>
      <c r="G185" s="50"/>
      <c r="H185" s="51"/>
      <c r="I185" s="50"/>
      <c r="J185" s="51"/>
      <c r="K185" s="50"/>
      <c r="L185" s="51"/>
      <c r="M185" s="49"/>
      <c r="N185" s="1" t="s">
        <v>151</v>
      </c>
    </row>
    <row r="186" spans="1:51" ht="30" customHeight="1" x14ac:dyDescent="0.3">
      <c r="A186" s="10" t="s">
        <v>233</v>
      </c>
      <c r="B186" s="10" t="s">
        <v>1600</v>
      </c>
      <c r="C186" s="10" t="s">
        <v>118</v>
      </c>
      <c r="D186" s="11">
        <v>1</v>
      </c>
      <c r="E186" s="16">
        <f>일위대가목록!E32</f>
        <v>5021</v>
      </c>
      <c r="F186" s="17">
        <f>TRUNC(E186*D186,1)</f>
        <v>5021</v>
      </c>
      <c r="G186" s="16">
        <f>일위대가목록!F32</f>
        <v>167386</v>
      </c>
      <c r="H186" s="17">
        <f>TRUNC(G186*D186,1)</f>
        <v>167386</v>
      </c>
      <c r="I186" s="16">
        <f>일위대가목록!G32</f>
        <v>0</v>
      </c>
      <c r="J186" s="17">
        <f>TRUNC(I186*D186,1)</f>
        <v>0</v>
      </c>
      <c r="K186" s="16">
        <f t="shared" ref="K186:L190" si="53">TRUNC(E186+G186+I186,1)</f>
        <v>172407</v>
      </c>
      <c r="L186" s="17">
        <f t="shared" si="53"/>
        <v>172407</v>
      </c>
      <c r="M186" s="10" t="s">
        <v>194</v>
      </c>
      <c r="N186" s="2" t="s">
        <v>52</v>
      </c>
      <c r="O186" s="2" t="s">
        <v>234</v>
      </c>
      <c r="P186" s="2" t="s">
        <v>64</v>
      </c>
      <c r="Q186" s="2" t="s">
        <v>63</v>
      </c>
      <c r="R186" s="2" t="s">
        <v>63</v>
      </c>
      <c r="S186" s="3"/>
      <c r="T186" s="3"/>
      <c r="U186" s="3"/>
      <c r="V186" s="3">
        <v>1</v>
      </c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2" t="s">
        <v>52</v>
      </c>
      <c r="AW186" s="2" t="s">
        <v>396</v>
      </c>
      <c r="AX186" s="2" t="s">
        <v>52</v>
      </c>
      <c r="AY186" s="2" t="s">
        <v>197</v>
      </c>
    </row>
    <row r="187" spans="1:51" ht="30" customHeight="1" x14ac:dyDescent="0.3">
      <c r="A187" s="10" t="s">
        <v>233</v>
      </c>
      <c r="B187" s="10" t="s">
        <v>236</v>
      </c>
      <c r="C187" s="10" t="s">
        <v>118</v>
      </c>
      <c r="D187" s="11">
        <v>1</v>
      </c>
      <c r="E187" s="16">
        <f>일위대가목록!E33</f>
        <v>14182</v>
      </c>
      <c r="F187" s="17">
        <f>TRUNC(E187*D187,1)</f>
        <v>14182</v>
      </c>
      <c r="G187" s="16">
        <f>일위대가목록!F33</f>
        <v>472750</v>
      </c>
      <c r="H187" s="17">
        <f>TRUNC(G187*D187,1)</f>
        <v>472750</v>
      </c>
      <c r="I187" s="16">
        <f>일위대가목록!G33</f>
        <v>0</v>
      </c>
      <c r="J187" s="17">
        <f>TRUNC(I187*D187,1)</f>
        <v>0</v>
      </c>
      <c r="K187" s="16">
        <f t="shared" si="53"/>
        <v>486932</v>
      </c>
      <c r="L187" s="17">
        <f t="shared" si="53"/>
        <v>486932</v>
      </c>
      <c r="M187" s="10" t="s">
        <v>194</v>
      </c>
      <c r="N187" s="2" t="s">
        <v>52</v>
      </c>
      <c r="O187" s="2" t="s">
        <v>237</v>
      </c>
      <c r="P187" s="2" t="s">
        <v>64</v>
      </c>
      <c r="Q187" s="2" t="s">
        <v>63</v>
      </c>
      <c r="R187" s="2" t="s">
        <v>63</v>
      </c>
      <c r="S187" s="3"/>
      <c r="T187" s="3"/>
      <c r="U187" s="3"/>
      <c r="V187" s="3">
        <v>1</v>
      </c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2" t="s">
        <v>52</v>
      </c>
      <c r="AW187" s="2" t="s">
        <v>397</v>
      </c>
      <c r="AX187" s="2" t="s">
        <v>52</v>
      </c>
      <c r="AY187" s="2" t="s">
        <v>197</v>
      </c>
    </row>
    <row r="188" spans="1:51" ht="30" customHeight="1" x14ac:dyDescent="0.3">
      <c r="A188" s="10" t="s">
        <v>233</v>
      </c>
      <c r="B188" s="10" t="s">
        <v>239</v>
      </c>
      <c r="C188" s="10" t="s">
        <v>240</v>
      </c>
      <c r="D188" s="11">
        <v>9</v>
      </c>
      <c r="E188" s="16">
        <f>일위대가목록!E34</f>
        <v>2636</v>
      </c>
      <c r="F188" s="17">
        <f>TRUNC(E188*D188,1)</f>
        <v>23724</v>
      </c>
      <c r="G188" s="16">
        <f>일위대가목록!F34</f>
        <v>87885</v>
      </c>
      <c r="H188" s="17">
        <f>TRUNC(G188*D188,1)</f>
        <v>790965</v>
      </c>
      <c r="I188" s="16">
        <f>일위대가목록!G34</f>
        <v>0</v>
      </c>
      <c r="J188" s="17">
        <f>TRUNC(I188*D188,1)</f>
        <v>0</v>
      </c>
      <c r="K188" s="16">
        <f t="shared" si="53"/>
        <v>90521</v>
      </c>
      <c r="L188" s="17">
        <f t="shared" si="53"/>
        <v>814689</v>
      </c>
      <c r="M188" s="10" t="s">
        <v>194</v>
      </c>
      <c r="N188" s="2" t="s">
        <v>52</v>
      </c>
      <c r="O188" s="2" t="s">
        <v>241</v>
      </c>
      <c r="P188" s="2" t="s">
        <v>64</v>
      </c>
      <c r="Q188" s="2" t="s">
        <v>63</v>
      </c>
      <c r="R188" s="2" t="s">
        <v>63</v>
      </c>
      <c r="S188" s="3"/>
      <c r="T188" s="3"/>
      <c r="U188" s="3"/>
      <c r="V188" s="3">
        <v>1</v>
      </c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2" t="s">
        <v>52</v>
      </c>
      <c r="AW188" s="2" t="s">
        <v>398</v>
      </c>
      <c r="AX188" s="2" t="s">
        <v>52</v>
      </c>
      <c r="AY188" s="2" t="s">
        <v>197</v>
      </c>
    </row>
    <row r="189" spans="1:51" ht="30" customHeight="1" x14ac:dyDescent="0.3">
      <c r="A189" s="10" t="s">
        <v>233</v>
      </c>
      <c r="B189" s="10" t="s">
        <v>243</v>
      </c>
      <c r="C189" s="10" t="s">
        <v>244</v>
      </c>
      <c r="D189" s="11">
        <v>8</v>
      </c>
      <c r="E189" s="16">
        <f>일위대가목록!E35</f>
        <v>182</v>
      </c>
      <c r="F189" s="17">
        <f>TRUNC(E189*D189,1)</f>
        <v>1456</v>
      </c>
      <c r="G189" s="16">
        <f>일위대가목록!F35</f>
        <v>6090</v>
      </c>
      <c r="H189" s="17">
        <f>TRUNC(G189*D189,1)</f>
        <v>48720</v>
      </c>
      <c r="I189" s="16">
        <f>일위대가목록!G35</f>
        <v>0</v>
      </c>
      <c r="J189" s="17">
        <f>TRUNC(I189*D189,1)</f>
        <v>0</v>
      </c>
      <c r="K189" s="16">
        <f t="shared" si="53"/>
        <v>6272</v>
      </c>
      <c r="L189" s="17">
        <f t="shared" si="53"/>
        <v>50176</v>
      </c>
      <c r="M189" s="10" t="s">
        <v>194</v>
      </c>
      <c r="N189" s="2" t="s">
        <v>52</v>
      </c>
      <c r="O189" s="2" t="s">
        <v>245</v>
      </c>
      <c r="P189" s="2" t="s">
        <v>64</v>
      </c>
      <c r="Q189" s="2" t="s">
        <v>63</v>
      </c>
      <c r="R189" s="2" t="s">
        <v>63</v>
      </c>
      <c r="S189" s="3"/>
      <c r="T189" s="3"/>
      <c r="U189" s="3"/>
      <c r="V189" s="3">
        <v>1</v>
      </c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2" t="s">
        <v>52</v>
      </c>
      <c r="AW189" s="2" t="s">
        <v>399</v>
      </c>
      <c r="AX189" s="2" t="s">
        <v>52</v>
      </c>
      <c r="AY189" s="2" t="s">
        <v>197</v>
      </c>
    </row>
    <row r="190" spans="1:51" ht="30" customHeight="1" x14ac:dyDescent="0.3">
      <c r="A190" s="10" t="s">
        <v>247</v>
      </c>
      <c r="B190" s="10" t="s">
        <v>228</v>
      </c>
      <c r="C190" s="10" t="s">
        <v>69</v>
      </c>
      <c r="D190" s="11">
        <v>1</v>
      </c>
      <c r="E190" s="16">
        <f>TRUNC(SUMIF(V186:V190, RIGHTB(O190, 1), L186:L190)*U190, 2)</f>
        <v>1524204</v>
      </c>
      <c r="F190" s="17">
        <f>TRUNC(E190*D190,1)</f>
        <v>1524204</v>
      </c>
      <c r="G190" s="16">
        <v>0</v>
      </c>
      <c r="H190" s="17">
        <f>TRUNC(G190*D190,1)</f>
        <v>0</v>
      </c>
      <c r="I190" s="16">
        <v>0</v>
      </c>
      <c r="J190" s="17">
        <f>TRUNC(I190*D190,1)</f>
        <v>0</v>
      </c>
      <c r="K190" s="16">
        <f t="shared" si="53"/>
        <v>1524204</v>
      </c>
      <c r="L190" s="17">
        <f t="shared" si="53"/>
        <v>1524204</v>
      </c>
      <c r="M190" s="10" t="s">
        <v>52</v>
      </c>
      <c r="N190" s="2" t="s">
        <v>151</v>
      </c>
      <c r="O190" s="2" t="s">
        <v>70</v>
      </c>
      <c r="P190" s="2" t="s">
        <v>63</v>
      </c>
      <c r="Q190" s="2" t="s">
        <v>63</v>
      </c>
      <c r="R190" s="2" t="s">
        <v>63</v>
      </c>
      <c r="S190" s="3">
        <v>3</v>
      </c>
      <c r="T190" s="3">
        <v>0</v>
      </c>
      <c r="U190" s="3">
        <v>1</v>
      </c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2" t="s">
        <v>52</v>
      </c>
      <c r="AW190" s="2" t="s">
        <v>400</v>
      </c>
      <c r="AX190" s="2" t="s">
        <v>52</v>
      </c>
      <c r="AY190" s="2" t="s">
        <v>52</v>
      </c>
    </row>
    <row r="191" spans="1:51" ht="30" customHeight="1" x14ac:dyDescent="0.3">
      <c r="A191" s="10" t="s">
        <v>231</v>
      </c>
      <c r="B191" s="10" t="s">
        <v>52</v>
      </c>
      <c r="C191" s="10" t="s">
        <v>52</v>
      </c>
      <c r="D191" s="11"/>
      <c r="E191" s="16"/>
      <c r="F191" s="17">
        <f>TRUNC(SUMIF(N186:N190, N185, F186:F190),0)</f>
        <v>1524204</v>
      </c>
      <c r="G191" s="16"/>
      <c r="H191" s="17">
        <f>TRUNC(SUMIF(N186:N190, N185, H186:H190),0)</f>
        <v>0</v>
      </c>
      <c r="I191" s="16"/>
      <c r="J191" s="17">
        <f>TRUNC(SUMIF(N186:N190, N185, J186:J190),0)</f>
        <v>0</v>
      </c>
      <c r="K191" s="16"/>
      <c r="L191" s="17">
        <f>F191+H191+J191</f>
        <v>1524204</v>
      </c>
      <c r="M191" s="10" t="s">
        <v>52</v>
      </c>
      <c r="N191" s="2" t="s">
        <v>72</v>
      </c>
      <c r="O191" s="2" t="s">
        <v>72</v>
      </c>
      <c r="P191" s="2" t="s">
        <v>52</v>
      </c>
      <c r="Q191" s="2" t="s">
        <v>52</v>
      </c>
      <c r="R191" s="2" t="s">
        <v>52</v>
      </c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2" t="s">
        <v>52</v>
      </c>
      <c r="AW191" s="2" t="s">
        <v>52</v>
      </c>
      <c r="AX191" s="2" t="s">
        <v>52</v>
      </c>
      <c r="AY191" s="2" t="s">
        <v>52</v>
      </c>
    </row>
    <row r="192" spans="1:51" ht="30" customHeight="1" x14ac:dyDescent="0.3">
      <c r="A192" s="11"/>
      <c r="B192" s="11"/>
      <c r="C192" s="11"/>
      <c r="D192" s="11"/>
      <c r="E192" s="16"/>
      <c r="F192" s="17"/>
      <c r="G192" s="16"/>
      <c r="H192" s="17"/>
      <c r="I192" s="16"/>
      <c r="J192" s="17"/>
      <c r="K192" s="16"/>
      <c r="L192" s="17"/>
      <c r="M192" s="11"/>
    </row>
    <row r="193" spans="1:51" ht="30" customHeight="1" x14ac:dyDescent="0.3">
      <c r="A193" s="49" t="s">
        <v>1628</v>
      </c>
      <c r="B193" s="49"/>
      <c r="C193" s="49"/>
      <c r="D193" s="49"/>
      <c r="E193" s="50"/>
      <c r="F193" s="51"/>
      <c r="G193" s="50"/>
      <c r="H193" s="51"/>
      <c r="I193" s="50"/>
      <c r="J193" s="51"/>
      <c r="K193" s="50"/>
      <c r="L193" s="51"/>
      <c r="M193" s="49"/>
      <c r="N193" s="1" t="s">
        <v>152</v>
      </c>
    </row>
    <row r="194" spans="1:51" ht="30" customHeight="1" x14ac:dyDescent="0.3">
      <c r="A194" s="10" t="s">
        <v>1609</v>
      </c>
      <c r="B194" s="10" t="s">
        <v>193</v>
      </c>
      <c r="C194" s="10" t="s">
        <v>118</v>
      </c>
      <c r="D194" s="11">
        <v>1</v>
      </c>
      <c r="E194" s="16">
        <f>일위대가목록!E52</f>
        <v>7286118</v>
      </c>
      <c r="F194" s="17">
        <f t="shared" ref="F194:F203" si="54">TRUNC(E194*D194,1)</f>
        <v>7286118</v>
      </c>
      <c r="G194" s="16">
        <f>일위대가목록!F52</f>
        <v>1135539</v>
      </c>
      <c r="H194" s="17">
        <f t="shared" ref="H194:H203" si="55">TRUNC(G194*D194,1)</f>
        <v>1135539</v>
      </c>
      <c r="I194" s="16">
        <f>일위대가목록!G52</f>
        <v>0</v>
      </c>
      <c r="J194" s="17">
        <f t="shared" ref="J194:J203" si="56">TRUNC(I194*D194,1)</f>
        <v>0</v>
      </c>
      <c r="K194" s="16">
        <f t="shared" ref="K194:K203" si="57">TRUNC(E194+G194+I194,1)</f>
        <v>8421657</v>
      </c>
      <c r="L194" s="17">
        <f t="shared" ref="L194:L203" si="58">TRUNC(F194+H194+J194,1)</f>
        <v>8421657</v>
      </c>
      <c r="M194" s="10" t="s">
        <v>194</v>
      </c>
      <c r="N194" s="2" t="s">
        <v>52</v>
      </c>
      <c r="O194" s="2" t="s">
        <v>402</v>
      </c>
      <c r="P194" s="2" t="s">
        <v>64</v>
      </c>
      <c r="Q194" s="2" t="s">
        <v>63</v>
      </c>
      <c r="R194" s="2" t="s">
        <v>63</v>
      </c>
      <c r="S194" s="3"/>
      <c r="T194" s="3"/>
      <c r="U194" s="3"/>
      <c r="V194" s="3">
        <v>1</v>
      </c>
      <c r="W194" s="3"/>
      <c r="X194" s="3">
        <v>3</v>
      </c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2" t="s">
        <v>52</v>
      </c>
      <c r="AW194" s="2" t="s">
        <v>403</v>
      </c>
      <c r="AX194" s="2" t="s">
        <v>52</v>
      </c>
      <c r="AY194" s="2" t="s">
        <v>197</v>
      </c>
    </row>
    <row r="195" spans="1:51" ht="30" customHeight="1" x14ac:dyDescent="0.3">
      <c r="A195" s="10" t="s">
        <v>1609</v>
      </c>
      <c r="B195" s="10" t="s">
        <v>198</v>
      </c>
      <c r="C195" s="10" t="s">
        <v>118</v>
      </c>
      <c r="D195" s="11">
        <v>1</v>
      </c>
      <c r="E195" s="16">
        <f>일위대가목록!E53</f>
        <v>8333210</v>
      </c>
      <c r="F195" s="17">
        <f t="shared" si="54"/>
        <v>8333210</v>
      </c>
      <c r="G195" s="16">
        <f>일위대가목록!F53</f>
        <v>1156056</v>
      </c>
      <c r="H195" s="17">
        <f t="shared" si="55"/>
        <v>1156056</v>
      </c>
      <c r="I195" s="16">
        <f>일위대가목록!G53</f>
        <v>0</v>
      </c>
      <c r="J195" s="17">
        <f t="shared" si="56"/>
        <v>0</v>
      </c>
      <c r="K195" s="16">
        <f t="shared" si="57"/>
        <v>9489266</v>
      </c>
      <c r="L195" s="17">
        <f t="shared" si="58"/>
        <v>9489266</v>
      </c>
      <c r="M195" s="10" t="s">
        <v>194</v>
      </c>
      <c r="N195" s="2" t="s">
        <v>52</v>
      </c>
      <c r="O195" s="2" t="s">
        <v>404</v>
      </c>
      <c r="P195" s="2" t="s">
        <v>64</v>
      </c>
      <c r="Q195" s="2" t="s">
        <v>63</v>
      </c>
      <c r="R195" s="2" t="s">
        <v>63</v>
      </c>
      <c r="S195" s="3"/>
      <c r="T195" s="3"/>
      <c r="U195" s="3"/>
      <c r="V195" s="3">
        <v>1</v>
      </c>
      <c r="W195" s="3"/>
      <c r="X195" s="3">
        <v>3</v>
      </c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2" t="s">
        <v>52</v>
      </c>
      <c r="AW195" s="2" t="s">
        <v>405</v>
      </c>
      <c r="AX195" s="2" t="s">
        <v>52</v>
      </c>
      <c r="AY195" s="2" t="s">
        <v>197</v>
      </c>
    </row>
    <row r="196" spans="1:51" ht="30" customHeight="1" x14ac:dyDescent="0.3">
      <c r="A196" s="10" t="s">
        <v>201</v>
      </c>
      <c r="B196" s="10" t="s">
        <v>202</v>
      </c>
      <c r="C196" s="10" t="s">
        <v>69</v>
      </c>
      <c r="D196" s="11">
        <v>1</v>
      </c>
      <c r="E196" s="16">
        <f>TRUNC(SUMIF(V194:V203, RIGHTB(O196, 1), F194:F203)*U196, 2)</f>
        <v>15619328</v>
      </c>
      <c r="F196" s="17">
        <f t="shared" si="54"/>
        <v>15619328</v>
      </c>
      <c r="G196" s="16">
        <v>0</v>
      </c>
      <c r="H196" s="17">
        <f t="shared" si="55"/>
        <v>0</v>
      </c>
      <c r="I196" s="16">
        <v>0</v>
      </c>
      <c r="J196" s="17">
        <f t="shared" si="56"/>
        <v>0</v>
      </c>
      <c r="K196" s="16">
        <f t="shared" si="57"/>
        <v>15619328</v>
      </c>
      <c r="L196" s="17">
        <f t="shared" si="58"/>
        <v>15619328</v>
      </c>
      <c r="M196" s="10" t="s">
        <v>194</v>
      </c>
      <c r="N196" s="2" t="s">
        <v>52</v>
      </c>
      <c r="O196" s="2" t="s">
        <v>70</v>
      </c>
      <c r="P196" s="2" t="s">
        <v>63</v>
      </c>
      <c r="Q196" s="2" t="s">
        <v>63</v>
      </c>
      <c r="R196" s="2" t="s">
        <v>63</v>
      </c>
      <c r="S196" s="3">
        <v>0</v>
      </c>
      <c r="T196" s="3">
        <v>0</v>
      </c>
      <c r="U196" s="3">
        <v>1</v>
      </c>
      <c r="V196" s="3"/>
      <c r="W196" s="3">
        <v>2</v>
      </c>
      <c r="X196" s="3"/>
      <c r="Y196" s="3"/>
      <c r="Z196" s="3">
        <v>5</v>
      </c>
      <c r="AA196" s="3">
        <v>6</v>
      </c>
      <c r="AB196" s="3"/>
      <c r="AC196" s="3">
        <v>8</v>
      </c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2" t="s">
        <v>52</v>
      </c>
      <c r="AW196" s="2" t="s">
        <v>406</v>
      </c>
      <c r="AX196" s="2" t="s">
        <v>52</v>
      </c>
      <c r="AY196" s="2" t="s">
        <v>197</v>
      </c>
    </row>
    <row r="197" spans="1:51" ht="30" customHeight="1" x14ac:dyDescent="0.3">
      <c r="A197" s="10" t="s">
        <v>204</v>
      </c>
      <c r="B197" s="10" t="s">
        <v>205</v>
      </c>
      <c r="C197" s="10" t="s">
        <v>69</v>
      </c>
      <c r="D197" s="11">
        <v>1</v>
      </c>
      <c r="E197" s="16">
        <f>TRUNC(SUMIF(W194:W203, RIGHTB(O197, 1), F194:F203)*U197, 2)</f>
        <v>160879.07</v>
      </c>
      <c r="F197" s="17">
        <f t="shared" si="54"/>
        <v>160879</v>
      </c>
      <c r="G197" s="16">
        <v>0</v>
      </c>
      <c r="H197" s="17">
        <f t="shared" si="55"/>
        <v>0</v>
      </c>
      <c r="I197" s="16">
        <v>0</v>
      </c>
      <c r="J197" s="17">
        <f t="shared" si="56"/>
        <v>0</v>
      </c>
      <c r="K197" s="16">
        <f t="shared" si="57"/>
        <v>160879</v>
      </c>
      <c r="L197" s="17">
        <f t="shared" si="58"/>
        <v>160879</v>
      </c>
      <c r="M197" s="10" t="s">
        <v>194</v>
      </c>
      <c r="N197" s="2" t="s">
        <v>52</v>
      </c>
      <c r="O197" s="2" t="s">
        <v>206</v>
      </c>
      <c r="P197" s="2" t="s">
        <v>63</v>
      </c>
      <c r="Q197" s="2" t="s">
        <v>63</v>
      </c>
      <c r="R197" s="2" t="s">
        <v>63</v>
      </c>
      <c r="S197" s="3">
        <v>0</v>
      </c>
      <c r="T197" s="3">
        <v>0</v>
      </c>
      <c r="U197" s="3">
        <v>1.03E-2</v>
      </c>
      <c r="V197" s="3"/>
      <c r="W197" s="3"/>
      <c r="X197" s="3"/>
      <c r="Y197" s="3"/>
      <c r="Z197" s="3">
        <v>5</v>
      </c>
      <c r="AA197" s="3">
        <v>6</v>
      </c>
      <c r="AB197" s="3"/>
      <c r="AC197" s="3">
        <v>8</v>
      </c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2" t="s">
        <v>52</v>
      </c>
      <c r="AW197" s="2" t="s">
        <v>407</v>
      </c>
      <c r="AX197" s="2" t="s">
        <v>52</v>
      </c>
      <c r="AY197" s="2" t="s">
        <v>197</v>
      </c>
    </row>
    <row r="198" spans="1:51" ht="30" customHeight="1" x14ac:dyDescent="0.3">
      <c r="A198" s="10" t="s">
        <v>208</v>
      </c>
      <c r="B198" s="10" t="s">
        <v>209</v>
      </c>
      <c r="C198" s="10" t="s">
        <v>69</v>
      </c>
      <c r="D198" s="11">
        <v>1</v>
      </c>
      <c r="E198" s="16">
        <v>0</v>
      </c>
      <c r="F198" s="17">
        <f t="shared" si="54"/>
        <v>0</v>
      </c>
      <c r="G198" s="16">
        <f>TRUNC(SUMIF(X194:X203, RIGHTB(O198, 1), H194:H203)*U198, 2)</f>
        <v>2853723.25</v>
      </c>
      <c r="H198" s="17">
        <f t="shared" si="55"/>
        <v>2853723.2</v>
      </c>
      <c r="I198" s="16">
        <v>0</v>
      </c>
      <c r="J198" s="17">
        <f t="shared" si="56"/>
        <v>0</v>
      </c>
      <c r="K198" s="16">
        <f t="shared" si="57"/>
        <v>2853723.2</v>
      </c>
      <c r="L198" s="17">
        <f t="shared" si="58"/>
        <v>2853723.2</v>
      </c>
      <c r="M198" s="10" t="s">
        <v>194</v>
      </c>
      <c r="N198" s="2" t="s">
        <v>52</v>
      </c>
      <c r="O198" s="2" t="s">
        <v>210</v>
      </c>
      <c r="P198" s="2" t="s">
        <v>63</v>
      </c>
      <c r="Q198" s="2" t="s">
        <v>63</v>
      </c>
      <c r="R198" s="2" t="s">
        <v>63</v>
      </c>
      <c r="S198" s="3">
        <v>1</v>
      </c>
      <c r="T198" s="3">
        <v>1</v>
      </c>
      <c r="U198" s="3">
        <v>1.2453000000000001</v>
      </c>
      <c r="V198" s="3"/>
      <c r="W198" s="3"/>
      <c r="X198" s="3"/>
      <c r="Y198" s="3">
        <v>4</v>
      </c>
      <c r="Z198" s="3"/>
      <c r="AA198" s="3">
        <v>6</v>
      </c>
      <c r="AB198" s="3">
        <v>7</v>
      </c>
      <c r="AC198" s="3">
        <v>8</v>
      </c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2" t="s">
        <v>52</v>
      </c>
      <c r="AW198" s="2" t="s">
        <v>408</v>
      </c>
      <c r="AX198" s="2" t="s">
        <v>52</v>
      </c>
      <c r="AY198" s="2" t="s">
        <v>197</v>
      </c>
    </row>
    <row r="199" spans="1:51" ht="30" customHeight="1" x14ac:dyDescent="0.3">
      <c r="A199" s="10" t="s">
        <v>212</v>
      </c>
      <c r="B199" s="10" t="s">
        <v>213</v>
      </c>
      <c r="C199" s="10" t="s">
        <v>69</v>
      </c>
      <c r="D199" s="11">
        <v>1</v>
      </c>
      <c r="E199" s="16">
        <v>0</v>
      </c>
      <c r="F199" s="17">
        <f t="shared" si="54"/>
        <v>0</v>
      </c>
      <c r="G199" s="16">
        <f>TRUNC(SUMIF(Y194:Y203, RIGHTB(O199, 1), H194:H203)*U199, 2)</f>
        <v>996805.51</v>
      </c>
      <c r="H199" s="17">
        <f t="shared" si="55"/>
        <v>996805.5</v>
      </c>
      <c r="I199" s="16">
        <v>0</v>
      </c>
      <c r="J199" s="17">
        <f t="shared" si="56"/>
        <v>0</v>
      </c>
      <c r="K199" s="16">
        <f t="shared" si="57"/>
        <v>996805.5</v>
      </c>
      <c r="L199" s="17">
        <f t="shared" si="58"/>
        <v>996805.5</v>
      </c>
      <c r="M199" s="10" t="s">
        <v>194</v>
      </c>
      <c r="N199" s="2" t="s">
        <v>52</v>
      </c>
      <c r="O199" s="2" t="s">
        <v>214</v>
      </c>
      <c r="P199" s="2" t="s">
        <v>63</v>
      </c>
      <c r="Q199" s="2" t="s">
        <v>63</v>
      </c>
      <c r="R199" s="2" t="s">
        <v>63</v>
      </c>
      <c r="S199" s="3">
        <v>1</v>
      </c>
      <c r="T199" s="3">
        <v>1</v>
      </c>
      <c r="U199" s="3">
        <v>0.3493</v>
      </c>
      <c r="V199" s="3"/>
      <c r="W199" s="3"/>
      <c r="X199" s="3"/>
      <c r="Y199" s="3"/>
      <c r="Z199" s="3"/>
      <c r="AA199" s="3">
        <v>6</v>
      </c>
      <c r="AB199" s="3">
        <v>7</v>
      </c>
      <c r="AC199" s="3">
        <v>8</v>
      </c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2" t="s">
        <v>52</v>
      </c>
      <c r="AW199" s="2" t="s">
        <v>409</v>
      </c>
      <c r="AX199" s="2" t="s">
        <v>52</v>
      </c>
      <c r="AY199" s="2" t="s">
        <v>197</v>
      </c>
    </row>
    <row r="200" spans="1:51" ht="30" customHeight="1" x14ac:dyDescent="0.3">
      <c r="A200" s="10" t="s">
        <v>10</v>
      </c>
      <c r="B200" s="10" t="s">
        <v>216</v>
      </c>
      <c r="C200" s="10" t="s">
        <v>69</v>
      </c>
      <c r="D200" s="11">
        <v>1</v>
      </c>
      <c r="E200" s="16">
        <v>0</v>
      </c>
      <c r="F200" s="17">
        <f t="shared" si="54"/>
        <v>0</v>
      </c>
      <c r="G200" s="16">
        <v>0</v>
      </c>
      <c r="H200" s="17">
        <f t="shared" si="55"/>
        <v>0</v>
      </c>
      <c r="I200" s="16">
        <f>TRUNC(SUMIF(Z194:Z203, RIGHTB(O200, 1), F194:F203)*U200, 2)</f>
        <v>1412328.52</v>
      </c>
      <c r="J200" s="17">
        <f t="shared" si="56"/>
        <v>1412328.5</v>
      </c>
      <c r="K200" s="16">
        <f t="shared" si="57"/>
        <v>1412328.5</v>
      </c>
      <c r="L200" s="17">
        <f t="shared" si="58"/>
        <v>1412328.5</v>
      </c>
      <c r="M200" s="10" t="s">
        <v>194</v>
      </c>
      <c r="N200" s="2" t="s">
        <v>52</v>
      </c>
      <c r="O200" s="2" t="s">
        <v>217</v>
      </c>
      <c r="P200" s="2" t="s">
        <v>63</v>
      </c>
      <c r="Q200" s="2" t="s">
        <v>63</v>
      </c>
      <c r="R200" s="2" t="s">
        <v>63</v>
      </c>
      <c r="S200" s="3">
        <v>0</v>
      </c>
      <c r="T200" s="3">
        <v>2</v>
      </c>
      <c r="U200" s="3">
        <v>8.9499999999999996E-2</v>
      </c>
      <c r="V200" s="3"/>
      <c r="W200" s="3"/>
      <c r="X200" s="3"/>
      <c r="Y200" s="3"/>
      <c r="Z200" s="3"/>
      <c r="AA200" s="3">
        <v>6</v>
      </c>
      <c r="AB200" s="3">
        <v>7</v>
      </c>
      <c r="AC200" s="3">
        <v>8</v>
      </c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2" t="s">
        <v>52</v>
      </c>
      <c r="AW200" s="2" t="s">
        <v>410</v>
      </c>
      <c r="AX200" s="2" t="s">
        <v>52</v>
      </c>
      <c r="AY200" s="2" t="s">
        <v>197</v>
      </c>
    </row>
    <row r="201" spans="1:51" ht="30" customHeight="1" x14ac:dyDescent="0.3">
      <c r="A201" s="10" t="s">
        <v>219</v>
      </c>
      <c r="B201" s="10" t="s">
        <v>220</v>
      </c>
      <c r="C201" s="10" t="s">
        <v>69</v>
      </c>
      <c r="D201" s="11">
        <v>1</v>
      </c>
      <c r="E201" s="16">
        <v>0</v>
      </c>
      <c r="F201" s="17">
        <f t="shared" si="54"/>
        <v>0</v>
      </c>
      <c r="G201" s="16">
        <v>0</v>
      </c>
      <c r="H201" s="17">
        <f t="shared" si="55"/>
        <v>0</v>
      </c>
      <c r="I201" s="16">
        <f>TRUNC(SUMIF(AA194:AA203, RIGHTB(O201, 1), L194:L203)*U201, 2)</f>
        <v>1473014.49</v>
      </c>
      <c r="J201" s="17">
        <f t="shared" si="56"/>
        <v>1473014.4</v>
      </c>
      <c r="K201" s="16">
        <f t="shared" si="57"/>
        <v>1473014.4</v>
      </c>
      <c r="L201" s="17">
        <f t="shared" si="58"/>
        <v>1473014.4</v>
      </c>
      <c r="M201" s="10" t="s">
        <v>194</v>
      </c>
      <c r="N201" s="2" t="s">
        <v>52</v>
      </c>
      <c r="O201" s="2" t="s">
        <v>221</v>
      </c>
      <c r="P201" s="2" t="s">
        <v>63</v>
      </c>
      <c r="Q201" s="2" t="s">
        <v>63</v>
      </c>
      <c r="R201" s="2" t="s">
        <v>63</v>
      </c>
      <c r="S201" s="3">
        <v>3</v>
      </c>
      <c r="T201" s="3">
        <v>2</v>
      </c>
      <c r="U201" s="3">
        <v>7.0000000000000007E-2</v>
      </c>
      <c r="V201" s="3"/>
      <c r="W201" s="3"/>
      <c r="X201" s="3"/>
      <c r="Y201" s="3"/>
      <c r="Z201" s="3"/>
      <c r="AA201" s="3"/>
      <c r="AB201" s="3">
        <v>7</v>
      </c>
      <c r="AC201" s="3">
        <v>8</v>
      </c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2" t="s">
        <v>52</v>
      </c>
      <c r="AW201" s="2" t="s">
        <v>411</v>
      </c>
      <c r="AX201" s="2" t="s">
        <v>52</v>
      </c>
      <c r="AY201" s="2" t="s">
        <v>197</v>
      </c>
    </row>
    <row r="202" spans="1:51" ht="30" customHeight="1" x14ac:dyDescent="0.3">
      <c r="A202" s="10" t="s">
        <v>223</v>
      </c>
      <c r="B202" s="10" t="s">
        <v>224</v>
      </c>
      <c r="C202" s="10" t="s">
        <v>69</v>
      </c>
      <c r="D202" s="11">
        <v>1</v>
      </c>
      <c r="E202" s="16">
        <v>0</v>
      </c>
      <c r="F202" s="17">
        <f t="shared" si="54"/>
        <v>0</v>
      </c>
      <c r="G202" s="16">
        <v>0</v>
      </c>
      <c r="H202" s="17">
        <f t="shared" si="55"/>
        <v>0</v>
      </c>
      <c r="I202" s="16">
        <f>TRUNC(SUMIF(AB194:AB203, RIGHTB(O202, 1), L194:L203)*U202, 2)</f>
        <v>1683967.9</v>
      </c>
      <c r="J202" s="17">
        <f t="shared" si="56"/>
        <v>1683967.9</v>
      </c>
      <c r="K202" s="16">
        <f t="shared" si="57"/>
        <v>1683967.9</v>
      </c>
      <c r="L202" s="17">
        <f t="shared" si="58"/>
        <v>1683967.9</v>
      </c>
      <c r="M202" s="10" t="s">
        <v>194</v>
      </c>
      <c r="N202" s="2" t="s">
        <v>52</v>
      </c>
      <c r="O202" s="2" t="s">
        <v>225</v>
      </c>
      <c r="P202" s="2" t="s">
        <v>63</v>
      </c>
      <c r="Q202" s="2" t="s">
        <v>63</v>
      </c>
      <c r="R202" s="2" t="s">
        <v>63</v>
      </c>
      <c r="S202" s="3">
        <v>3</v>
      </c>
      <c r="T202" s="3">
        <v>2</v>
      </c>
      <c r="U202" s="3">
        <v>0.25</v>
      </c>
      <c r="V202" s="3"/>
      <c r="W202" s="3"/>
      <c r="X202" s="3"/>
      <c r="Y202" s="3"/>
      <c r="Z202" s="3"/>
      <c r="AA202" s="3"/>
      <c r="AB202" s="3"/>
      <c r="AC202" s="3">
        <v>8</v>
      </c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2" t="s">
        <v>52</v>
      </c>
      <c r="AW202" s="2" t="s">
        <v>412</v>
      </c>
      <c r="AX202" s="2" t="s">
        <v>52</v>
      </c>
      <c r="AY202" s="2" t="s">
        <v>197</v>
      </c>
    </row>
    <row r="203" spans="1:51" ht="30" customHeight="1" x14ac:dyDescent="0.3">
      <c r="A203" s="10" t="s">
        <v>227</v>
      </c>
      <c r="B203" s="10" t="s">
        <v>228</v>
      </c>
      <c r="C203" s="10" t="s">
        <v>69</v>
      </c>
      <c r="D203" s="11">
        <v>1</v>
      </c>
      <c r="E203" s="16">
        <f>TRUNC(SUMIF(AC194:AC203, RIGHTB(O203, 1), L194:L203)*U203, 2)</f>
        <v>24200046.5</v>
      </c>
      <c r="F203" s="17">
        <f t="shared" si="54"/>
        <v>24200046.5</v>
      </c>
      <c r="G203" s="16">
        <v>0</v>
      </c>
      <c r="H203" s="17">
        <f t="shared" si="55"/>
        <v>0</v>
      </c>
      <c r="I203" s="16">
        <v>0</v>
      </c>
      <c r="J203" s="17">
        <f t="shared" si="56"/>
        <v>0</v>
      </c>
      <c r="K203" s="16">
        <f t="shared" si="57"/>
        <v>24200046.5</v>
      </c>
      <c r="L203" s="17">
        <f t="shared" si="58"/>
        <v>24200046.5</v>
      </c>
      <c r="M203" s="10" t="s">
        <v>52</v>
      </c>
      <c r="N203" s="2" t="s">
        <v>152</v>
      </c>
      <c r="O203" s="2" t="s">
        <v>229</v>
      </c>
      <c r="P203" s="2" t="s">
        <v>63</v>
      </c>
      <c r="Q203" s="2" t="s">
        <v>63</v>
      </c>
      <c r="R203" s="2" t="s">
        <v>63</v>
      </c>
      <c r="S203" s="3">
        <v>3</v>
      </c>
      <c r="T203" s="3">
        <v>0</v>
      </c>
      <c r="U203" s="3">
        <v>1</v>
      </c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2" t="s">
        <v>52</v>
      </c>
      <c r="AW203" s="2" t="s">
        <v>413</v>
      </c>
      <c r="AX203" s="2" t="s">
        <v>52</v>
      </c>
      <c r="AY203" s="2" t="s">
        <v>52</v>
      </c>
    </row>
    <row r="204" spans="1:51" ht="30" customHeight="1" x14ac:dyDescent="0.3">
      <c r="A204" s="10" t="s">
        <v>231</v>
      </c>
      <c r="B204" s="10" t="s">
        <v>52</v>
      </c>
      <c r="C204" s="10" t="s">
        <v>52</v>
      </c>
      <c r="D204" s="11"/>
      <c r="E204" s="16"/>
      <c r="F204" s="17">
        <f>TRUNC(SUMIF(N194:N203, N193, F194:F203),0)</f>
        <v>24200046</v>
      </c>
      <c r="G204" s="16"/>
      <c r="H204" s="17">
        <f>TRUNC(SUMIF(N194:N203, N193, H194:H203),0)</f>
        <v>0</v>
      </c>
      <c r="I204" s="16"/>
      <c r="J204" s="17">
        <f>TRUNC(SUMIF(N194:N203, N193, J194:J203),0)</f>
        <v>0</v>
      </c>
      <c r="K204" s="16"/>
      <c r="L204" s="17">
        <f>F204+H204+J204</f>
        <v>24200046</v>
      </c>
      <c r="M204" s="10" t="s">
        <v>52</v>
      </c>
      <c r="N204" s="2" t="s">
        <v>72</v>
      </c>
      <c r="O204" s="2" t="s">
        <v>72</v>
      </c>
      <c r="P204" s="2" t="s">
        <v>52</v>
      </c>
      <c r="Q204" s="2" t="s">
        <v>52</v>
      </c>
      <c r="R204" s="2" t="s">
        <v>52</v>
      </c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2" t="s">
        <v>52</v>
      </c>
      <c r="AW204" s="2" t="s">
        <v>52</v>
      </c>
      <c r="AX204" s="2" t="s">
        <v>52</v>
      </c>
      <c r="AY204" s="2" t="s">
        <v>52</v>
      </c>
    </row>
    <row r="205" spans="1:51" ht="30" customHeight="1" x14ac:dyDescent="0.3">
      <c r="A205" s="11"/>
      <c r="B205" s="11"/>
      <c r="C205" s="11"/>
      <c r="D205" s="11"/>
      <c r="E205" s="16"/>
      <c r="F205" s="17"/>
      <c r="G205" s="16"/>
      <c r="H205" s="17"/>
      <c r="I205" s="16"/>
      <c r="J205" s="17"/>
      <c r="K205" s="16"/>
      <c r="L205" s="17"/>
      <c r="M205" s="11"/>
    </row>
    <row r="206" spans="1:51" ht="30" customHeight="1" x14ac:dyDescent="0.3">
      <c r="A206" s="49" t="s">
        <v>1629</v>
      </c>
      <c r="B206" s="49"/>
      <c r="C206" s="49"/>
      <c r="D206" s="49"/>
      <c r="E206" s="50"/>
      <c r="F206" s="51"/>
      <c r="G206" s="50"/>
      <c r="H206" s="51"/>
      <c r="I206" s="50"/>
      <c r="J206" s="51"/>
      <c r="K206" s="50"/>
      <c r="L206" s="51"/>
      <c r="M206" s="49"/>
      <c r="N206" s="1" t="s">
        <v>153</v>
      </c>
    </row>
    <row r="207" spans="1:51" ht="30" customHeight="1" x14ac:dyDescent="0.3">
      <c r="A207" s="10" t="s">
        <v>233</v>
      </c>
      <c r="B207" s="10" t="s">
        <v>1600</v>
      </c>
      <c r="C207" s="10" t="s">
        <v>118</v>
      </c>
      <c r="D207" s="11">
        <v>1</v>
      </c>
      <c r="E207" s="16">
        <f>일위대가목록!E32</f>
        <v>5021</v>
      </c>
      <c r="F207" s="17">
        <f>TRUNC(E207*D207,1)</f>
        <v>5021</v>
      </c>
      <c r="G207" s="16">
        <f>일위대가목록!F32</f>
        <v>167386</v>
      </c>
      <c r="H207" s="17">
        <f>TRUNC(G207*D207,1)</f>
        <v>167386</v>
      </c>
      <c r="I207" s="16">
        <f>일위대가목록!G32</f>
        <v>0</v>
      </c>
      <c r="J207" s="17">
        <f>TRUNC(I207*D207,1)</f>
        <v>0</v>
      </c>
      <c r="K207" s="16">
        <f t="shared" ref="K207:L211" si="59">TRUNC(E207+G207+I207,1)</f>
        <v>172407</v>
      </c>
      <c r="L207" s="17">
        <f t="shared" si="59"/>
        <v>172407</v>
      </c>
      <c r="M207" s="10" t="s">
        <v>194</v>
      </c>
      <c r="N207" s="2" t="s">
        <v>52</v>
      </c>
      <c r="O207" s="2" t="s">
        <v>234</v>
      </c>
      <c r="P207" s="2" t="s">
        <v>64</v>
      </c>
      <c r="Q207" s="2" t="s">
        <v>63</v>
      </c>
      <c r="R207" s="2" t="s">
        <v>63</v>
      </c>
      <c r="S207" s="3"/>
      <c r="T207" s="3"/>
      <c r="U207" s="3"/>
      <c r="V207" s="3">
        <v>1</v>
      </c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2" t="s">
        <v>52</v>
      </c>
      <c r="AW207" s="2" t="s">
        <v>415</v>
      </c>
      <c r="AX207" s="2" t="s">
        <v>52</v>
      </c>
      <c r="AY207" s="2" t="s">
        <v>197</v>
      </c>
    </row>
    <row r="208" spans="1:51" ht="30" customHeight="1" x14ac:dyDescent="0.3">
      <c r="A208" s="10" t="s">
        <v>233</v>
      </c>
      <c r="B208" s="10" t="s">
        <v>236</v>
      </c>
      <c r="C208" s="10" t="s">
        <v>118</v>
      </c>
      <c r="D208" s="11">
        <v>1</v>
      </c>
      <c r="E208" s="16">
        <f>일위대가목록!E33</f>
        <v>14182</v>
      </c>
      <c r="F208" s="17">
        <f>TRUNC(E208*D208,1)</f>
        <v>14182</v>
      </c>
      <c r="G208" s="16">
        <f>일위대가목록!F33</f>
        <v>472750</v>
      </c>
      <c r="H208" s="17">
        <f>TRUNC(G208*D208,1)</f>
        <v>472750</v>
      </c>
      <c r="I208" s="16">
        <f>일위대가목록!G33</f>
        <v>0</v>
      </c>
      <c r="J208" s="17">
        <f>TRUNC(I208*D208,1)</f>
        <v>0</v>
      </c>
      <c r="K208" s="16">
        <f t="shared" si="59"/>
        <v>486932</v>
      </c>
      <c r="L208" s="17">
        <f t="shared" si="59"/>
        <v>486932</v>
      </c>
      <c r="M208" s="10" t="s">
        <v>194</v>
      </c>
      <c r="N208" s="2" t="s">
        <v>52</v>
      </c>
      <c r="O208" s="2" t="s">
        <v>237</v>
      </c>
      <c r="P208" s="2" t="s">
        <v>64</v>
      </c>
      <c r="Q208" s="2" t="s">
        <v>63</v>
      </c>
      <c r="R208" s="2" t="s">
        <v>63</v>
      </c>
      <c r="S208" s="3"/>
      <c r="T208" s="3"/>
      <c r="U208" s="3"/>
      <c r="V208" s="3">
        <v>1</v>
      </c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2" t="s">
        <v>52</v>
      </c>
      <c r="AW208" s="2" t="s">
        <v>416</v>
      </c>
      <c r="AX208" s="2" t="s">
        <v>52</v>
      </c>
      <c r="AY208" s="2" t="s">
        <v>197</v>
      </c>
    </row>
    <row r="209" spans="1:51" ht="30" customHeight="1" x14ac:dyDescent="0.3">
      <c r="A209" s="10" t="s">
        <v>233</v>
      </c>
      <c r="B209" s="10" t="s">
        <v>239</v>
      </c>
      <c r="C209" s="10" t="s">
        <v>240</v>
      </c>
      <c r="D209" s="11">
        <v>4.2</v>
      </c>
      <c r="E209" s="16">
        <f>일위대가목록!E34</f>
        <v>2636</v>
      </c>
      <c r="F209" s="17">
        <f>TRUNC(E209*D209,1)</f>
        <v>11071.2</v>
      </c>
      <c r="G209" s="16">
        <f>일위대가목록!F34</f>
        <v>87885</v>
      </c>
      <c r="H209" s="17">
        <f>TRUNC(G209*D209,1)</f>
        <v>369117</v>
      </c>
      <c r="I209" s="16">
        <f>일위대가목록!G34</f>
        <v>0</v>
      </c>
      <c r="J209" s="17">
        <f>TRUNC(I209*D209,1)</f>
        <v>0</v>
      </c>
      <c r="K209" s="16">
        <f t="shared" si="59"/>
        <v>90521</v>
      </c>
      <c r="L209" s="17">
        <f t="shared" si="59"/>
        <v>380188.2</v>
      </c>
      <c r="M209" s="10" t="s">
        <v>194</v>
      </c>
      <c r="N209" s="2" t="s">
        <v>52</v>
      </c>
      <c r="O209" s="2" t="s">
        <v>241</v>
      </c>
      <c r="P209" s="2" t="s">
        <v>64</v>
      </c>
      <c r="Q209" s="2" t="s">
        <v>63</v>
      </c>
      <c r="R209" s="2" t="s">
        <v>63</v>
      </c>
      <c r="S209" s="3"/>
      <c r="T209" s="3"/>
      <c r="U209" s="3"/>
      <c r="V209" s="3">
        <v>1</v>
      </c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2" t="s">
        <v>52</v>
      </c>
      <c r="AW209" s="2" t="s">
        <v>417</v>
      </c>
      <c r="AX209" s="2" t="s">
        <v>52</v>
      </c>
      <c r="AY209" s="2" t="s">
        <v>197</v>
      </c>
    </row>
    <row r="210" spans="1:51" ht="30" customHeight="1" x14ac:dyDescent="0.3">
      <c r="A210" s="10" t="s">
        <v>233</v>
      </c>
      <c r="B210" s="10" t="s">
        <v>243</v>
      </c>
      <c r="C210" s="10" t="s">
        <v>244</v>
      </c>
      <c r="D210" s="11">
        <v>7</v>
      </c>
      <c r="E210" s="16">
        <f>일위대가목록!E35</f>
        <v>182</v>
      </c>
      <c r="F210" s="17">
        <f>TRUNC(E210*D210,1)</f>
        <v>1274</v>
      </c>
      <c r="G210" s="16">
        <f>일위대가목록!F35</f>
        <v>6090</v>
      </c>
      <c r="H210" s="17">
        <f>TRUNC(G210*D210,1)</f>
        <v>42630</v>
      </c>
      <c r="I210" s="16">
        <f>일위대가목록!G35</f>
        <v>0</v>
      </c>
      <c r="J210" s="17">
        <f>TRUNC(I210*D210,1)</f>
        <v>0</v>
      </c>
      <c r="K210" s="16">
        <f t="shared" si="59"/>
        <v>6272</v>
      </c>
      <c r="L210" s="17">
        <f t="shared" si="59"/>
        <v>43904</v>
      </c>
      <c r="M210" s="10" t="s">
        <v>194</v>
      </c>
      <c r="N210" s="2" t="s">
        <v>52</v>
      </c>
      <c r="O210" s="2" t="s">
        <v>245</v>
      </c>
      <c r="P210" s="2" t="s">
        <v>64</v>
      </c>
      <c r="Q210" s="2" t="s">
        <v>63</v>
      </c>
      <c r="R210" s="2" t="s">
        <v>63</v>
      </c>
      <c r="S210" s="3"/>
      <c r="T210" s="3"/>
      <c r="U210" s="3"/>
      <c r="V210" s="3">
        <v>1</v>
      </c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2" t="s">
        <v>52</v>
      </c>
      <c r="AW210" s="2" t="s">
        <v>418</v>
      </c>
      <c r="AX210" s="2" t="s">
        <v>52</v>
      </c>
      <c r="AY210" s="2" t="s">
        <v>197</v>
      </c>
    </row>
    <row r="211" spans="1:51" ht="30" customHeight="1" x14ac:dyDescent="0.3">
      <c r="A211" s="10" t="s">
        <v>247</v>
      </c>
      <c r="B211" s="10" t="s">
        <v>228</v>
      </c>
      <c r="C211" s="10" t="s">
        <v>69</v>
      </c>
      <c r="D211" s="11">
        <v>1</v>
      </c>
      <c r="E211" s="16">
        <f>TRUNC(SUMIF(V207:V211, RIGHTB(O211, 1), L207:L211)*U211, 2)</f>
        <v>1083431.2</v>
      </c>
      <c r="F211" s="17">
        <f>TRUNC(E211*D211,1)</f>
        <v>1083431.2</v>
      </c>
      <c r="G211" s="16">
        <v>0</v>
      </c>
      <c r="H211" s="17">
        <f>TRUNC(G211*D211,1)</f>
        <v>0</v>
      </c>
      <c r="I211" s="16">
        <v>0</v>
      </c>
      <c r="J211" s="17">
        <f>TRUNC(I211*D211,1)</f>
        <v>0</v>
      </c>
      <c r="K211" s="16">
        <f t="shared" si="59"/>
        <v>1083431.2</v>
      </c>
      <c r="L211" s="17">
        <f t="shared" si="59"/>
        <v>1083431.2</v>
      </c>
      <c r="M211" s="10" t="s">
        <v>52</v>
      </c>
      <c r="N211" s="2" t="s">
        <v>153</v>
      </c>
      <c r="O211" s="2" t="s">
        <v>70</v>
      </c>
      <c r="P211" s="2" t="s">
        <v>63</v>
      </c>
      <c r="Q211" s="2" t="s">
        <v>63</v>
      </c>
      <c r="R211" s="2" t="s">
        <v>63</v>
      </c>
      <c r="S211" s="3">
        <v>3</v>
      </c>
      <c r="T211" s="3">
        <v>0</v>
      </c>
      <c r="U211" s="3">
        <v>1</v>
      </c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2" t="s">
        <v>52</v>
      </c>
      <c r="AW211" s="2" t="s">
        <v>419</v>
      </c>
      <c r="AX211" s="2" t="s">
        <v>52</v>
      </c>
      <c r="AY211" s="2" t="s">
        <v>52</v>
      </c>
    </row>
    <row r="212" spans="1:51" ht="30" customHeight="1" x14ac:dyDescent="0.3">
      <c r="A212" s="10" t="s">
        <v>231</v>
      </c>
      <c r="B212" s="10" t="s">
        <v>52</v>
      </c>
      <c r="C212" s="10" t="s">
        <v>52</v>
      </c>
      <c r="D212" s="11"/>
      <c r="E212" s="16"/>
      <c r="F212" s="17">
        <f>TRUNC(SUMIF(N207:N211, N206, F207:F211),0)</f>
        <v>1083431</v>
      </c>
      <c r="G212" s="16"/>
      <c r="H212" s="17">
        <f>TRUNC(SUMIF(N207:N211, N206, H207:H211),0)</f>
        <v>0</v>
      </c>
      <c r="I212" s="16"/>
      <c r="J212" s="17">
        <f>TRUNC(SUMIF(N207:N211, N206, J207:J211),0)</f>
        <v>0</v>
      </c>
      <c r="K212" s="16"/>
      <c r="L212" s="17">
        <f>F212+H212+J212</f>
        <v>1083431</v>
      </c>
      <c r="M212" s="10" t="s">
        <v>52</v>
      </c>
      <c r="N212" s="2" t="s">
        <v>72</v>
      </c>
      <c r="O212" s="2" t="s">
        <v>72</v>
      </c>
      <c r="P212" s="2" t="s">
        <v>52</v>
      </c>
      <c r="Q212" s="2" t="s">
        <v>52</v>
      </c>
      <c r="R212" s="2" t="s">
        <v>52</v>
      </c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2" t="s">
        <v>52</v>
      </c>
      <c r="AW212" s="2" t="s">
        <v>52</v>
      </c>
      <c r="AX212" s="2" t="s">
        <v>52</v>
      </c>
      <c r="AY212" s="2" t="s">
        <v>52</v>
      </c>
    </row>
    <row r="213" spans="1:51" ht="30" customHeight="1" x14ac:dyDescent="0.3">
      <c r="A213" s="11"/>
      <c r="B213" s="11"/>
      <c r="C213" s="11"/>
      <c r="D213" s="11"/>
      <c r="E213" s="16"/>
      <c r="F213" s="17"/>
      <c r="G213" s="16"/>
      <c r="H213" s="17"/>
      <c r="I213" s="16"/>
      <c r="J213" s="17"/>
      <c r="K213" s="16"/>
      <c r="L213" s="17"/>
      <c r="M213" s="11"/>
    </row>
    <row r="214" spans="1:51" ht="30" customHeight="1" x14ac:dyDescent="0.3">
      <c r="A214" s="49" t="s">
        <v>420</v>
      </c>
      <c r="B214" s="49"/>
      <c r="C214" s="49"/>
      <c r="D214" s="49"/>
      <c r="E214" s="50"/>
      <c r="F214" s="51"/>
      <c r="G214" s="50"/>
      <c r="H214" s="51"/>
      <c r="I214" s="50"/>
      <c r="J214" s="51"/>
      <c r="K214" s="50"/>
      <c r="L214" s="51"/>
      <c r="M214" s="49"/>
      <c r="N214" s="1" t="s">
        <v>158</v>
      </c>
    </row>
    <row r="215" spans="1:51" ht="30" customHeight="1" x14ac:dyDescent="0.3">
      <c r="A215" s="10" t="s">
        <v>422</v>
      </c>
      <c r="B215" s="10" t="s">
        <v>423</v>
      </c>
      <c r="C215" s="10" t="s">
        <v>424</v>
      </c>
      <c r="D215" s="11">
        <v>1.075</v>
      </c>
      <c r="E215" s="16">
        <f>단가대비표!O8</f>
        <v>3222</v>
      </c>
      <c r="F215" s="17">
        <f>TRUNC(E215*D215,1)</f>
        <v>3463.6</v>
      </c>
      <c r="G215" s="16">
        <f>단가대비표!P8</f>
        <v>0</v>
      </c>
      <c r="H215" s="17">
        <f>TRUNC(G215*D215,1)</f>
        <v>0</v>
      </c>
      <c r="I215" s="16">
        <f>단가대비표!V8</f>
        <v>0</v>
      </c>
      <c r="J215" s="17">
        <f>TRUNC(I215*D215,1)</f>
        <v>0</v>
      </c>
      <c r="K215" s="16">
        <f t="shared" ref="K215:L218" si="60">TRUNC(E215+G215+I215,1)</f>
        <v>3222</v>
      </c>
      <c r="L215" s="17">
        <f t="shared" si="60"/>
        <v>3463.6</v>
      </c>
      <c r="M215" s="10" t="s">
        <v>52</v>
      </c>
      <c r="N215" s="2" t="s">
        <v>158</v>
      </c>
      <c r="O215" s="2" t="s">
        <v>425</v>
      </c>
      <c r="P215" s="2" t="s">
        <v>63</v>
      </c>
      <c r="Q215" s="2" t="s">
        <v>63</v>
      </c>
      <c r="R215" s="2" t="s">
        <v>64</v>
      </c>
      <c r="S215" s="3"/>
      <c r="T215" s="3"/>
      <c r="U215" s="3"/>
      <c r="V215" s="3">
        <v>1</v>
      </c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2" t="s">
        <v>52</v>
      </c>
      <c r="AW215" s="2" t="s">
        <v>426</v>
      </c>
      <c r="AX215" s="2" t="s">
        <v>52</v>
      </c>
      <c r="AY215" s="2" t="s">
        <v>52</v>
      </c>
    </row>
    <row r="216" spans="1:51" ht="30" customHeight="1" x14ac:dyDescent="0.3">
      <c r="A216" s="10" t="s">
        <v>427</v>
      </c>
      <c r="B216" s="10" t="s">
        <v>428</v>
      </c>
      <c r="C216" s="10" t="s">
        <v>69</v>
      </c>
      <c r="D216" s="11">
        <v>1</v>
      </c>
      <c r="E216" s="16">
        <f>TRUNC(SUMIF(V215:V218, RIGHTB(O216, 1), F215:F218)*U216, 2)</f>
        <v>69.27</v>
      </c>
      <c r="F216" s="17">
        <f>TRUNC(E216*D216,1)</f>
        <v>69.2</v>
      </c>
      <c r="G216" s="16">
        <v>0</v>
      </c>
      <c r="H216" s="17">
        <f>TRUNC(G216*D216,1)</f>
        <v>0</v>
      </c>
      <c r="I216" s="16">
        <v>0</v>
      </c>
      <c r="J216" s="17">
        <f>TRUNC(I216*D216,1)</f>
        <v>0</v>
      </c>
      <c r="K216" s="16">
        <f t="shared" si="60"/>
        <v>69.2</v>
      </c>
      <c r="L216" s="17">
        <f t="shared" si="60"/>
        <v>69.2</v>
      </c>
      <c r="M216" s="10" t="s">
        <v>52</v>
      </c>
      <c r="N216" s="2" t="s">
        <v>158</v>
      </c>
      <c r="O216" s="2" t="s">
        <v>70</v>
      </c>
      <c r="P216" s="2" t="s">
        <v>63</v>
      </c>
      <c r="Q216" s="2" t="s">
        <v>63</v>
      </c>
      <c r="R216" s="2" t="s">
        <v>63</v>
      </c>
      <c r="S216" s="3">
        <v>0</v>
      </c>
      <c r="T216" s="3">
        <v>0</v>
      </c>
      <c r="U216" s="3">
        <v>0.02</v>
      </c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2" t="s">
        <v>52</v>
      </c>
      <c r="AW216" s="2" t="s">
        <v>429</v>
      </c>
      <c r="AX216" s="2" t="s">
        <v>52</v>
      </c>
      <c r="AY216" s="2" t="s">
        <v>52</v>
      </c>
    </row>
    <row r="217" spans="1:51" ht="30" customHeight="1" x14ac:dyDescent="0.3">
      <c r="A217" s="10" t="s">
        <v>430</v>
      </c>
      <c r="B217" s="10" t="s">
        <v>431</v>
      </c>
      <c r="C217" s="10" t="s">
        <v>432</v>
      </c>
      <c r="D217" s="11">
        <v>3.4799999999999998E-2</v>
      </c>
      <c r="E217" s="16">
        <f>단가대비표!O40</f>
        <v>0</v>
      </c>
      <c r="F217" s="17">
        <f>TRUNC(E217*D217,1)</f>
        <v>0</v>
      </c>
      <c r="G217" s="16">
        <f>단가대비표!P40</f>
        <v>436224</v>
      </c>
      <c r="H217" s="17">
        <f>TRUNC(G217*D217,1)</f>
        <v>15180.5</v>
      </c>
      <c r="I217" s="16">
        <f>단가대비표!V40</f>
        <v>0</v>
      </c>
      <c r="J217" s="17">
        <f>TRUNC(I217*D217,1)</f>
        <v>0</v>
      </c>
      <c r="K217" s="16">
        <f t="shared" si="60"/>
        <v>436224</v>
      </c>
      <c r="L217" s="17">
        <f t="shared" si="60"/>
        <v>15180.5</v>
      </c>
      <c r="M217" s="10" t="s">
        <v>52</v>
      </c>
      <c r="N217" s="2" t="s">
        <v>158</v>
      </c>
      <c r="O217" s="2" t="s">
        <v>433</v>
      </c>
      <c r="P217" s="2" t="s">
        <v>63</v>
      </c>
      <c r="Q217" s="2" t="s">
        <v>63</v>
      </c>
      <c r="R217" s="2" t="s">
        <v>64</v>
      </c>
      <c r="S217" s="3"/>
      <c r="T217" s="3"/>
      <c r="U217" s="3"/>
      <c r="V217" s="3"/>
      <c r="W217" s="3">
        <v>2</v>
      </c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2" t="s">
        <v>52</v>
      </c>
      <c r="AW217" s="2" t="s">
        <v>434</v>
      </c>
      <c r="AX217" s="2" t="s">
        <v>52</v>
      </c>
      <c r="AY217" s="2" t="s">
        <v>52</v>
      </c>
    </row>
    <row r="218" spans="1:51" ht="30" customHeight="1" x14ac:dyDescent="0.3">
      <c r="A218" s="10" t="s">
        <v>435</v>
      </c>
      <c r="B218" s="10" t="s">
        <v>436</v>
      </c>
      <c r="C218" s="10" t="s">
        <v>69</v>
      </c>
      <c r="D218" s="11">
        <v>1</v>
      </c>
      <c r="E218" s="16">
        <f>TRUNC(SUMIF(W215:W218, RIGHTB(O218, 1), H215:H218)*U218, 2)</f>
        <v>455.41</v>
      </c>
      <c r="F218" s="17">
        <f>TRUNC(E218*D218,1)</f>
        <v>455.4</v>
      </c>
      <c r="G218" s="16">
        <v>0</v>
      </c>
      <c r="H218" s="17">
        <f>TRUNC(G218*D218,1)</f>
        <v>0</v>
      </c>
      <c r="I218" s="16">
        <v>0</v>
      </c>
      <c r="J218" s="17">
        <f>TRUNC(I218*D218,1)</f>
        <v>0</v>
      </c>
      <c r="K218" s="16">
        <f t="shared" si="60"/>
        <v>455.4</v>
      </c>
      <c r="L218" s="17">
        <f t="shared" si="60"/>
        <v>455.4</v>
      </c>
      <c r="M218" s="10" t="s">
        <v>52</v>
      </c>
      <c r="N218" s="2" t="s">
        <v>158</v>
      </c>
      <c r="O218" s="2" t="s">
        <v>206</v>
      </c>
      <c r="P218" s="2" t="s">
        <v>63</v>
      </c>
      <c r="Q218" s="2" t="s">
        <v>63</v>
      </c>
      <c r="R218" s="2" t="s">
        <v>63</v>
      </c>
      <c r="S218" s="3">
        <v>1</v>
      </c>
      <c r="T218" s="3">
        <v>0</v>
      </c>
      <c r="U218" s="3">
        <v>0.03</v>
      </c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2" t="s">
        <v>52</v>
      </c>
      <c r="AW218" s="2" t="s">
        <v>437</v>
      </c>
      <c r="AX218" s="2" t="s">
        <v>52</v>
      </c>
      <c r="AY218" s="2" t="s">
        <v>52</v>
      </c>
    </row>
    <row r="219" spans="1:51" ht="30" customHeight="1" x14ac:dyDescent="0.3">
      <c r="A219" s="10" t="s">
        <v>231</v>
      </c>
      <c r="B219" s="10" t="s">
        <v>52</v>
      </c>
      <c r="C219" s="10" t="s">
        <v>52</v>
      </c>
      <c r="D219" s="11"/>
      <c r="E219" s="16"/>
      <c r="F219" s="17">
        <f>TRUNC(SUMIF(N215:N218, N214, F215:F218),0)</f>
        <v>3988</v>
      </c>
      <c r="G219" s="16"/>
      <c r="H219" s="17">
        <f>TRUNC(SUMIF(N215:N218, N214, H215:H218),0)</f>
        <v>15180</v>
      </c>
      <c r="I219" s="16"/>
      <c r="J219" s="17">
        <f>TRUNC(SUMIF(N215:N218, N214, J215:J218),0)</f>
        <v>0</v>
      </c>
      <c r="K219" s="16"/>
      <c r="L219" s="17">
        <f>F219+H219+J219</f>
        <v>19168</v>
      </c>
      <c r="M219" s="10" t="s">
        <v>52</v>
      </c>
      <c r="N219" s="2" t="s">
        <v>72</v>
      </c>
      <c r="O219" s="2" t="s">
        <v>72</v>
      </c>
      <c r="P219" s="2" t="s">
        <v>52</v>
      </c>
      <c r="Q219" s="2" t="s">
        <v>52</v>
      </c>
      <c r="R219" s="2" t="s">
        <v>52</v>
      </c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2" t="s">
        <v>52</v>
      </c>
      <c r="AW219" s="2" t="s">
        <v>52</v>
      </c>
      <c r="AX219" s="2" t="s">
        <v>52</v>
      </c>
      <c r="AY219" s="2" t="s">
        <v>52</v>
      </c>
    </row>
    <row r="220" spans="1:51" ht="30" customHeight="1" x14ac:dyDescent="0.3">
      <c r="A220" s="11"/>
      <c r="B220" s="11"/>
      <c r="C220" s="11"/>
      <c r="D220" s="11"/>
      <c r="E220" s="16"/>
      <c r="F220" s="17"/>
      <c r="G220" s="16"/>
      <c r="H220" s="17"/>
      <c r="I220" s="16"/>
      <c r="J220" s="17"/>
      <c r="K220" s="16"/>
      <c r="L220" s="17"/>
      <c r="M220" s="11"/>
    </row>
    <row r="221" spans="1:51" ht="30" customHeight="1" x14ac:dyDescent="0.3">
      <c r="A221" s="49" t="s">
        <v>438</v>
      </c>
      <c r="B221" s="49"/>
      <c r="C221" s="49"/>
      <c r="D221" s="49"/>
      <c r="E221" s="50"/>
      <c r="F221" s="51"/>
      <c r="G221" s="50"/>
      <c r="H221" s="51"/>
      <c r="I221" s="50"/>
      <c r="J221" s="51"/>
      <c r="K221" s="50"/>
      <c r="L221" s="51"/>
      <c r="M221" s="49"/>
      <c r="N221" s="1" t="s">
        <v>160</v>
      </c>
    </row>
    <row r="222" spans="1:51" ht="30" customHeight="1" x14ac:dyDescent="0.3">
      <c r="A222" s="10" t="s">
        <v>422</v>
      </c>
      <c r="B222" s="10" t="s">
        <v>440</v>
      </c>
      <c r="C222" s="10" t="s">
        <v>424</v>
      </c>
      <c r="D222" s="11">
        <v>1.075</v>
      </c>
      <c r="E222" s="16">
        <f>단가대비표!O9</f>
        <v>5276</v>
      </c>
      <c r="F222" s="17">
        <f>TRUNC(E222*D222,1)</f>
        <v>5671.7</v>
      </c>
      <c r="G222" s="16">
        <f>단가대비표!P9</f>
        <v>0</v>
      </c>
      <c r="H222" s="17">
        <f>TRUNC(G222*D222,1)</f>
        <v>0</v>
      </c>
      <c r="I222" s="16">
        <f>단가대비표!V9</f>
        <v>0</v>
      </c>
      <c r="J222" s="17">
        <f>TRUNC(I222*D222,1)</f>
        <v>0</v>
      </c>
      <c r="K222" s="16">
        <f t="shared" ref="K222:L225" si="61">TRUNC(E222+G222+I222,1)</f>
        <v>5276</v>
      </c>
      <c r="L222" s="17">
        <f t="shared" si="61"/>
        <v>5671.7</v>
      </c>
      <c r="M222" s="10" t="s">
        <v>52</v>
      </c>
      <c r="N222" s="2" t="s">
        <v>160</v>
      </c>
      <c r="O222" s="2" t="s">
        <v>441</v>
      </c>
      <c r="P222" s="2" t="s">
        <v>63</v>
      </c>
      <c r="Q222" s="2" t="s">
        <v>63</v>
      </c>
      <c r="R222" s="2" t="s">
        <v>64</v>
      </c>
      <c r="S222" s="3"/>
      <c r="T222" s="3"/>
      <c r="U222" s="3"/>
      <c r="V222" s="3">
        <v>1</v>
      </c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2" t="s">
        <v>52</v>
      </c>
      <c r="AW222" s="2" t="s">
        <v>442</v>
      </c>
      <c r="AX222" s="2" t="s">
        <v>52</v>
      </c>
      <c r="AY222" s="2" t="s">
        <v>52</v>
      </c>
    </row>
    <row r="223" spans="1:51" ht="30" customHeight="1" x14ac:dyDescent="0.3">
      <c r="A223" s="10" t="s">
        <v>427</v>
      </c>
      <c r="B223" s="10" t="s">
        <v>428</v>
      </c>
      <c r="C223" s="10" t="s">
        <v>69</v>
      </c>
      <c r="D223" s="11">
        <v>1</v>
      </c>
      <c r="E223" s="16">
        <f>TRUNC(SUMIF(V222:V225, RIGHTB(O223, 1), F222:F225)*U223, 2)</f>
        <v>113.43</v>
      </c>
      <c r="F223" s="17">
        <f>TRUNC(E223*D223,1)</f>
        <v>113.4</v>
      </c>
      <c r="G223" s="16">
        <v>0</v>
      </c>
      <c r="H223" s="17">
        <f>TRUNC(G223*D223,1)</f>
        <v>0</v>
      </c>
      <c r="I223" s="16">
        <v>0</v>
      </c>
      <c r="J223" s="17">
        <f>TRUNC(I223*D223,1)</f>
        <v>0</v>
      </c>
      <c r="K223" s="16">
        <f t="shared" si="61"/>
        <v>113.4</v>
      </c>
      <c r="L223" s="17">
        <f t="shared" si="61"/>
        <v>113.4</v>
      </c>
      <c r="M223" s="10" t="s">
        <v>52</v>
      </c>
      <c r="N223" s="2" t="s">
        <v>160</v>
      </c>
      <c r="O223" s="2" t="s">
        <v>70</v>
      </c>
      <c r="P223" s="2" t="s">
        <v>63</v>
      </c>
      <c r="Q223" s="2" t="s">
        <v>63</v>
      </c>
      <c r="R223" s="2" t="s">
        <v>63</v>
      </c>
      <c r="S223" s="3">
        <v>0</v>
      </c>
      <c r="T223" s="3">
        <v>0</v>
      </c>
      <c r="U223" s="3">
        <v>0.02</v>
      </c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2" t="s">
        <v>52</v>
      </c>
      <c r="AW223" s="2" t="s">
        <v>443</v>
      </c>
      <c r="AX223" s="2" t="s">
        <v>52</v>
      </c>
      <c r="AY223" s="2" t="s">
        <v>52</v>
      </c>
    </row>
    <row r="224" spans="1:51" ht="30" customHeight="1" x14ac:dyDescent="0.3">
      <c r="A224" s="10" t="s">
        <v>430</v>
      </c>
      <c r="B224" s="10" t="s">
        <v>431</v>
      </c>
      <c r="C224" s="10" t="s">
        <v>432</v>
      </c>
      <c r="D224" s="11">
        <v>5.16E-2</v>
      </c>
      <c r="E224" s="16">
        <f>단가대비표!O40</f>
        <v>0</v>
      </c>
      <c r="F224" s="17">
        <f>TRUNC(E224*D224,1)</f>
        <v>0</v>
      </c>
      <c r="G224" s="16">
        <f>단가대비표!P40</f>
        <v>436224</v>
      </c>
      <c r="H224" s="17">
        <f>TRUNC(G224*D224,1)</f>
        <v>22509.1</v>
      </c>
      <c r="I224" s="16">
        <f>단가대비표!V40</f>
        <v>0</v>
      </c>
      <c r="J224" s="17">
        <f>TRUNC(I224*D224,1)</f>
        <v>0</v>
      </c>
      <c r="K224" s="16">
        <f t="shared" si="61"/>
        <v>436224</v>
      </c>
      <c r="L224" s="17">
        <f t="shared" si="61"/>
        <v>22509.1</v>
      </c>
      <c r="M224" s="10" t="s">
        <v>52</v>
      </c>
      <c r="N224" s="2" t="s">
        <v>160</v>
      </c>
      <c r="O224" s="2" t="s">
        <v>433</v>
      </c>
      <c r="P224" s="2" t="s">
        <v>63</v>
      </c>
      <c r="Q224" s="2" t="s">
        <v>63</v>
      </c>
      <c r="R224" s="2" t="s">
        <v>64</v>
      </c>
      <c r="S224" s="3"/>
      <c r="T224" s="3"/>
      <c r="U224" s="3"/>
      <c r="V224" s="3"/>
      <c r="W224" s="3">
        <v>2</v>
      </c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2" t="s">
        <v>52</v>
      </c>
      <c r="AW224" s="2" t="s">
        <v>444</v>
      </c>
      <c r="AX224" s="2" t="s">
        <v>52</v>
      </c>
      <c r="AY224" s="2" t="s">
        <v>52</v>
      </c>
    </row>
    <row r="225" spans="1:51" ht="30" customHeight="1" x14ac:dyDescent="0.3">
      <c r="A225" s="10" t="s">
        <v>435</v>
      </c>
      <c r="B225" s="10" t="s">
        <v>436</v>
      </c>
      <c r="C225" s="10" t="s">
        <v>69</v>
      </c>
      <c r="D225" s="11">
        <v>1</v>
      </c>
      <c r="E225" s="16">
        <f>TRUNC(SUMIF(W222:W225, RIGHTB(O225, 1), H222:H225)*U225, 2)</f>
        <v>675.27</v>
      </c>
      <c r="F225" s="17">
        <f>TRUNC(E225*D225,1)</f>
        <v>675.2</v>
      </c>
      <c r="G225" s="16">
        <v>0</v>
      </c>
      <c r="H225" s="17">
        <f>TRUNC(G225*D225,1)</f>
        <v>0</v>
      </c>
      <c r="I225" s="16">
        <v>0</v>
      </c>
      <c r="J225" s="17">
        <f>TRUNC(I225*D225,1)</f>
        <v>0</v>
      </c>
      <c r="K225" s="16">
        <f t="shared" si="61"/>
        <v>675.2</v>
      </c>
      <c r="L225" s="17">
        <f t="shared" si="61"/>
        <v>675.2</v>
      </c>
      <c r="M225" s="10" t="s">
        <v>52</v>
      </c>
      <c r="N225" s="2" t="s">
        <v>160</v>
      </c>
      <c r="O225" s="2" t="s">
        <v>206</v>
      </c>
      <c r="P225" s="2" t="s">
        <v>63</v>
      </c>
      <c r="Q225" s="2" t="s">
        <v>63</v>
      </c>
      <c r="R225" s="2" t="s">
        <v>63</v>
      </c>
      <c r="S225" s="3">
        <v>1</v>
      </c>
      <c r="T225" s="3">
        <v>0</v>
      </c>
      <c r="U225" s="3">
        <v>0.03</v>
      </c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2" t="s">
        <v>52</v>
      </c>
      <c r="AW225" s="2" t="s">
        <v>445</v>
      </c>
      <c r="AX225" s="2" t="s">
        <v>52</v>
      </c>
      <c r="AY225" s="2" t="s">
        <v>52</v>
      </c>
    </row>
    <row r="226" spans="1:51" ht="30" customHeight="1" x14ac:dyDescent="0.3">
      <c r="A226" s="10" t="s">
        <v>231</v>
      </c>
      <c r="B226" s="10" t="s">
        <v>52</v>
      </c>
      <c r="C226" s="10" t="s">
        <v>52</v>
      </c>
      <c r="D226" s="11"/>
      <c r="E226" s="16"/>
      <c r="F226" s="17">
        <f>TRUNC(SUMIF(N222:N225, N221, F222:F225),0)</f>
        <v>6460</v>
      </c>
      <c r="G226" s="16"/>
      <c r="H226" s="17">
        <f>TRUNC(SUMIF(N222:N225, N221, H222:H225),0)</f>
        <v>22509</v>
      </c>
      <c r="I226" s="16"/>
      <c r="J226" s="17">
        <f>TRUNC(SUMIF(N222:N225, N221, J222:J225),0)</f>
        <v>0</v>
      </c>
      <c r="K226" s="16"/>
      <c r="L226" s="17">
        <f>F226+H226+J226</f>
        <v>28969</v>
      </c>
      <c r="M226" s="10" t="s">
        <v>52</v>
      </c>
      <c r="N226" s="2" t="s">
        <v>72</v>
      </c>
      <c r="O226" s="2" t="s">
        <v>72</v>
      </c>
      <c r="P226" s="2" t="s">
        <v>52</v>
      </c>
      <c r="Q226" s="2" t="s">
        <v>52</v>
      </c>
      <c r="R226" s="2" t="s">
        <v>52</v>
      </c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2" t="s">
        <v>52</v>
      </c>
      <c r="AW226" s="2" t="s">
        <v>52</v>
      </c>
      <c r="AX226" s="2" t="s">
        <v>52</v>
      </c>
      <c r="AY226" s="2" t="s">
        <v>52</v>
      </c>
    </row>
    <row r="227" spans="1:51" ht="30" customHeight="1" x14ac:dyDescent="0.3">
      <c r="A227" s="11"/>
      <c r="B227" s="11"/>
      <c r="C227" s="11"/>
      <c r="D227" s="11"/>
      <c r="E227" s="16"/>
      <c r="F227" s="17"/>
      <c r="G227" s="16"/>
      <c r="H227" s="17"/>
      <c r="I227" s="16"/>
      <c r="J227" s="17"/>
      <c r="K227" s="16"/>
      <c r="L227" s="17"/>
      <c r="M227" s="11"/>
    </row>
    <row r="228" spans="1:51" ht="30" customHeight="1" x14ac:dyDescent="0.3">
      <c r="A228" s="49" t="s">
        <v>446</v>
      </c>
      <c r="B228" s="49"/>
      <c r="C228" s="49"/>
      <c r="D228" s="49"/>
      <c r="E228" s="50"/>
      <c r="F228" s="51"/>
      <c r="G228" s="50"/>
      <c r="H228" s="51"/>
      <c r="I228" s="50"/>
      <c r="J228" s="51"/>
      <c r="K228" s="50"/>
      <c r="L228" s="51"/>
      <c r="M228" s="49"/>
      <c r="N228" s="1" t="s">
        <v>162</v>
      </c>
    </row>
    <row r="229" spans="1:51" ht="30" customHeight="1" x14ac:dyDescent="0.3">
      <c r="A229" s="10" t="s">
        <v>422</v>
      </c>
      <c r="B229" s="10" t="s">
        <v>448</v>
      </c>
      <c r="C229" s="10" t="s">
        <v>424</v>
      </c>
      <c r="D229" s="11">
        <v>1.075</v>
      </c>
      <c r="E229" s="16">
        <f>단가대비표!O10</f>
        <v>7060</v>
      </c>
      <c r="F229" s="17">
        <f>TRUNC(E229*D229,1)</f>
        <v>7589.5</v>
      </c>
      <c r="G229" s="16">
        <f>단가대비표!P10</f>
        <v>0</v>
      </c>
      <c r="H229" s="17">
        <f>TRUNC(G229*D229,1)</f>
        <v>0</v>
      </c>
      <c r="I229" s="16">
        <f>단가대비표!V10</f>
        <v>0</v>
      </c>
      <c r="J229" s="17">
        <f>TRUNC(I229*D229,1)</f>
        <v>0</v>
      </c>
      <c r="K229" s="16">
        <f t="shared" ref="K229:L232" si="62">TRUNC(E229+G229+I229,1)</f>
        <v>7060</v>
      </c>
      <c r="L229" s="17">
        <f t="shared" si="62"/>
        <v>7589.5</v>
      </c>
      <c r="M229" s="10" t="s">
        <v>52</v>
      </c>
      <c r="N229" s="2" t="s">
        <v>162</v>
      </c>
      <c r="O229" s="2" t="s">
        <v>449</v>
      </c>
      <c r="P229" s="2" t="s">
        <v>63</v>
      </c>
      <c r="Q229" s="2" t="s">
        <v>63</v>
      </c>
      <c r="R229" s="2" t="s">
        <v>64</v>
      </c>
      <c r="S229" s="3"/>
      <c r="T229" s="3"/>
      <c r="U229" s="3"/>
      <c r="V229" s="3">
        <v>1</v>
      </c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2" t="s">
        <v>52</v>
      </c>
      <c r="AW229" s="2" t="s">
        <v>450</v>
      </c>
      <c r="AX229" s="2" t="s">
        <v>52</v>
      </c>
      <c r="AY229" s="2" t="s">
        <v>52</v>
      </c>
    </row>
    <row r="230" spans="1:51" ht="30" customHeight="1" x14ac:dyDescent="0.3">
      <c r="A230" s="10" t="s">
        <v>427</v>
      </c>
      <c r="B230" s="10" t="s">
        <v>428</v>
      </c>
      <c r="C230" s="10" t="s">
        <v>69</v>
      </c>
      <c r="D230" s="11">
        <v>1</v>
      </c>
      <c r="E230" s="16">
        <f>TRUNC(SUMIF(V229:V232, RIGHTB(O230, 1), F229:F232)*U230, 2)</f>
        <v>151.79</v>
      </c>
      <c r="F230" s="17">
        <f>TRUNC(E230*D230,1)</f>
        <v>151.69999999999999</v>
      </c>
      <c r="G230" s="16">
        <v>0</v>
      </c>
      <c r="H230" s="17">
        <f>TRUNC(G230*D230,1)</f>
        <v>0</v>
      </c>
      <c r="I230" s="16">
        <v>0</v>
      </c>
      <c r="J230" s="17">
        <f>TRUNC(I230*D230,1)</f>
        <v>0</v>
      </c>
      <c r="K230" s="16">
        <f t="shared" si="62"/>
        <v>151.69999999999999</v>
      </c>
      <c r="L230" s="17">
        <f t="shared" si="62"/>
        <v>151.69999999999999</v>
      </c>
      <c r="M230" s="10" t="s">
        <v>52</v>
      </c>
      <c r="N230" s="2" t="s">
        <v>162</v>
      </c>
      <c r="O230" s="2" t="s">
        <v>70</v>
      </c>
      <c r="P230" s="2" t="s">
        <v>63</v>
      </c>
      <c r="Q230" s="2" t="s">
        <v>63</v>
      </c>
      <c r="R230" s="2" t="s">
        <v>63</v>
      </c>
      <c r="S230" s="3">
        <v>0</v>
      </c>
      <c r="T230" s="3">
        <v>0</v>
      </c>
      <c r="U230" s="3">
        <v>0.02</v>
      </c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2" t="s">
        <v>52</v>
      </c>
      <c r="AW230" s="2" t="s">
        <v>451</v>
      </c>
      <c r="AX230" s="2" t="s">
        <v>52</v>
      </c>
      <c r="AY230" s="2" t="s">
        <v>52</v>
      </c>
    </row>
    <row r="231" spans="1:51" ht="30" customHeight="1" x14ac:dyDescent="0.3">
      <c r="A231" s="10" t="s">
        <v>430</v>
      </c>
      <c r="B231" s="10" t="s">
        <v>431</v>
      </c>
      <c r="C231" s="10" t="s">
        <v>432</v>
      </c>
      <c r="D231" s="11">
        <v>7.4399999999999994E-2</v>
      </c>
      <c r="E231" s="16">
        <f>단가대비표!O40</f>
        <v>0</v>
      </c>
      <c r="F231" s="17">
        <f>TRUNC(E231*D231,1)</f>
        <v>0</v>
      </c>
      <c r="G231" s="16">
        <f>단가대비표!P40</f>
        <v>436224</v>
      </c>
      <c r="H231" s="17">
        <f>TRUNC(G231*D231,1)</f>
        <v>32455</v>
      </c>
      <c r="I231" s="16">
        <f>단가대비표!V40</f>
        <v>0</v>
      </c>
      <c r="J231" s="17">
        <f>TRUNC(I231*D231,1)</f>
        <v>0</v>
      </c>
      <c r="K231" s="16">
        <f t="shared" si="62"/>
        <v>436224</v>
      </c>
      <c r="L231" s="17">
        <f t="shared" si="62"/>
        <v>32455</v>
      </c>
      <c r="M231" s="10" t="s">
        <v>52</v>
      </c>
      <c r="N231" s="2" t="s">
        <v>162</v>
      </c>
      <c r="O231" s="2" t="s">
        <v>433</v>
      </c>
      <c r="P231" s="2" t="s">
        <v>63</v>
      </c>
      <c r="Q231" s="2" t="s">
        <v>63</v>
      </c>
      <c r="R231" s="2" t="s">
        <v>64</v>
      </c>
      <c r="S231" s="3"/>
      <c r="T231" s="3"/>
      <c r="U231" s="3"/>
      <c r="V231" s="3"/>
      <c r="W231" s="3">
        <v>2</v>
      </c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2" t="s">
        <v>52</v>
      </c>
      <c r="AW231" s="2" t="s">
        <v>452</v>
      </c>
      <c r="AX231" s="2" t="s">
        <v>52</v>
      </c>
      <c r="AY231" s="2" t="s">
        <v>52</v>
      </c>
    </row>
    <row r="232" spans="1:51" ht="30" customHeight="1" x14ac:dyDescent="0.3">
      <c r="A232" s="10" t="s">
        <v>435</v>
      </c>
      <c r="B232" s="10" t="s">
        <v>436</v>
      </c>
      <c r="C232" s="10" t="s">
        <v>69</v>
      </c>
      <c r="D232" s="11">
        <v>1</v>
      </c>
      <c r="E232" s="16">
        <f>TRUNC(SUMIF(W229:W232, RIGHTB(O232, 1), H229:H232)*U232, 2)</f>
        <v>973.65</v>
      </c>
      <c r="F232" s="17">
        <f>TRUNC(E232*D232,1)</f>
        <v>973.6</v>
      </c>
      <c r="G232" s="16">
        <v>0</v>
      </c>
      <c r="H232" s="17">
        <f>TRUNC(G232*D232,1)</f>
        <v>0</v>
      </c>
      <c r="I232" s="16">
        <v>0</v>
      </c>
      <c r="J232" s="17">
        <f>TRUNC(I232*D232,1)</f>
        <v>0</v>
      </c>
      <c r="K232" s="16">
        <f t="shared" si="62"/>
        <v>973.6</v>
      </c>
      <c r="L232" s="17">
        <f t="shared" si="62"/>
        <v>973.6</v>
      </c>
      <c r="M232" s="10" t="s">
        <v>52</v>
      </c>
      <c r="N232" s="2" t="s">
        <v>162</v>
      </c>
      <c r="O232" s="2" t="s">
        <v>206</v>
      </c>
      <c r="P232" s="2" t="s">
        <v>63</v>
      </c>
      <c r="Q232" s="2" t="s">
        <v>63</v>
      </c>
      <c r="R232" s="2" t="s">
        <v>63</v>
      </c>
      <c r="S232" s="3">
        <v>1</v>
      </c>
      <c r="T232" s="3">
        <v>0</v>
      </c>
      <c r="U232" s="3">
        <v>0.03</v>
      </c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2" t="s">
        <v>52</v>
      </c>
      <c r="AW232" s="2" t="s">
        <v>453</v>
      </c>
      <c r="AX232" s="2" t="s">
        <v>52</v>
      </c>
      <c r="AY232" s="2" t="s">
        <v>52</v>
      </c>
    </row>
    <row r="233" spans="1:51" ht="30" customHeight="1" x14ac:dyDescent="0.3">
      <c r="A233" s="10" t="s">
        <v>231</v>
      </c>
      <c r="B233" s="10" t="s">
        <v>52</v>
      </c>
      <c r="C233" s="10" t="s">
        <v>52</v>
      </c>
      <c r="D233" s="11"/>
      <c r="E233" s="16"/>
      <c r="F233" s="17">
        <f>TRUNC(SUMIF(N229:N232, N228, F229:F232),0)</f>
        <v>8714</v>
      </c>
      <c r="G233" s="16"/>
      <c r="H233" s="17">
        <f>TRUNC(SUMIF(N229:N232, N228, H229:H232),0)</f>
        <v>32455</v>
      </c>
      <c r="I233" s="16"/>
      <c r="J233" s="17">
        <f>TRUNC(SUMIF(N229:N232, N228, J229:J232),0)</f>
        <v>0</v>
      </c>
      <c r="K233" s="16"/>
      <c r="L233" s="17">
        <f>F233+H233+J233</f>
        <v>41169</v>
      </c>
      <c r="M233" s="10" t="s">
        <v>52</v>
      </c>
      <c r="N233" s="2" t="s">
        <v>72</v>
      </c>
      <c r="O233" s="2" t="s">
        <v>72</v>
      </c>
      <c r="P233" s="2" t="s">
        <v>52</v>
      </c>
      <c r="Q233" s="2" t="s">
        <v>52</v>
      </c>
      <c r="R233" s="2" t="s">
        <v>52</v>
      </c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2" t="s">
        <v>52</v>
      </c>
      <c r="AW233" s="2" t="s">
        <v>52</v>
      </c>
      <c r="AX233" s="2" t="s">
        <v>52</v>
      </c>
      <c r="AY233" s="2" t="s">
        <v>52</v>
      </c>
    </row>
    <row r="234" spans="1:51" ht="30" customHeight="1" x14ac:dyDescent="0.3">
      <c r="A234" s="11"/>
      <c r="B234" s="11"/>
      <c r="C234" s="11"/>
      <c r="D234" s="11"/>
      <c r="E234" s="16"/>
      <c r="F234" s="17"/>
      <c r="G234" s="16"/>
      <c r="H234" s="17"/>
      <c r="I234" s="16"/>
      <c r="J234" s="17"/>
      <c r="K234" s="16"/>
      <c r="L234" s="17"/>
      <c r="M234" s="11"/>
    </row>
    <row r="235" spans="1:51" ht="30" customHeight="1" x14ac:dyDescent="0.3">
      <c r="A235" s="49" t="s">
        <v>454</v>
      </c>
      <c r="B235" s="49"/>
      <c r="C235" s="49"/>
      <c r="D235" s="49"/>
      <c r="E235" s="50"/>
      <c r="F235" s="51"/>
      <c r="G235" s="50"/>
      <c r="H235" s="51"/>
      <c r="I235" s="50"/>
      <c r="J235" s="51"/>
      <c r="K235" s="50"/>
      <c r="L235" s="51"/>
      <c r="M235" s="49"/>
      <c r="N235" s="1" t="s">
        <v>164</v>
      </c>
    </row>
    <row r="236" spans="1:51" ht="30" customHeight="1" x14ac:dyDescent="0.3">
      <c r="A236" s="10" t="s">
        <v>422</v>
      </c>
      <c r="B236" s="10" t="s">
        <v>456</v>
      </c>
      <c r="C236" s="10" t="s">
        <v>424</v>
      </c>
      <c r="D236" s="11">
        <v>1.075</v>
      </c>
      <c r="E236" s="16">
        <f>단가대비표!O11</f>
        <v>12470</v>
      </c>
      <c r="F236" s="17">
        <f>TRUNC(E236*D236,1)</f>
        <v>13405.2</v>
      </c>
      <c r="G236" s="16">
        <f>단가대비표!P11</f>
        <v>0</v>
      </c>
      <c r="H236" s="17">
        <f>TRUNC(G236*D236,1)</f>
        <v>0</v>
      </c>
      <c r="I236" s="16">
        <f>단가대비표!V11</f>
        <v>0</v>
      </c>
      <c r="J236" s="17">
        <f>TRUNC(I236*D236,1)</f>
        <v>0</v>
      </c>
      <c r="K236" s="16">
        <f t="shared" ref="K236:L239" si="63">TRUNC(E236+G236+I236,1)</f>
        <v>12470</v>
      </c>
      <c r="L236" s="17">
        <f t="shared" si="63"/>
        <v>13405.2</v>
      </c>
      <c r="M236" s="10" t="s">
        <v>52</v>
      </c>
      <c r="N236" s="2" t="s">
        <v>164</v>
      </c>
      <c r="O236" s="2" t="s">
        <v>457</v>
      </c>
      <c r="P236" s="2" t="s">
        <v>63</v>
      </c>
      <c r="Q236" s="2" t="s">
        <v>63</v>
      </c>
      <c r="R236" s="2" t="s">
        <v>64</v>
      </c>
      <c r="S236" s="3"/>
      <c r="T236" s="3"/>
      <c r="U236" s="3"/>
      <c r="V236" s="3">
        <v>1</v>
      </c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2" t="s">
        <v>52</v>
      </c>
      <c r="AW236" s="2" t="s">
        <v>458</v>
      </c>
      <c r="AX236" s="2" t="s">
        <v>52</v>
      </c>
      <c r="AY236" s="2" t="s">
        <v>52</v>
      </c>
    </row>
    <row r="237" spans="1:51" ht="30" customHeight="1" x14ac:dyDescent="0.3">
      <c r="A237" s="10" t="s">
        <v>427</v>
      </c>
      <c r="B237" s="10" t="s">
        <v>428</v>
      </c>
      <c r="C237" s="10" t="s">
        <v>69</v>
      </c>
      <c r="D237" s="11">
        <v>1</v>
      </c>
      <c r="E237" s="16">
        <f>TRUNC(SUMIF(V236:V239, RIGHTB(O237, 1), F236:F239)*U237, 2)</f>
        <v>268.10000000000002</v>
      </c>
      <c r="F237" s="17">
        <f>TRUNC(E237*D237,1)</f>
        <v>268.10000000000002</v>
      </c>
      <c r="G237" s="16">
        <v>0</v>
      </c>
      <c r="H237" s="17">
        <f>TRUNC(G237*D237,1)</f>
        <v>0</v>
      </c>
      <c r="I237" s="16">
        <v>0</v>
      </c>
      <c r="J237" s="17">
        <f>TRUNC(I237*D237,1)</f>
        <v>0</v>
      </c>
      <c r="K237" s="16">
        <f t="shared" si="63"/>
        <v>268.10000000000002</v>
      </c>
      <c r="L237" s="17">
        <f t="shared" si="63"/>
        <v>268.10000000000002</v>
      </c>
      <c r="M237" s="10" t="s">
        <v>52</v>
      </c>
      <c r="N237" s="2" t="s">
        <v>164</v>
      </c>
      <c r="O237" s="2" t="s">
        <v>70</v>
      </c>
      <c r="P237" s="2" t="s">
        <v>63</v>
      </c>
      <c r="Q237" s="2" t="s">
        <v>63</v>
      </c>
      <c r="R237" s="2" t="s">
        <v>63</v>
      </c>
      <c r="S237" s="3">
        <v>0</v>
      </c>
      <c r="T237" s="3">
        <v>0</v>
      </c>
      <c r="U237" s="3">
        <v>0.02</v>
      </c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2" t="s">
        <v>52</v>
      </c>
      <c r="AW237" s="2" t="s">
        <v>459</v>
      </c>
      <c r="AX237" s="2" t="s">
        <v>52</v>
      </c>
      <c r="AY237" s="2" t="s">
        <v>52</v>
      </c>
    </row>
    <row r="238" spans="1:51" ht="30" customHeight="1" x14ac:dyDescent="0.3">
      <c r="A238" s="10" t="s">
        <v>430</v>
      </c>
      <c r="B238" s="10" t="s">
        <v>431</v>
      </c>
      <c r="C238" s="10" t="s">
        <v>432</v>
      </c>
      <c r="D238" s="11">
        <v>0.1176</v>
      </c>
      <c r="E238" s="16">
        <f>단가대비표!O40</f>
        <v>0</v>
      </c>
      <c r="F238" s="17">
        <f>TRUNC(E238*D238,1)</f>
        <v>0</v>
      </c>
      <c r="G238" s="16">
        <f>단가대비표!P40</f>
        <v>436224</v>
      </c>
      <c r="H238" s="17">
        <f>TRUNC(G238*D238,1)</f>
        <v>51299.9</v>
      </c>
      <c r="I238" s="16">
        <f>단가대비표!V40</f>
        <v>0</v>
      </c>
      <c r="J238" s="17">
        <f>TRUNC(I238*D238,1)</f>
        <v>0</v>
      </c>
      <c r="K238" s="16">
        <f t="shared" si="63"/>
        <v>436224</v>
      </c>
      <c r="L238" s="17">
        <f t="shared" si="63"/>
        <v>51299.9</v>
      </c>
      <c r="M238" s="10" t="s">
        <v>52</v>
      </c>
      <c r="N238" s="2" t="s">
        <v>164</v>
      </c>
      <c r="O238" s="2" t="s">
        <v>433</v>
      </c>
      <c r="P238" s="2" t="s">
        <v>63</v>
      </c>
      <c r="Q238" s="2" t="s">
        <v>63</v>
      </c>
      <c r="R238" s="2" t="s">
        <v>64</v>
      </c>
      <c r="S238" s="3"/>
      <c r="T238" s="3"/>
      <c r="U238" s="3"/>
      <c r="V238" s="3"/>
      <c r="W238" s="3">
        <v>2</v>
      </c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2" t="s">
        <v>52</v>
      </c>
      <c r="AW238" s="2" t="s">
        <v>460</v>
      </c>
      <c r="AX238" s="2" t="s">
        <v>52</v>
      </c>
      <c r="AY238" s="2" t="s">
        <v>52</v>
      </c>
    </row>
    <row r="239" spans="1:51" ht="30" customHeight="1" x14ac:dyDescent="0.3">
      <c r="A239" s="10" t="s">
        <v>435</v>
      </c>
      <c r="B239" s="10" t="s">
        <v>436</v>
      </c>
      <c r="C239" s="10" t="s">
        <v>69</v>
      </c>
      <c r="D239" s="11">
        <v>1</v>
      </c>
      <c r="E239" s="16">
        <f>TRUNC(SUMIF(W236:W239, RIGHTB(O239, 1), H236:H239)*U239, 2)</f>
        <v>1538.99</v>
      </c>
      <c r="F239" s="17">
        <f>TRUNC(E239*D239,1)</f>
        <v>1538.9</v>
      </c>
      <c r="G239" s="16">
        <v>0</v>
      </c>
      <c r="H239" s="17">
        <f>TRUNC(G239*D239,1)</f>
        <v>0</v>
      </c>
      <c r="I239" s="16">
        <v>0</v>
      </c>
      <c r="J239" s="17">
        <f>TRUNC(I239*D239,1)</f>
        <v>0</v>
      </c>
      <c r="K239" s="16">
        <f t="shared" si="63"/>
        <v>1538.9</v>
      </c>
      <c r="L239" s="17">
        <f t="shared" si="63"/>
        <v>1538.9</v>
      </c>
      <c r="M239" s="10" t="s">
        <v>52</v>
      </c>
      <c r="N239" s="2" t="s">
        <v>164</v>
      </c>
      <c r="O239" s="2" t="s">
        <v>206</v>
      </c>
      <c r="P239" s="2" t="s">
        <v>63</v>
      </c>
      <c r="Q239" s="2" t="s">
        <v>63</v>
      </c>
      <c r="R239" s="2" t="s">
        <v>63</v>
      </c>
      <c r="S239" s="3">
        <v>1</v>
      </c>
      <c r="T239" s="3">
        <v>0</v>
      </c>
      <c r="U239" s="3">
        <v>0.03</v>
      </c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2" t="s">
        <v>52</v>
      </c>
      <c r="AW239" s="2" t="s">
        <v>461</v>
      </c>
      <c r="AX239" s="2" t="s">
        <v>52</v>
      </c>
      <c r="AY239" s="2" t="s">
        <v>52</v>
      </c>
    </row>
    <row r="240" spans="1:51" ht="30" customHeight="1" x14ac:dyDescent="0.3">
      <c r="A240" s="10" t="s">
        <v>231</v>
      </c>
      <c r="B240" s="10" t="s">
        <v>52</v>
      </c>
      <c r="C240" s="10" t="s">
        <v>52</v>
      </c>
      <c r="D240" s="11"/>
      <c r="E240" s="16"/>
      <c r="F240" s="17">
        <f>TRUNC(SUMIF(N236:N239, N235, F236:F239),0)</f>
        <v>15212</v>
      </c>
      <c r="G240" s="16"/>
      <c r="H240" s="17">
        <f>TRUNC(SUMIF(N236:N239, N235, H236:H239),0)</f>
        <v>51299</v>
      </c>
      <c r="I240" s="16"/>
      <c r="J240" s="17">
        <f>TRUNC(SUMIF(N236:N239, N235, J236:J239),0)</f>
        <v>0</v>
      </c>
      <c r="K240" s="16"/>
      <c r="L240" s="17">
        <f>F240+H240+J240</f>
        <v>66511</v>
      </c>
      <c r="M240" s="10" t="s">
        <v>52</v>
      </c>
      <c r="N240" s="2" t="s">
        <v>72</v>
      </c>
      <c r="O240" s="2" t="s">
        <v>72</v>
      </c>
      <c r="P240" s="2" t="s">
        <v>52</v>
      </c>
      <c r="Q240" s="2" t="s">
        <v>52</v>
      </c>
      <c r="R240" s="2" t="s">
        <v>52</v>
      </c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2" t="s">
        <v>52</v>
      </c>
      <c r="AW240" s="2" t="s">
        <v>52</v>
      </c>
      <c r="AX240" s="2" t="s">
        <v>52</v>
      </c>
      <c r="AY240" s="2" t="s">
        <v>52</v>
      </c>
    </row>
    <row r="241" spans="1:51" ht="30" customHeight="1" x14ac:dyDescent="0.3">
      <c r="A241" s="11"/>
      <c r="B241" s="11"/>
      <c r="C241" s="11"/>
      <c r="D241" s="11"/>
      <c r="E241" s="16"/>
      <c r="F241" s="17"/>
      <c r="G241" s="16"/>
      <c r="H241" s="17"/>
      <c r="I241" s="16"/>
      <c r="J241" s="17"/>
      <c r="K241" s="16"/>
      <c r="L241" s="17"/>
      <c r="M241" s="11"/>
    </row>
    <row r="242" spans="1:51" ht="30" customHeight="1" x14ac:dyDescent="0.3">
      <c r="A242" s="49" t="s">
        <v>462</v>
      </c>
      <c r="B242" s="49"/>
      <c r="C242" s="49"/>
      <c r="D242" s="49"/>
      <c r="E242" s="50"/>
      <c r="F242" s="51"/>
      <c r="G242" s="50"/>
      <c r="H242" s="51"/>
      <c r="I242" s="50"/>
      <c r="J242" s="51"/>
      <c r="K242" s="50"/>
      <c r="L242" s="51"/>
      <c r="M242" s="49"/>
      <c r="N242" s="1" t="s">
        <v>167</v>
      </c>
    </row>
    <row r="243" spans="1:51" ht="30" customHeight="1" x14ac:dyDescent="0.3">
      <c r="A243" s="10" t="s">
        <v>464</v>
      </c>
      <c r="B243" s="10" t="s">
        <v>465</v>
      </c>
      <c r="C243" s="10" t="s">
        <v>424</v>
      </c>
      <c r="D243" s="11">
        <v>1.075</v>
      </c>
      <c r="E243" s="16">
        <f>단가대비표!O13</f>
        <v>12700</v>
      </c>
      <c r="F243" s="17">
        <f>TRUNC(E243*D243,1)</f>
        <v>13652.5</v>
      </c>
      <c r="G243" s="16">
        <f>단가대비표!P13</f>
        <v>0</v>
      </c>
      <c r="H243" s="17">
        <f>TRUNC(G243*D243,1)</f>
        <v>0</v>
      </c>
      <c r="I243" s="16">
        <f>단가대비표!V13</f>
        <v>0</v>
      </c>
      <c r="J243" s="17">
        <f>TRUNC(I243*D243,1)</f>
        <v>0</v>
      </c>
      <c r="K243" s="16">
        <f t="shared" ref="K243:L246" si="64">TRUNC(E243+G243+I243,1)</f>
        <v>12700</v>
      </c>
      <c r="L243" s="17">
        <f t="shared" si="64"/>
        <v>13652.5</v>
      </c>
      <c r="M243" s="10" t="s">
        <v>52</v>
      </c>
      <c r="N243" s="2" t="s">
        <v>167</v>
      </c>
      <c r="O243" s="2" t="s">
        <v>466</v>
      </c>
      <c r="P243" s="2" t="s">
        <v>63</v>
      </c>
      <c r="Q243" s="2" t="s">
        <v>63</v>
      </c>
      <c r="R243" s="2" t="s">
        <v>64</v>
      </c>
      <c r="S243" s="3"/>
      <c r="T243" s="3"/>
      <c r="U243" s="3"/>
      <c r="V243" s="3">
        <v>1</v>
      </c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2" t="s">
        <v>52</v>
      </c>
      <c r="AW243" s="2" t="s">
        <v>467</v>
      </c>
      <c r="AX243" s="2" t="s">
        <v>52</v>
      </c>
      <c r="AY243" s="2" t="s">
        <v>52</v>
      </c>
    </row>
    <row r="244" spans="1:51" ht="30" customHeight="1" x14ac:dyDescent="0.3">
      <c r="A244" s="10" t="s">
        <v>427</v>
      </c>
      <c r="B244" s="10" t="s">
        <v>428</v>
      </c>
      <c r="C244" s="10" t="s">
        <v>69</v>
      </c>
      <c r="D244" s="11">
        <v>1</v>
      </c>
      <c r="E244" s="16">
        <f>TRUNC(SUMIF(V243:V246, RIGHTB(O244, 1), F243:F246)*U244, 2)</f>
        <v>273.05</v>
      </c>
      <c r="F244" s="17">
        <f>TRUNC(E244*D244,1)</f>
        <v>273</v>
      </c>
      <c r="G244" s="16">
        <v>0</v>
      </c>
      <c r="H244" s="17">
        <f>TRUNC(G244*D244,1)</f>
        <v>0</v>
      </c>
      <c r="I244" s="16">
        <v>0</v>
      </c>
      <c r="J244" s="17">
        <f>TRUNC(I244*D244,1)</f>
        <v>0</v>
      </c>
      <c r="K244" s="16">
        <f t="shared" si="64"/>
        <v>273</v>
      </c>
      <c r="L244" s="17">
        <f t="shared" si="64"/>
        <v>273</v>
      </c>
      <c r="M244" s="10" t="s">
        <v>52</v>
      </c>
      <c r="N244" s="2" t="s">
        <v>167</v>
      </c>
      <c r="O244" s="2" t="s">
        <v>70</v>
      </c>
      <c r="P244" s="2" t="s">
        <v>63</v>
      </c>
      <c r="Q244" s="2" t="s">
        <v>63</v>
      </c>
      <c r="R244" s="2" t="s">
        <v>63</v>
      </c>
      <c r="S244" s="3">
        <v>0</v>
      </c>
      <c r="T244" s="3">
        <v>0</v>
      </c>
      <c r="U244" s="3">
        <v>0.02</v>
      </c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2" t="s">
        <v>52</v>
      </c>
      <c r="AW244" s="2" t="s">
        <v>468</v>
      </c>
      <c r="AX244" s="2" t="s">
        <v>52</v>
      </c>
      <c r="AY244" s="2" t="s">
        <v>52</v>
      </c>
    </row>
    <row r="245" spans="1:51" ht="30" customHeight="1" x14ac:dyDescent="0.3">
      <c r="A245" s="10" t="s">
        <v>430</v>
      </c>
      <c r="B245" s="10" t="s">
        <v>431</v>
      </c>
      <c r="C245" s="10" t="s">
        <v>432</v>
      </c>
      <c r="D245" s="11">
        <v>1.7999999999999999E-2</v>
      </c>
      <c r="E245" s="16">
        <f>단가대비표!O40</f>
        <v>0</v>
      </c>
      <c r="F245" s="17">
        <f>TRUNC(E245*D245,1)</f>
        <v>0</v>
      </c>
      <c r="G245" s="16">
        <f>단가대비표!P40</f>
        <v>436224</v>
      </c>
      <c r="H245" s="17">
        <f>TRUNC(G245*D245,1)</f>
        <v>7852</v>
      </c>
      <c r="I245" s="16">
        <f>단가대비표!V40</f>
        <v>0</v>
      </c>
      <c r="J245" s="17">
        <f>TRUNC(I245*D245,1)</f>
        <v>0</v>
      </c>
      <c r="K245" s="16">
        <f t="shared" si="64"/>
        <v>436224</v>
      </c>
      <c r="L245" s="17">
        <f t="shared" si="64"/>
        <v>7852</v>
      </c>
      <c r="M245" s="10" t="s">
        <v>52</v>
      </c>
      <c r="N245" s="2" t="s">
        <v>167</v>
      </c>
      <c r="O245" s="2" t="s">
        <v>433</v>
      </c>
      <c r="P245" s="2" t="s">
        <v>63</v>
      </c>
      <c r="Q245" s="2" t="s">
        <v>63</v>
      </c>
      <c r="R245" s="2" t="s">
        <v>64</v>
      </c>
      <c r="S245" s="3"/>
      <c r="T245" s="3"/>
      <c r="U245" s="3"/>
      <c r="V245" s="3"/>
      <c r="W245" s="3">
        <v>2</v>
      </c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2" t="s">
        <v>52</v>
      </c>
      <c r="AW245" s="2" t="s">
        <v>469</v>
      </c>
      <c r="AX245" s="2" t="s">
        <v>52</v>
      </c>
      <c r="AY245" s="2" t="s">
        <v>52</v>
      </c>
    </row>
    <row r="246" spans="1:51" ht="30" customHeight="1" x14ac:dyDescent="0.3">
      <c r="A246" s="10" t="s">
        <v>435</v>
      </c>
      <c r="B246" s="10" t="s">
        <v>436</v>
      </c>
      <c r="C246" s="10" t="s">
        <v>69</v>
      </c>
      <c r="D246" s="11">
        <v>1</v>
      </c>
      <c r="E246" s="16">
        <f>TRUNC(SUMIF(W243:W246, RIGHTB(O246, 1), H243:H246)*U246, 2)</f>
        <v>235.56</v>
      </c>
      <c r="F246" s="17">
        <f>TRUNC(E246*D246,1)</f>
        <v>235.5</v>
      </c>
      <c r="G246" s="16">
        <v>0</v>
      </c>
      <c r="H246" s="17">
        <f>TRUNC(G246*D246,1)</f>
        <v>0</v>
      </c>
      <c r="I246" s="16">
        <v>0</v>
      </c>
      <c r="J246" s="17">
        <f>TRUNC(I246*D246,1)</f>
        <v>0</v>
      </c>
      <c r="K246" s="16">
        <f t="shared" si="64"/>
        <v>235.5</v>
      </c>
      <c r="L246" s="17">
        <f t="shared" si="64"/>
        <v>235.5</v>
      </c>
      <c r="M246" s="10" t="s">
        <v>52</v>
      </c>
      <c r="N246" s="2" t="s">
        <v>167</v>
      </c>
      <c r="O246" s="2" t="s">
        <v>206</v>
      </c>
      <c r="P246" s="2" t="s">
        <v>63</v>
      </c>
      <c r="Q246" s="2" t="s">
        <v>63</v>
      </c>
      <c r="R246" s="2" t="s">
        <v>63</v>
      </c>
      <c r="S246" s="3">
        <v>1</v>
      </c>
      <c r="T246" s="3">
        <v>0</v>
      </c>
      <c r="U246" s="3">
        <v>0.03</v>
      </c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2" t="s">
        <v>52</v>
      </c>
      <c r="AW246" s="2" t="s">
        <v>470</v>
      </c>
      <c r="AX246" s="2" t="s">
        <v>52</v>
      </c>
      <c r="AY246" s="2" t="s">
        <v>52</v>
      </c>
    </row>
    <row r="247" spans="1:51" ht="30" customHeight="1" x14ac:dyDescent="0.3">
      <c r="A247" s="10" t="s">
        <v>231</v>
      </c>
      <c r="B247" s="10" t="s">
        <v>52</v>
      </c>
      <c r="C247" s="10" t="s">
        <v>52</v>
      </c>
      <c r="D247" s="11"/>
      <c r="E247" s="16"/>
      <c r="F247" s="17">
        <f>TRUNC(SUMIF(N243:N246, N242, F243:F246),0)</f>
        <v>14161</v>
      </c>
      <c r="G247" s="16"/>
      <c r="H247" s="17">
        <f>TRUNC(SUMIF(N243:N246, N242, H243:H246),0)</f>
        <v>7852</v>
      </c>
      <c r="I247" s="16"/>
      <c r="J247" s="17">
        <f>TRUNC(SUMIF(N243:N246, N242, J243:J246),0)</f>
        <v>0</v>
      </c>
      <c r="K247" s="16"/>
      <c r="L247" s="17">
        <f>F247+H247+J247</f>
        <v>22013</v>
      </c>
      <c r="M247" s="10" t="s">
        <v>52</v>
      </c>
      <c r="N247" s="2" t="s">
        <v>72</v>
      </c>
      <c r="O247" s="2" t="s">
        <v>72</v>
      </c>
      <c r="P247" s="2" t="s">
        <v>52</v>
      </c>
      <c r="Q247" s="2" t="s">
        <v>52</v>
      </c>
      <c r="R247" s="2" t="s">
        <v>52</v>
      </c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2" t="s">
        <v>52</v>
      </c>
      <c r="AW247" s="2" t="s">
        <v>52</v>
      </c>
      <c r="AX247" s="2" t="s">
        <v>52</v>
      </c>
      <c r="AY247" s="2" t="s">
        <v>52</v>
      </c>
    </row>
    <row r="248" spans="1:51" ht="30" customHeight="1" x14ac:dyDescent="0.3">
      <c r="A248" s="11"/>
      <c r="B248" s="11"/>
      <c r="C248" s="11"/>
      <c r="D248" s="11"/>
      <c r="E248" s="16"/>
      <c r="F248" s="17"/>
      <c r="G248" s="16"/>
      <c r="H248" s="17"/>
      <c r="I248" s="16"/>
      <c r="J248" s="17"/>
      <c r="K248" s="16"/>
      <c r="L248" s="17"/>
      <c r="M248" s="11"/>
    </row>
    <row r="249" spans="1:51" ht="30" customHeight="1" x14ac:dyDescent="0.3">
      <c r="A249" s="49" t="s">
        <v>471</v>
      </c>
      <c r="B249" s="49"/>
      <c r="C249" s="49"/>
      <c r="D249" s="49"/>
      <c r="E249" s="50"/>
      <c r="F249" s="51"/>
      <c r="G249" s="50"/>
      <c r="H249" s="51"/>
      <c r="I249" s="50"/>
      <c r="J249" s="51"/>
      <c r="K249" s="50"/>
      <c r="L249" s="51"/>
      <c r="M249" s="49"/>
      <c r="N249" s="1" t="s">
        <v>171</v>
      </c>
    </row>
    <row r="250" spans="1:51" ht="30" customHeight="1" x14ac:dyDescent="0.3">
      <c r="A250" s="10" t="s">
        <v>422</v>
      </c>
      <c r="B250" s="10" t="s">
        <v>473</v>
      </c>
      <c r="C250" s="10" t="s">
        <v>424</v>
      </c>
      <c r="D250" s="11">
        <v>1.075</v>
      </c>
      <c r="E250" s="16">
        <f>단가대비표!O12</f>
        <v>8839</v>
      </c>
      <c r="F250" s="17">
        <f>TRUNC(E250*D250,1)</f>
        <v>9501.9</v>
      </c>
      <c r="G250" s="16">
        <f>단가대비표!P12</f>
        <v>0</v>
      </c>
      <c r="H250" s="17">
        <f>TRUNC(G250*D250,1)</f>
        <v>0</v>
      </c>
      <c r="I250" s="16">
        <f>단가대비표!V12</f>
        <v>0</v>
      </c>
      <c r="J250" s="17">
        <f>TRUNC(I250*D250,1)</f>
        <v>0</v>
      </c>
      <c r="K250" s="16">
        <f t="shared" ref="K250:L253" si="65">TRUNC(E250+G250+I250,1)</f>
        <v>8839</v>
      </c>
      <c r="L250" s="17">
        <f t="shared" si="65"/>
        <v>9501.9</v>
      </c>
      <c r="M250" s="10" t="s">
        <v>52</v>
      </c>
      <c r="N250" s="2" t="s">
        <v>171</v>
      </c>
      <c r="O250" s="2" t="s">
        <v>474</v>
      </c>
      <c r="P250" s="2" t="s">
        <v>63</v>
      </c>
      <c r="Q250" s="2" t="s">
        <v>63</v>
      </c>
      <c r="R250" s="2" t="s">
        <v>64</v>
      </c>
      <c r="S250" s="3"/>
      <c r="T250" s="3"/>
      <c r="U250" s="3"/>
      <c r="V250" s="3">
        <v>1</v>
      </c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2" t="s">
        <v>52</v>
      </c>
      <c r="AW250" s="2" t="s">
        <v>475</v>
      </c>
      <c r="AX250" s="2" t="s">
        <v>52</v>
      </c>
      <c r="AY250" s="2" t="s">
        <v>52</v>
      </c>
    </row>
    <row r="251" spans="1:51" ht="30" customHeight="1" x14ac:dyDescent="0.3">
      <c r="A251" s="10" t="s">
        <v>427</v>
      </c>
      <c r="B251" s="10" t="s">
        <v>428</v>
      </c>
      <c r="C251" s="10" t="s">
        <v>69</v>
      </c>
      <c r="D251" s="11">
        <v>1</v>
      </c>
      <c r="E251" s="16">
        <f>TRUNC(SUMIF(V250:V253, RIGHTB(O251, 1), F250:F253)*U251, 2)</f>
        <v>190.03</v>
      </c>
      <c r="F251" s="17">
        <f>TRUNC(E251*D251,1)</f>
        <v>190</v>
      </c>
      <c r="G251" s="16">
        <v>0</v>
      </c>
      <c r="H251" s="17">
        <f>TRUNC(G251*D251,1)</f>
        <v>0</v>
      </c>
      <c r="I251" s="16">
        <v>0</v>
      </c>
      <c r="J251" s="17">
        <f>TRUNC(I251*D251,1)</f>
        <v>0</v>
      </c>
      <c r="K251" s="16">
        <f t="shared" si="65"/>
        <v>190</v>
      </c>
      <c r="L251" s="17">
        <f t="shared" si="65"/>
        <v>190</v>
      </c>
      <c r="M251" s="10" t="s">
        <v>52</v>
      </c>
      <c r="N251" s="2" t="s">
        <v>171</v>
      </c>
      <c r="O251" s="2" t="s">
        <v>70</v>
      </c>
      <c r="P251" s="2" t="s">
        <v>63</v>
      </c>
      <c r="Q251" s="2" t="s">
        <v>63</v>
      </c>
      <c r="R251" s="2" t="s">
        <v>63</v>
      </c>
      <c r="S251" s="3">
        <v>0</v>
      </c>
      <c r="T251" s="3">
        <v>0</v>
      </c>
      <c r="U251" s="3">
        <v>0.02</v>
      </c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2" t="s">
        <v>52</v>
      </c>
      <c r="AW251" s="2" t="s">
        <v>476</v>
      </c>
      <c r="AX251" s="2" t="s">
        <v>52</v>
      </c>
      <c r="AY251" s="2" t="s">
        <v>52</v>
      </c>
    </row>
    <row r="252" spans="1:51" ht="30" customHeight="1" x14ac:dyDescent="0.3">
      <c r="A252" s="10" t="s">
        <v>430</v>
      </c>
      <c r="B252" s="10" t="s">
        <v>431</v>
      </c>
      <c r="C252" s="10" t="s">
        <v>432</v>
      </c>
      <c r="D252" s="11">
        <v>0.1032</v>
      </c>
      <c r="E252" s="16">
        <f>단가대비표!O40</f>
        <v>0</v>
      </c>
      <c r="F252" s="17">
        <f>TRUNC(E252*D252,1)</f>
        <v>0</v>
      </c>
      <c r="G252" s="16">
        <f>단가대비표!P40</f>
        <v>436224</v>
      </c>
      <c r="H252" s="17">
        <f>TRUNC(G252*D252,1)</f>
        <v>45018.3</v>
      </c>
      <c r="I252" s="16">
        <f>단가대비표!V40</f>
        <v>0</v>
      </c>
      <c r="J252" s="17">
        <f>TRUNC(I252*D252,1)</f>
        <v>0</v>
      </c>
      <c r="K252" s="16">
        <f t="shared" si="65"/>
        <v>436224</v>
      </c>
      <c r="L252" s="17">
        <f t="shared" si="65"/>
        <v>45018.3</v>
      </c>
      <c r="M252" s="10" t="s">
        <v>52</v>
      </c>
      <c r="N252" s="2" t="s">
        <v>171</v>
      </c>
      <c r="O252" s="2" t="s">
        <v>433</v>
      </c>
      <c r="P252" s="2" t="s">
        <v>63</v>
      </c>
      <c r="Q252" s="2" t="s">
        <v>63</v>
      </c>
      <c r="R252" s="2" t="s">
        <v>64</v>
      </c>
      <c r="S252" s="3"/>
      <c r="T252" s="3"/>
      <c r="U252" s="3"/>
      <c r="V252" s="3"/>
      <c r="W252" s="3">
        <v>2</v>
      </c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2" t="s">
        <v>52</v>
      </c>
      <c r="AW252" s="2" t="s">
        <v>477</v>
      </c>
      <c r="AX252" s="2" t="s">
        <v>52</v>
      </c>
      <c r="AY252" s="2" t="s">
        <v>52</v>
      </c>
    </row>
    <row r="253" spans="1:51" ht="30" customHeight="1" x14ac:dyDescent="0.3">
      <c r="A253" s="10" t="s">
        <v>435</v>
      </c>
      <c r="B253" s="10" t="s">
        <v>436</v>
      </c>
      <c r="C253" s="10" t="s">
        <v>69</v>
      </c>
      <c r="D253" s="11">
        <v>1</v>
      </c>
      <c r="E253" s="16">
        <f>TRUNC(SUMIF(W250:W253, RIGHTB(O253, 1), H250:H253)*U253, 2)</f>
        <v>1350.54</v>
      </c>
      <c r="F253" s="17">
        <f>TRUNC(E253*D253,1)</f>
        <v>1350.5</v>
      </c>
      <c r="G253" s="16">
        <v>0</v>
      </c>
      <c r="H253" s="17">
        <f>TRUNC(G253*D253,1)</f>
        <v>0</v>
      </c>
      <c r="I253" s="16">
        <v>0</v>
      </c>
      <c r="J253" s="17">
        <f>TRUNC(I253*D253,1)</f>
        <v>0</v>
      </c>
      <c r="K253" s="16">
        <f t="shared" si="65"/>
        <v>1350.5</v>
      </c>
      <c r="L253" s="17">
        <f t="shared" si="65"/>
        <v>1350.5</v>
      </c>
      <c r="M253" s="10" t="s">
        <v>52</v>
      </c>
      <c r="N253" s="2" t="s">
        <v>171</v>
      </c>
      <c r="O253" s="2" t="s">
        <v>206</v>
      </c>
      <c r="P253" s="2" t="s">
        <v>63</v>
      </c>
      <c r="Q253" s="2" t="s">
        <v>63</v>
      </c>
      <c r="R253" s="2" t="s">
        <v>63</v>
      </c>
      <c r="S253" s="3">
        <v>1</v>
      </c>
      <c r="T253" s="3">
        <v>0</v>
      </c>
      <c r="U253" s="3">
        <v>0.03</v>
      </c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2" t="s">
        <v>52</v>
      </c>
      <c r="AW253" s="2" t="s">
        <v>478</v>
      </c>
      <c r="AX253" s="2" t="s">
        <v>52</v>
      </c>
      <c r="AY253" s="2" t="s">
        <v>52</v>
      </c>
    </row>
    <row r="254" spans="1:51" ht="30" customHeight="1" x14ac:dyDescent="0.3">
      <c r="A254" s="10" t="s">
        <v>231</v>
      </c>
      <c r="B254" s="10" t="s">
        <v>52</v>
      </c>
      <c r="C254" s="10" t="s">
        <v>52</v>
      </c>
      <c r="D254" s="11"/>
      <c r="E254" s="16"/>
      <c r="F254" s="17">
        <f>TRUNC(SUMIF(N250:N253, N249, F250:F253),0)</f>
        <v>11042</v>
      </c>
      <c r="G254" s="16"/>
      <c r="H254" s="17">
        <f>TRUNC(SUMIF(N250:N253, N249, H250:H253),0)</f>
        <v>45018</v>
      </c>
      <c r="I254" s="16"/>
      <c r="J254" s="17">
        <f>TRUNC(SUMIF(N250:N253, N249, J250:J253),0)</f>
        <v>0</v>
      </c>
      <c r="K254" s="16"/>
      <c r="L254" s="17">
        <f>F254+H254+J254</f>
        <v>56060</v>
      </c>
      <c r="M254" s="10" t="s">
        <v>52</v>
      </c>
      <c r="N254" s="2" t="s">
        <v>72</v>
      </c>
      <c r="O254" s="2" t="s">
        <v>72</v>
      </c>
      <c r="P254" s="2" t="s">
        <v>52</v>
      </c>
      <c r="Q254" s="2" t="s">
        <v>52</v>
      </c>
      <c r="R254" s="2" t="s">
        <v>52</v>
      </c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2" t="s">
        <v>52</v>
      </c>
      <c r="AW254" s="2" t="s">
        <v>52</v>
      </c>
      <c r="AX254" s="2" t="s">
        <v>52</v>
      </c>
      <c r="AY254" s="2" t="s">
        <v>52</v>
      </c>
    </row>
    <row r="255" spans="1:51" ht="30" customHeight="1" x14ac:dyDescent="0.3">
      <c r="A255" s="11"/>
      <c r="B255" s="11"/>
      <c r="C255" s="11"/>
      <c r="D255" s="11"/>
      <c r="E255" s="16"/>
      <c r="F255" s="17"/>
      <c r="G255" s="16"/>
      <c r="H255" s="17"/>
      <c r="I255" s="16"/>
      <c r="J255" s="17"/>
      <c r="K255" s="16"/>
      <c r="L255" s="17"/>
      <c r="M255" s="11"/>
    </row>
    <row r="256" spans="1:51" ht="30" customHeight="1" x14ac:dyDescent="0.3">
      <c r="A256" s="49" t="s">
        <v>1630</v>
      </c>
      <c r="B256" s="49"/>
      <c r="C256" s="49"/>
      <c r="D256" s="49"/>
      <c r="E256" s="50"/>
      <c r="F256" s="51"/>
      <c r="G256" s="50"/>
      <c r="H256" s="51"/>
      <c r="I256" s="50"/>
      <c r="J256" s="51"/>
      <c r="K256" s="50"/>
      <c r="L256" s="51"/>
      <c r="M256" s="49"/>
      <c r="N256" s="1" t="s">
        <v>195</v>
      </c>
    </row>
    <row r="257" spans="1:51" ht="30" customHeight="1" x14ac:dyDescent="0.3">
      <c r="A257" s="10" t="s">
        <v>480</v>
      </c>
      <c r="B257" s="10" t="s">
        <v>481</v>
      </c>
      <c r="C257" s="10" t="s">
        <v>118</v>
      </c>
      <c r="D257" s="11">
        <v>1</v>
      </c>
      <c r="E257" s="16">
        <f>단가대비표!O54</f>
        <v>2720500</v>
      </c>
      <c r="F257" s="17">
        <f t="shared" ref="F257:F287" si="66">TRUNC(E257*D257,1)</f>
        <v>2720500</v>
      </c>
      <c r="G257" s="16">
        <f>단가대비표!P54</f>
        <v>0</v>
      </c>
      <c r="H257" s="17">
        <f t="shared" ref="H257:H287" si="67">TRUNC(G257*D257,1)</f>
        <v>0</v>
      </c>
      <c r="I257" s="16">
        <f>단가대비표!V54</f>
        <v>0</v>
      </c>
      <c r="J257" s="17">
        <f t="shared" ref="J257:J287" si="68">TRUNC(I257*D257,1)</f>
        <v>0</v>
      </c>
      <c r="K257" s="16">
        <f t="shared" ref="K257:K287" si="69">TRUNC(E257+G257+I257,1)</f>
        <v>2720500</v>
      </c>
      <c r="L257" s="17">
        <f t="shared" ref="L257:L287" si="70">TRUNC(F257+H257+J257,1)</f>
        <v>2720500</v>
      </c>
      <c r="M257" s="10" t="s">
        <v>52</v>
      </c>
      <c r="N257" s="2" t="s">
        <v>195</v>
      </c>
      <c r="O257" s="2" t="s">
        <v>482</v>
      </c>
      <c r="P257" s="2" t="s">
        <v>63</v>
      </c>
      <c r="Q257" s="2" t="s">
        <v>63</v>
      </c>
      <c r="R257" s="2" t="s">
        <v>64</v>
      </c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2" t="s">
        <v>52</v>
      </c>
      <c r="AW257" s="2" t="s">
        <v>483</v>
      </c>
      <c r="AX257" s="2" t="s">
        <v>52</v>
      </c>
      <c r="AY257" s="2" t="s">
        <v>52</v>
      </c>
    </row>
    <row r="258" spans="1:51" ht="30" customHeight="1" x14ac:dyDescent="0.3">
      <c r="A258" s="10" t="s">
        <v>484</v>
      </c>
      <c r="B258" s="10" t="s">
        <v>485</v>
      </c>
      <c r="C258" s="10" t="s">
        <v>93</v>
      </c>
      <c r="D258" s="11">
        <v>4</v>
      </c>
      <c r="E258" s="16">
        <f>단가대비표!O16</f>
        <v>5690</v>
      </c>
      <c r="F258" s="17">
        <f t="shared" si="66"/>
        <v>22760</v>
      </c>
      <c r="G258" s="16">
        <f>단가대비표!P16</f>
        <v>0</v>
      </c>
      <c r="H258" s="17">
        <f t="shared" si="67"/>
        <v>0</v>
      </c>
      <c r="I258" s="16">
        <f>단가대비표!V16</f>
        <v>0</v>
      </c>
      <c r="J258" s="17">
        <f t="shared" si="68"/>
        <v>0</v>
      </c>
      <c r="K258" s="16">
        <f t="shared" si="69"/>
        <v>5690</v>
      </c>
      <c r="L258" s="17">
        <f t="shared" si="70"/>
        <v>22760</v>
      </c>
      <c r="M258" s="10" t="s">
        <v>52</v>
      </c>
      <c r="N258" s="2" t="s">
        <v>195</v>
      </c>
      <c r="O258" s="2" t="s">
        <v>486</v>
      </c>
      <c r="P258" s="2" t="s">
        <v>63</v>
      </c>
      <c r="Q258" s="2" t="s">
        <v>63</v>
      </c>
      <c r="R258" s="2" t="s">
        <v>64</v>
      </c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2" t="s">
        <v>52</v>
      </c>
      <c r="AW258" s="2" t="s">
        <v>487</v>
      </c>
      <c r="AX258" s="2" t="s">
        <v>52</v>
      </c>
      <c r="AY258" s="2" t="s">
        <v>52</v>
      </c>
    </row>
    <row r="259" spans="1:51" ht="30" customHeight="1" x14ac:dyDescent="0.3">
      <c r="A259" s="10" t="s">
        <v>484</v>
      </c>
      <c r="B259" s="10" t="s">
        <v>488</v>
      </c>
      <c r="C259" s="10" t="s">
        <v>93</v>
      </c>
      <c r="D259" s="11">
        <v>4</v>
      </c>
      <c r="E259" s="16">
        <f>단가대비표!O17</f>
        <v>3000</v>
      </c>
      <c r="F259" s="17">
        <f t="shared" si="66"/>
        <v>12000</v>
      </c>
      <c r="G259" s="16">
        <f>단가대비표!P17</f>
        <v>0</v>
      </c>
      <c r="H259" s="17">
        <f t="shared" si="67"/>
        <v>0</v>
      </c>
      <c r="I259" s="16">
        <f>단가대비표!V17</f>
        <v>0</v>
      </c>
      <c r="J259" s="17">
        <f t="shared" si="68"/>
        <v>0</v>
      </c>
      <c r="K259" s="16">
        <f t="shared" si="69"/>
        <v>3000</v>
      </c>
      <c r="L259" s="17">
        <f t="shared" si="70"/>
        <v>12000</v>
      </c>
      <c r="M259" s="10" t="s">
        <v>52</v>
      </c>
      <c r="N259" s="2" t="s">
        <v>195</v>
      </c>
      <c r="O259" s="2" t="s">
        <v>489</v>
      </c>
      <c r="P259" s="2" t="s">
        <v>63</v>
      </c>
      <c r="Q259" s="2" t="s">
        <v>63</v>
      </c>
      <c r="R259" s="2" t="s">
        <v>64</v>
      </c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2" t="s">
        <v>52</v>
      </c>
      <c r="AW259" s="2" t="s">
        <v>490</v>
      </c>
      <c r="AX259" s="2" t="s">
        <v>52</v>
      </c>
      <c r="AY259" s="2" t="s">
        <v>52</v>
      </c>
    </row>
    <row r="260" spans="1:51" ht="30" customHeight="1" x14ac:dyDescent="0.3">
      <c r="A260" s="10" t="s">
        <v>491</v>
      </c>
      <c r="B260" s="10" t="s">
        <v>492</v>
      </c>
      <c r="C260" s="10" t="s">
        <v>93</v>
      </c>
      <c r="D260" s="11">
        <v>2</v>
      </c>
      <c r="E260" s="16">
        <f>단가대비표!O14</f>
        <v>5690</v>
      </c>
      <c r="F260" s="17">
        <f t="shared" si="66"/>
        <v>11380</v>
      </c>
      <c r="G260" s="16">
        <f>단가대비표!P14</f>
        <v>0</v>
      </c>
      <c r="H260" s="17">
        <f t="shared" si="67"/>
        <v>0</v>
      </c>
      <c r="I260" s="16">
        <f>단가대비표!V14</f>
        <v>0</v>
      </c>
      <c r="J260" s="17">
        <f t="shared" si="68"/>
        <v>0</v>
      </c>
      <c r="K260" s="16">
        <f t="shared" si="69"/>
        <v>5690</v>
      </c>
      <c r="L260" s="17">
        <f t="shared" si="70"/>
        <v>11380</v>
      </c>
      <c r="M260" s="10" t="s">
        <v>52</v>
      </c>
      <c r="N260" s="2" t="s">
        <v>195</v>
      </c>
      <c r="O260" s="2" t="s">
        <v>493</v>
      </c>
      <c r="P260" s="2" t="s">
        <v>63</v>
      </c>
      <c r="Q260" s="2" t="s">
        <v>63</v>
      </c>
      <c r="R260" s="2" t="s">
        <v>64</v>
      </c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2" t="s">
        <v>52</v>
      </c>
      <c r="AW260" s="2" t="s">
        <v>494</v>
      </c>
      <c r="AX260" s="2" t="s">
        <v>52</v>
      </c>
      <c r="AY260" s="2" t="s">
        <v>52</v>
      </c>
    </row>
    <row r="261" spans="1:51" ht="30" customHeight="1" x14ac:dyDescent="0.3">
      <c r="A261" s="10" t="s">
        <v>491</v>
      </c>
      <c r="B261" s="10" t="s">
        <v>495</v>
      </c>
      <c r="C261" s="10" t="s">
        <v>93</v>
      </c>
      <c r="D261" s="11">
        <v>2</v>
      </c>
      <c r="E261" s="16">
        <f>단가대비표!O15</f>
        <v>4170</v>
      </c>
      <c r="F261" s="17">
        <f t="shared" si="66"/>
        <v>8340</v>
      </c>
      <c r="G261" s="16">
        <f>단가대비표!P15</f>
        <v>0</v>
      </c>
      <c r="H261" s="17">
        <f t="shared" si="67"/>
        <v>0</v>
      </c>
      <c r="I261" s="16">
        <f>단가대비표!V15</f>
        <v>0</v>
      </c>
      <c r="J261" s="17">
        <f t="shared" si="68"/>
        <v>0</v>
      </c>
      <c r="K261" s="16">
        <f t="shared" si="69"/>
        <v>4170</v>
      </c>
      <c r="L261" s="17">
        <f t="shared" si="70"/>
        <v>8340</v>
      </c>
      <c r="M261" s="10" t="s">
        <v>52</v>
      </c>
      <c r="N261" s="2" t="s">
        <v>195</v>
      </c>
      <c r="O261" s="2" t="s">
        <v>496</v>
      </c>
      <c r="P261" s="2" t="s">
        <v>63</v>
      </c>
      <c r="Q261" s="2" t="s">
        <v>63</v>
      </c>
      <c r="R261" s="2" t="s">
        <v>64</v>
      </c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2" t="s">
        <v>52</v>
      </c>
      <c r="AW261" s="2" t="s">
        <v>497</v>
      </c>
      <c r="AX261" s="2" t="s">
        <v>52</v>
      </c>
      <c r="AY261" s="2" t="s">
        <v>52</v>
      </c>
    </row>
    <row r="262" spans="1:51" ht="30" customHeight="1" x14ac:dyDescent="0.3">
      <c r="A262" s="10" t="s">
        <v>498</v>
      </c>
      <c r="B262" s="10" t="s">
        <v>499</v>
      </c>
      <c r="C262" s="10" t="s">
        <v>93</v>
      </c>
      <c r="D262" s="11">
        <v>4</v>
      </c>
      <c r="E262" s="16">
        <f>단가대비표!O57</f>
        <v>10000</v>
      </c>
      <c r="F262" s="17">
        <f t="shared" si="66"/>
        <v>40000</v>
      </c>
      <c r="G262" s="16">
        <f>단가대비표!P57</f>
        <v>0</v>
      </c>
      <c r="H262" s="17">
        <f t="shared" si="67"/>
        <v>0</v>
      </c>
      <c r="I262" s="16">
        <f>단가대비표!V57</f>
        <v>0</v>
      </c>
      <c r="J262" s="17">
        <f t="shared" si="68"/>
        <v>0</v>
      </c>
      <c r="K262" s="16">
        <f t="shared" si="69"/>
        <v>10000</v>
      </c>
      <c r="L262" s="17">
        <f t="shared" si="70"/>
        <v>40000</v>
      </c>
      <c r="M262" s="10" t="s">
        <v>52</v>
      </c>
      <c r="N262" s="2" t="s">
        <v>195</v>
      </c>
      <c r="O262" s="2" t="s">
        <v>500</v>
      </c>
      <c r="P262" s="2" t="s">
        <v>63</v>
      </c>
      <c r="Q262" s="2" t="s">
        <v>63</v>
      </c>
      <c r="R262" s="2" t="s">
        <v>64</v>
      </c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2" t="s">
        <v>52</v>
      </c>
      <c r="AW262" s="2" t="s">
        <v>501</v>
      </c>
      <c r="AX262" s="2" t="s">
        <v>52</v>
      </c>
      <c r="AY262" s="2" t="s">
        <v>52</v>
      </c>
    </row>
    <row r="263" spans="1:51" ht="30" customHeight="1" x14ac:dyDescent="0.3">
      <c r="A263" s="10" t="s">
        <v>502</v>
      </c>
      <c r="B263" s="10" t="s">
        <v>503</v>
      </c>
      <c r="C263" s="10" t="s">
        <v>93</v>
      </c>
      <c r="D263" s="11">
        <v>2</v>
      </c>
      <c r="E263" s="16">
        <f>단가대비표!O61</f>
        <v>4100</v>
      </c>
      <c r="F263" s="17">
        <f t="shared" si="66"/>
        <v>8200</v>
      </c>
      <c r="G263" s="16">
        <f>단가대비표!P61</f>
        <v>0</v>
      </c>
      <c r="H263" s="17">
        <f t="shared" si="67"/>
        <v>0</v>
      </c>
      <c r="I263" s="16">
        <f>단가대비표!V61</f>
        <v>0</v>
      </c>
      <c r="J263" s="17">
        <f t="shared" si="68"/>
        <v>0</v>
      </c>
      <c r="K263" s="16">
        <f t="shared" si="69"/>
        <v>4100</v>
      </c>
      <c r="L263" s="17">
        <f t="shared" si="70"/>
        <v>8200</v>
      </c>
      <c r="M263" s="10" t="s">
        <v>52</v>
      </c>
      <c r="N263" s="2" t="s">
        <v>195</v>
      </c>
      <c r="O263" s="2" t="s">
        <v>504</v>
      </c>
      <c r="P263" s="2" t="s">
        <v>63</v>
      </c>
      <c r="Q263" s="2" t="s">
        <v>63</v>
      </c>
      <c r="R263" s="2" t="s">
        <v>64</v>
      </c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2" t="s">
        <v>52</v>
      </c>
      <c r="AW263" s="2" t="s">
        <v>505</v>
      </c>
      <c r="AX263" s="2" t="s">
        <v>52</v>
      </c>
      <c r="AY263" s="2" t="s">
        <v>52</v>
      </c>
    </row>
    <row r="264" spans="1:51" ht="30" customHeight="1" x14ac:dyDescent="0.3">
      <c r="A264" s="10" t="s">
        <v>506</v>
      </c>
      <c r="B264" s="10" t="s">
        <v>507</v>
      </c>
      <c r="C264" s="10" t="s">
        <v>93</v>
      </c>
      <c r="D264" s="11">
        <v>2</v>
      </c>
      <c r="E264" s="16">
        <f>단가대비표!O24</f>
        <v>4500</v>
      </c>
      <c r="F264" s="17">
        <f t="shared" si="66"/>
        <v>9000</v>
      </c>
      <c r="G264" s="16">
        <f>단가대비표!P24</f>
        <v>0</v>
      </c>
      <c r="H264" s="17">
        <f t="shared" si="67"/>
        <v>0</v>
      </c>
      <c r="I264" s="16">
        <f>단가대비표!V24</f>
        <v>0</v>
      </c>
      <c r="J264" s="17">
        <f t="shared" si="68"/>
        <v>0</v>
      </c>
      <c r="K264" s="16">
        <f t="shared" si="69"/>
        <v>4500</v>
      </c>
      <c r="L264" s="17">
        <f t="shared" si="70"/>
        <v>9000</v>
      </c>
      <c r="M264" s="10" t="s">
        <v>52</v>
      </c>
      <c r="N264" s="2" t="s">
        <v>195</v>
      </c>
      <c r="O264" s="2" t="s">
        <v>508</v>
      </c>
      <c r="P264" s="2" t="s">
        <v>63</v>
      </c>
      <c r="Q264" s="2" t="s">
        <v>63</v>
      </c>
      <c r="R264" s="2" t="s">
        <v>64</v>
      </c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2" t="s">
        <v>52</v>
      </c>
      <c r="AW264" s="2" t="s">
        <v>509</v>
      </c>
      <c r="AX264" s="2" t="s">
        <v>52</v>
      </c>
      <c r="AY264" s="2" t="s">
        <v>52</v>
      </c>
    </row>
    <row r="265" spans="1:51" ht="30" customHeight="1" x14ac:dyDescent="0.3">
      <c r="A265" s="10" t="s">
        <v>510</v>
      </c>
      <c r="B265" s="10" t="s">
        <v>511</v>
      </c>
      <c r="C265" s="10" t="s">
        <v>93</v>
      </c>
      <c r="D265" s="11">
        <v>1</v>
      </c>
      <c r="E265" s="16">
        <f>단가대비표!O32</f>
        <v>36000</v>
      </c>
      <c r="F265" s="17">
        <f t="shared" si="66"/>
        <v>36000</v>
      </c>
      <c r="G265" s="16">
        <f>단가대비표!P32</f>
        <v>0</v>
      </c>
      <c r="H265" s="17">
        <f t="shared" si="67"/>
        <v>0</v>
      </c>
      <c r="I265" s="16">
        <f>단가대비표!V32</f>
        <v>0</v>
      </c>
      <c r="J265" s="17">
        <f t="shared" si="68"/>
        <v>0</v>
      </c>
      <c r="K265" s="16">
        <f t="shared" si="69"/>
        <v>36000</v>
      </c>
      <c r="L265" s="17">
        <f t="shared" si="70"/>
        <v>36000</v>
      </c>
      <c r="M265" s="10" t="s">
        <v>52</v>
      </c>
      <c r="N265" s="2" t="s">
        <v>195</v>
      </c>
      <c r="O265" s="2" t="s">
        <v>512</v>
      </c>
      <c r="P265" s="2" t="s">
        <v>63</v>
      </c>
      <c r="Q265" s="2" t="s">
        <v>63</v>
      </c>
      <c r="R265" s="2" t="s">
        <v>64</v>
      </c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2" t="s">
        <v>52</v>
      </c>
      <c r="AW265" s="2" t="s">
        <v>513</v>
      </c>
      <c r="AX265" s="2" t="s">
        <v>52</v>
      </c>
      <c r="AY265" s="2" t="s">
        <v>52</v>
      </c>
    </row>
    <row r="266" spans="1:51" ht="30" customHeight="1" x14ac:dyDescent="0.3">
      <c r="A266" s="10" t="s">
        <v>510</v>
      </c>
      <c r="B266" s="10" t="s">
        <v>514</v>
      </c>
      <c r="C266" s="10" t="s">
        <v>93</v>
      </c>
      <c r="D266" s="11">
        <v>3</v>
      </c>
      <c r="E266" s="16">
        <f>단가대비표!O31</f>
        <v>24000</v>
      </c>
      <c r="F266" s="17">
        <f t="shared" si="66"/>
        <v>72000</v>
      </c>
      <c r="G266" s="16">
        <f>단가대비표!P31</f>
        <v>0</v>
      </c>
      <c r="H266" s="17">
        <f t="shared" si="67"/>
        <v>0</v>
      </c>
      <c r="I266" s="16">
        <f>단가대비표!V31</f>
        <v>0</v>
      </c>
      <c r="J266" s="17">
        <f t="shared" si="68"/>
        <v>0</v>
      </c>
      <c r="K266" s="16">
        <f t="shared" si="69"/>
        <v>24000</v>
      </c>
      <c r="L266" s="17">
        <f t="shared" si="70"/>
        <v>72000</v>
      </c>
      <c r="M266" s="10" t="s">
        <v>52</v>
      </c>
      <c r="N266" s="2" t="s">
        <v>195</v>
      </c>
      <c r="O266" s="2" t="s">
        <v>515</v>
      </c>
      <c r="P266" s="2" t="s">
        <v>63</v>
      </c>
      <c r="Q266" s="2" t="s">
        <v>63</v>
      </c>
      <c r="R266" s="2" t="s">
        <v>64</v>
      </c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2" t="s">
        <v>52</v>
      </c>
      <c r="AW266" s="2" t="s">
        <v>516</v>
      </c>
      <c r="AX266" s="2" t="s">
        <v>52</v>
      </c>
      <c r="AY266" s="2" t="s">
        <v>52</v>
      </c>
    </row>
    <row r="267" spans="1:51" ht="30" customHeight="1" x14ac:dyDescent="0.3">
      <c r="A267" s="10" t="s">
        <v>517</v>
      </c>
      <c r="B267" s="10" t="s">
        <v>518</v>
      </c>
      <c r="C267" s="10" t="s">
        <v>519</v>
      </c>
      <c r="D267" s="11">
        <v>1</v>
      </c>
      <c r="E267" s="16">
        <f>단가대비표!O48</f>
        <v>1450000</v>
      </c>
      <c r="F267" s="17">
        <f t="shared" si="66"/>
        <v>1450000</v>
      </c>
      <c r="G267" s="16">
        <f>단가대비표!P48</f>
        <v>0</v>
      </c>
      <c r="H267" s="17">
        <f t="shared" si="67"/>
        <v>0</v>
      </c>
      <c r="I267" s="16">
        <f>단가대비표!V48</f>
        <v>0</v>
      </c>
      <c r="J267" s="17">
        <f t="shared" si="68"/>
        <v>0</v>
      </c>
      <c r="K267" s="16">
        <f t="shared" si="69"/>
        <v>1450000</v>
      </c>
      <c r="L267" s="17">
        <f t="shared" si="70"/>
        <v>1450000</v>
      </c>
      <c r="M267" s="10" t="s">
        <v>52</v>
      </c>
      <c r="N267" s="2" t="s">
        <v>195</v>
      </c>
      <c r="O267" s="2" t="s">
        <v>520</v>
      </c>
      <c r="P267" s="2" t="s">
        <v>63</v>
      </c>
      <c r="Q267" s="2" t="s">
        <v>63</v>
      </c>
      <c r="R267" s="2" t="s">
        <v>64</v>
      </c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2" t="s">
        <v>52</v>
      </c>
      <c r="AW267" s="2" t="s">
        <v>521</v>
      </c>
      <c r="AX267" s="2" t="s">
        <v>52</v>
      </c>
      <c r="AY267" s="2" t="s">
        <v>52</v>
      </c>
    </row>
    <row r="268" spans="1:51" ht="30" customHeight="1" x14ac:dyDescent="0.3">
      <c r="A268" s="10" t="s">
        <v>522</v>
      </c>
      <c r="B268" s="10" t="s">
        <v>52</v>
      </c>
      <c r="C268" s="10" t="s">
        <v>93</v>
      </c>
      <c r="D268" s="11">
        <v>2</v>
      </c>
      <c r="E268" s="16">
        <f>단가대비표!O46</f>
        <v>59400</v>
      </c>
      <c r="F268" s="17">
        <f t="shared" si="66"/>
        <v>118800</v>
      </c>
      <c r="G268" s="16">
        <f>단가대비표!P46</f>
        <v>0</v>
      </c>
      <c r="H268" s="17">
        <f t="shared" si="67"/>
        <v>0</v>
      </c>
      <c r="I268" s="16">
        <f>단가대비표!V46</f>
        <v>0</v>
      </c>
      <c r="J268" s="17">
        <f t="shared" si="68"/>
        <v>0</v>
      </c>
      <c r="K268" s="16">
        <f t="shared" si="69"/>
        <v>59400</v>
      </c>
      <c r="L268" s="17">
        <f t="shared" si="70"/>
        <v>118800</v>
      </c>
      <c r="M268" s="10" t="s">
        <v>52</v>
      </c>
      <c r="N268" s="2" t="s">
        <v>195</v>
      </c>
      <c r="O268" s="2" t="s">
        <v>523</v>
      </c>
      <c r="P268" s="2" t="s">
        <v>63</v>
      </c>
      <c r="Q268" s="2" t="s">
        <v>63</v>
      </c>
      <c r="R268" s="2" t="s">
        <v>64</v>
      </c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2" t="s">
        <v>52</v>
      </c>
      <c r="AW268" s="2" t="s">
        <v>524</v>
      </c>
      <c r="AX268" s="2" t="s">
        <v>52</v>
      </c>
      <c r="AY268" s="2" t="s">
        <v>52</v>
      </c>
    </row>
    <row r="269" spans="1:51" ht="30" customHeight="1" x14ac:dyDescent="0.3">
      <c r="A269" s="10" t="s">
        <v>525</v>
      </c>
      <c r="B269" s="10" t="s">
        <v>526</v>
      </c>
      <c r="C269" s="10" t="s">
        <v>93</v>
      </c>
      <c r="D269" s="11">
        <v>10</v>
      </c>
      <c r="E269" s="16">
        <f>단가대비표!O29</f>
        <v>12000</v>
      </c>
      <c r="F269" s="17">
        <f t="shared" si="66"/>
        <v>120000</v>
      </c>
      <c r="G269" s="16">
        <f>단가대비표!P29</f>
        <v>0</v>
      </c>
      <c r="H269" s="17">
        <f t="shared" si="67"/>
        <v>0</v>
      </c>
      <c r="I269" s="16">
        <f>단가대비표!V29</f>
        <v>0</v>
      </c>
      <c r="J269" s="17">
        <f t="shared" si="68"/>
        <v>0</v>
      </c>
      <c r="K269" s="16">
        <f t="shared" si="69"/>
        <v>12000</v>
      </c>
      <c r="L269" s="17">
        <f t="shared" si="70"/>
        <v>120000</v>
      </c>
      <c r="M269" s="10" t="s">
        <v>52</v>
      </c>
      <c r="N269" s="2" t="s">
        <v>195</v>
      </c>
      <c r="O269" s="2" t="s">
        <v>527</v>
      </c>
      <c r="P269" s="2" t="s">
        <v>63</v>
      </c>
      <c r="Q269" s="2" t="s">
        <v>63</v>
      </c>
      <c r="R269" s="2" t="s">
        <v>64</v>
      </c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2" t="s">
        <v>52</v>
      </c>
      <c r="AW269" s="2" t="s">
        <v>528</v>
      </c>
      <c r="AX269" s="2" t="s">
        <v>52</v>
      </c>
      <c r="AY269" s="2" t="s">
        <v>52</v>
      </c>
    </row>
    <row r="270" spans="1:51" ht="30" customHeight="1" x14ac:dyDescent="0.3">
      <c r="A270" s="10" t="s">
        <v>529</v>
      </c>
      <c r="B270" s="10" t="s">
        <v>530</v>
      </c>
      <c r="C270" s="10" t="s">
        <v>93</v>
      </c>
      <c r="D270" s="11">
        <v>2</v>
      </c>
      <c r="E270" s="16">
        <f>단가대비표!O19</f>
        <v>340</v>
      </c>
      <c r="F270" s="17">
        <f t="shared" si="66"/>
        <v>680</v>
      </c>
      <c r="G270" s="16">
        <f>단가대비표!P19</f>
        <v>0</v>
      </c>
      <c r="H270" s="17">
        <f t="shared" si="67"/>
        <v>0</v>
      </c>
      <c r="I270" s="16">
        <f>단가대비표!V19</f>
        <v>0</v>
      </c>
      <c r="J270" s="17">
        <f t="shared" si="68"/>
        <v>0</v>
      </c>
      <c r="K270" s="16">
        <f t="shared" si="69"/>
        <v>340</v>
      </c>
      <c r="L270" s="17">
        <f t="shared" si="70"/>
        <v>680</v>
      </c>
      <c r="M270" s="10" t="s">
        <v>52</v>
      </c>
      <c r="N270" s="2" t="s">
        <v>195</v>
      </c>
      <c r="O270" s="2" t="s">
        <v>531</v>
      </c>
      <c r="P270" s="2" t="s">
        <v>63</v>
      </c>
      <c r="Q270" s="2" t="s">
        <v>63</v>
      </c>
      <c r="R270" s="2" t="s">
        <v>64</v>
      </c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2" t="s">
        <v>52</v>
      </c>
      <c r="AW270" s="2" t="s">
        <v>532</v>
      </c>
      <c r="AX270" s="2" t="s">
        <v>52</v>
      </c>
      <c r="AY270" s="2" t="s">
        <v>52</v>
      </c>
    </row>
    <row r="271" spans="1:51" ht="30" customHeight="1" x14ac:dyDescent="0.3">
      <c r="A271" s="10" t="s">
        <v>529</v>
      </c>
      <c r="B271" s="10" t="s">
        <v>533</v>
      </c>
      <c r="C271" s="10" t="s">
        <v>93</v>
      </c>
      <c r="D271" s="11">
        <v>30</v>
      </c>
      <c r="E271" s="16">
        <f>단가대비표!O22</f>
        <v>2500</v>
      </c>
      <c r="F271" s="17">
        <f t="shared" si="66"/>
        <v>75000</v>
      </c>
      <c r="G271" s="16">
        <f>단가대비표!P22</f>
        <v>0</v>
      </c>
      <c r="H271" s="17">
        <f t="shared" si="67"/>
        <v>0</v>
      </c>
      <c r="I271" s="16">
        <f>단가대비표!V22</f>
        <v>0</v>
      </c>
      <c r="J271" s="17">
        <f t="shared" si="68"/>
        <v>0</v>
      </c>
      <c r="K271" s="16">
        <f t="shared" si="69"/>
        <v>2500</v>
      </c>
      <c r="L271" s="17">
        <f t="shared" si="70"/>
        <v>75000</v>
      </c>
      <c r="M271" s="10" t="s">
        <v>52</v>
      </c>
      <c r="N271" s="2" t="s">
        <v>195</v>
      </c>
      <c r="O271" s="2" t="s">
        <v>534</v>
      </c>
      <c r="P271" s="2" t="s">
        <v>63</v>
      </c>
      <c r="Q271" s="2" t="s">
        <v>63</v>
      </c>
      <c r="R271" s="2" t="s">
        <v>64</v>
      </c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2" t="s">
        <v>52</v>
      </c>
      <c r="AW271" s="2" t="s">
        <v>535</v>
      </c>
      <c r="AX271" s="2" t="s">
        <v>52</v>
      </c>
      <c r="AY271" s="2" t="s">
        <v>52</v>
      </c>
    </row>
    <row r="272" spans="1:51" ht="30" customHeight="1" x14ac:dyDescent="0.3">
      <c r="A272" s="10" t="s">
        <v>536</v>
      </c>
      <c r="B272" s="10" t="s">
        <v>537</v>
      </c>
      <c r="C272" s="10" t="s">
        <v>93</v>
      </c>
      <c r="D272" s="11">
        <v>2</v>
      </c>
      <c r="E272" s="16">
        <f>단가대비표!O59</f>
        <v>13970</v>
      </c>
      <c r="F272" s="17">
        <f t="shared" si="66"/>
        <v>27940</v>
      </c>
      <c r="G272" s="16">
        <f>단가대비표!P59</f>
        <v>0</v>
      </c>
      <c r="H272" s="17">
        <f t="shared" si="67"/>
        <v>0</v>
      </c>
      <c r="I272" s="16">
        <f>단가대비표!V59</f>
        <v>0</v>
      </c>
      <c r="J272" s="17">
        <f t="shared" si="68"/>
        <v>0</v>
      </c>
      <c r="K272" s="16">
        <f t="shared" si="69"/>
        <v>13970</v>
      </c>
      <c r="L272" s="17">
        <f t="shared" si="70"/>
        <v>27940</v>
      </c>
      <c r="M272" s="10" t="s">
        <v>52</v>
      </c>
      <c r="N272" s="2" t="s">
        <v>195</v>
      </c>
      <c r="O272" s="2" t="s">
        <v>538</v>
      </c>
      <c r="P272" s="2" t="s">
        <v>63</v>
      </c>
      <c r="Q272" s="2" t="s">
        <v>63</v>
      </c>
      <c r="R272" s="2" t="s">
        <v>64</v>
      </c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2" t="s">
        <v>52</v>
      </c>
      <c r="AW272" s="2" t="s">
        <v>539</v>
      </c>
      <c r="AX272" s="2" t="s">
        <v>52</v>
      </c>
      <c r="AY272" s="2" t="s">
        <v>52</v>
      </c>
    </row>
    <row r="273" spans="1:51" ht="30" customHeight="1" x14ac:dyDescent="0.3">
      <c r="A273" s="10" t="s">
        <v>540</v>
      </c>
      <c r="B273" s="10" t="s">
        <v>541</v>
      </c>
      <c r="C273" s="10" t="s">
        <v>93</v>
      </c>
      <c r="D273" s="11">
        <v>1</v>
      </c>
      <c r="E273" s="16">
        <f>단가대비표!O60</f>
        <v>15970</v>
      </c>
      <c r="F273" s="17">
        <f t="shared" si="66"/>
        <v>15970</v>
      </c>
      <c r="G273" s="16">
        <f>단가대비표!P60</f>
        <v>0</v>
      </c>
      <c r="H273" s="17">
        <f t="shared" si="67"/>
        <v>0</v>
      </c>
      <c r="I273" s="16">
        <f>단가대비표!V60</f>
        <v>0</v>
      </c>
      <c r="J273" s="17">
        <f t="shared" si="68"/>
        <v>0</v>
      </c>
      <c r="K273" s="16">
        <f t="shared" si="69"/>
        <v>15970</v>
      </c>
      <c r="L273" s="17">
        <f t="shared" si="70"/>
        <v>15970</v>
      </c>
      <c r="M273" s="10" t="s">
        <v>52</v>
      </c>
      <c r="N273" s="2" t="s">
        <v>195</v>
      </c>
      <c r="O273" s="2" t="s">
        <v>542</v>
      </c>
      <c r="P273" s="2" t="s">
        <v>63</v>
      </c>
      <c r="Q273" s="2" t="s">
        <v>63</v>
      </c>
      <c r="R273" s="2" t="s">
        <v>64</v>
      </c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2" t="s">
        <v>52</v>
      </c>
      <c r="AW273" s="2" t="s">
        <v>543</v>
      </c>
      <c r="AX273" s="2" t="s">
        <v>52</v>
      </c>
      <c r="AY273" s="2" t="s">
        <v>52</v>
      </c>
    </row>
    <row r="274" spans="1:51" ht="30" customHeight="1" x14ac:dyDescent="0.3">
      <c r="A274" s="10" t="s">
        <v>544</v>
      </c>
      <c r="B274" s="10" t="s">
        <v>545</v>
      </c>
      <c r="C274" s="10" t="s">
        <v>93</v>
      </c>
      <c r="D274" s="11">
        <v>2</v>
      </c>
      <c r="E274" s="16">
        <f>단가대비표!O58</f>
        <v>30000</v>
      </c>
      <c r="F274" s="17">
        <f t="shared" si="66"/>
        <v>60000</v>
      </c>
      <c r="G274" s="16">
        <f>단가대비표!P58</f>
        <v>0</v>
      </c>
      <c r="H274" s="17">
        <f t="shared" si="67"/>
        <v>0</v>
      </c>
      <c r="I274" s="16">
        <f>단가대비표!V58</f>
        <v>0</v>
      </c>
      <c r="J274" s="17">
        <f t="shared" si="68"/>
        <v>0</v>
      </c>
      <c r="K274" s="16">
        <f t="shared" si="69"/>
        <v>30000</v>
      </c>
      <c r="L274" s="17">
        <f t="shared" si="70"/>
        <v>60000</v>
      </c>
      <c r="M274" s="10" t="s">
        <v>52</v>
      </c>
      <c r="N274" s="2" t="s">
        <v>195</v>
      </c>
      <c r="O274" s="2" t="s">
        <v>546</v>
      </c>
      <c r="P274" s="2" t="s">
        <v>63</v>
      </c>
      <c r="Q274" s="2" t="s">
        <v>63</v>
      </c>
      <c r="R274" s="2" t="s">
        <v>64</v>
      </c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2" t="s">
        <v>52</v>
      </c>
      <c r="AW274" s="2" t="s">
        <v>547</v>
      </c>
      <c r="AX274" s="2" t="s">
        <v>52</v>
      </c>
      <c r="AY274" s="2" t="s">
        <v>52</v>
      </c>
    </row>
    <row r="275" spans="1:51" ht="30" customHeight="1" x14ac:dyDescent="0.3">
      <c r="A275" s="10" t="s">
        <v>548</v>
      </c>
      <c r="B275" s="10" t="s">
        <v>549</v>
      </c>
      <c r="C275" s="10" t="s">
        <v>93</v>
      </c>
      <c r="D275" s="11">
        <v>1</v>
      </c>
      <c r="E275" s="16">
        <f>단가대비표!O18</f>
        <v>10500</v>
      </c>
      <c r="F275" s="17">
        <f t="shared" si="66"/>
        <v>10500</v>
      </c>
      <c r="G275" s="16">
        <f>단가대비표!P18</f>
        <v>0</v>
      </c>
      <c r="H275" s="17">
        <f t="shared" si="67"/>
        <v>0</v>
      </c>
      <c r="I275" s="16">
        <f>단가대비표!V18</f>
        <v>0</v>
      </c>
      <c r="J275" s="17">
        <f t="shared" si="68"/>
        <v>0</v>
      </c>
      <c r="K275" s="16">
        <f t="shared" si="69"/>
        <v>10500</v>
      </c>
      <c r="L275" s="17">
        <f t="shared" si="70"/>
        <v>10500</v>
      </c>
      <c r="M275" s="10" t="s">
        <v>52</v>
      </c>
      <c r="N275" s="2" t="s">
        <v>195</v>
      </c>
      <c r="O275" s="2" t="s">
        <v>550</v>
      </c>
      <c r="P275" s="2" t="s">
        <v>63</v>
      </c>
      <c r="Q275" s="2" t="s">
        <v>63</v>
      </c>
      <c r="R275" s="2" t="s">
        <v>64</v>
      </c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2" t="s">
        <v>52</v>
      </c>
      <c r="AW275" s="2" t="s">
        <v>551</v>
      </c>
      <c r="AX275" s="2" t="s">
        <v>52</v>
      </c>
      <c r="AY275" s="2" t="s">
        <v>52</v>
      </c>
    </row>
    <row r="276" spans="1:51" ht="30" customHeight="1" x14ac:dyDescent="0.3">
      <c r="A276" s="10" t="s">
        <v>552</v>
      </c>
      <c r="B276" s="10" t="s">
        <v>553</v>
      </c>
      <c r="C276" s="10" t="s">
        <v>93</v>
      </c>
      <c r="D276" s="11">
        <v>1</v>
      </c>
      <c r="E276" s="16">
        <f>단가대비표!O27</f>
        <v>2900</v>
      </c>
      <c r="F276" s="17">
        <f t="shared" si="66"/>
        <v>2900</v>
      </c>
      <c r="G276" s="16">
        <f>단가대비표!P27</f>
        <v>0</v>
      </c>
      <c r="H276" s="17">
        <f t="shared" si="67"/>
        <v>0</v>
      </c>
      <c r="I276" s="16">
        <f>단가대비표!V27</f>
        <v>0</v>
      </c>
      <c r="J276" s="17">
        <f t="shared" si="68"/>
        <v>0</v>
      </c>
      <c r="K276" s="16">
        <f t="shared" si="69"/>
        <v>2900</v>
      </c>
      <c r="L276" s="17">
        <f t="shared" si="70"/>
        <v>2900</v>
      </c>
      <c r="M276" s="10" t="s">
        <v>52</v>
      </c>
      <c r="N276" s="2" t="s">
        <v>195</v>
      </c>
      <c r="O276" s="2" t="s">
        <v>554</v>
      </c>
      <c r="P276" s="2" t="s">
        <v>63</v>
      </c>
      <c r="Q276" s="2" t="s">
        <v>63</v>
      </c>
      <c r="R276" s="2" t="s">
        <v>64</v>
      </c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2" t="s">
        <v>52</v>
      </c>
      <c r="AW276" s="2" t="s">
        <v>555</v>
      </c>
      <c r="AX276" s="2" t="s">
        <v>52</v>
      </c>
      <c r="AY276" s="2" t="s">
        <v>52</v>
      </c>
    </row>
    <row r="277" spans="1:51" ht="30" customHeight="1" x14ac:dyDescent="0.3">
      <c r="A277" s="10" t="s">
        <v>556</v>
      </c>
      <c r="B277" s="10" t="s">
        <v>557</v>
      </c>
      <c r="C277" s="10" t="s">
        <v>93</v>
      </c>
      <c r="D277" s="11">
        <v>4</v>
      </c>
      <c r="E277" s="16">
        <f>단가대비표!O28</f>
        <v>6100</v>
      </c>
      <c r="F277" s="17">
        <f t="shared" si="66"/>
        <v>24400</v>
      </c>
      <c r="G277" s="16">
        <f>단가대비표!P28</f>
        <v>0</v>
      </c>
      <c r="H277" s="17">
        <f t="shared" si="67"/>
        <v>0</v>
      </c>
      <c r="I277" s="16">
        <f>단가대비표!V28</f>
        <v>0</v>
      </c>
      <c r="J277" s="17">
        <f t="shared" si="68"/>
        <v>0</v>
      </c>
      <c r="K277" s="16">
        <f t="shared" si="69"/>
        <v>6100</v>
      </c>
      <c r="L277" s="17">
        <f t="shared" si="70"/>
        <v>24400</v>
      </c>
      <c r="M277" s="10" t="s">
        <v>52</v>
      </c>
      <c r="N277" s="2" t="s">
        <v>195</v>
      </c>
      <c r="O277" s="2" t="s">
        <v>558</v>
      </c>
      <c r="P277" s="2" t="s">
        <v>63</v>
      </c>
      <c r="Q277" s="2" t="s">
        <v>63</v>
      </c>
      <c r="R277" s="2" t="s">
        <v>64</v>
      </c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2" t="s">
        <v>52</v>
      </c>
      <c r="AW277" s="2" t="s">
        <v>559</v>
      </c>
      <c r="AX277" s="2" t="s">
        <v>52</v>
      </c>
      <c r="AY277" s="2" t="s">
        <v>52</v>
      </c>
    </row>
    <row r="278" spans="1:51" ht="30" customHeight="1" x14ac:dyDescent="0.3">
      <c r="A278" s="10" t="s">
        <v>560</v>
      </c>
      <c r="B278" s="10" t="s">
        <v>561</v>
      </c>
      <c r="C278" s="10" t="s">
        <v>93</v>
      </c>
      <c r="D278" s="11">
        <v>2</v>
      </c>
      <c r="E278" s="16">
        <f>단가대비표!O25</f>
        <v>13500</v>
      </c>
      <c r="F278" s="17">
        <f t="shared" si="66"/>
        <v>27000</v>
      </c>
      <c r="G278" s="16">
        <f>단가대비표!P25</f>
        <v>0</v>
      </c>
      <c r="H278" s="17">
        <f t="shared" si="67"/>
        <v>0</v>
      </c>
      <c r="I278" s="16">
        <f>단가대비표!V25</f>
        <v>0</v>
      </c>
      <c r="J278" s="17">
        <f t="shared" si="68"/>
        <v>0</v>
      </c>
      <c r="K278" s="16">
        <f t="shared" si="69"/>
        <v>13500</v>
      </c>
      <c r="L278" s="17">
        <f t="shared" si="70"/>
        <v>27000</v>
      </c>
      <c r="M278" s="10" t="s">
        <v>52</v>
      </c>
      <c r="N278" s="2" t="s">
        <v>195</v>
      </c>
      <c r="O278" s="2" t="s">
        <v>562</v>
      </c>
      <c r="P278" s="2" t="s">
        <v>63</v>
      </c>
      <c r="Q278" s="2" t="s">
        <v>63</v>
      </c>
      <c r="R278" s="2" t="s">
        <v>64</v>
      </c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2" t="s">
        <v>52</v>
      </c>
      <c r="AW278" s="2" t="s">
        <v>563</v>
      </c>
      <c r="AX278" s="2" t="s">
        <v>52</v>
      </c>
      <c r="AY278" s="2" t="s">
        <v>52</v>
      </c>
    </row>
    <row r="279" spans="1:51" ht="30" customHeight="1" x14ac:dyDescent="0.3">
      <c r="A279" s="10" t="s">
        <v>564</v>
      </c>
      <c r="B279" s="10" t="s">
        <v>565</v>
      </c>
      <c r="C279" s="10" t="s">
        <v>93</v>
      </c>
      <c r="D279" s="11">
        <v>21</v>
      </c>
      <c r="E279" s="16">
        <f>단가대비표!O50</f>
        <v>385000</v>
      </c>
      <c r="F279" s="17">
        <f t="shared" si="66"/>
        <v>8085000</v>
      </c>
      <c r="G279" s="16">
        <f>단가대비표!P50</f>
        <v>0</v>
      </c>
      <c r="H279" s="17">
        <f t="shared" si="67"/>
        <v>0</v>
      </c>
      <c r="I279" s="16">
        <f>단가대비표!V50</f>
        <v>0</v>
      </c>
      <c r="J279" s="17">
        <f t="shared" si="68"/>
        <v>0</v>
      </c>
      <c r="K279" s="16">
        <f t="shared" si="69"/>
        <v>385000</v>
      </c>
      <c r="L279" s="17">
        <f t="shared" si="70"/>
        <v>8085000</v>
      </c>
      <c r="M279" s="10" t="s">
        <v>52</v>
      </c>
      <c r="N279" s="2" t="s">
        <v>195</v>
      </c>
      <c r="O279" s="2" t="s">
        <v>566</v>
      </c>
      <c r="P279" s="2" t="s">
        <v>63</v>
      </c>
      <c r="Q279" s="2" t="s">
        <v>63</v>
      </c>
      <c r="R279" s="2" t="s">
        <v>64</v>
      </c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2" t="s">
        <v>52</v>
      </c>
      <c r="AW279" s="2" t="s">
        <v>567</v>
      </c>
      <c r="AX279" s="2" t="s">
        <v>52</v>
      </c>
      <c r="AY279" s="2" t="s">
        <v>52</v>
      </c>
    </row>
    <row r="280" spans="1:51" ht="30" customHeight="1" x14ac:dyDescent="0.3">
      <c r="A280" s="10" t="s">
        <v>564</v>
      </c>
      <c r="B280" s="10" t="s">
        <v>568</v>
      </c>
      <c r="C280" s="10" t="s">
        <v>93</v>
      </c>
      <c r="D280" s="11">
        <v>4</v>
      </c>
      <c r="E280" s="16">
        <f>단가대비표!O52</f>
        <v>285000</v>
      </c>
      <c r="F280" s="17">
        <f t="shared" si="66"/>
        <v>1140000</v>
      </c>
      <c r="G280" s="16">
        <f>단가대비표!P52</f>
        <v>0</v>
      </c>
      <c r="H280" s="17">
        <f t="shared" si="67"/>
        <v>0</v>
      </c>
      <c r="I280" s="16">
        <f>단가대비표!V52</f>
        <v>0</v>
      </c>
      <c r="J280" s="17">
        <f t="shared" si="68"/>
        <v>0</v>
      </c>
      <c r="K280" s="16">
        <f t="shared" si="69"/>
        <v>285000</v>
      </c>
      <c r="L280" s="17">
        <f t="shared" si="70"/>
        <v>1140000</v>
      </c>
      <c r="M280" s="10" t="s">
        <v>52</v>
      </c>
      <c r="N280" s="2" t="s">
        <v>195</v>
      </c>
      <c r="O280" s="2" t="s">
        <v>569</v>
      </c>
      <c r="P280" s="2" t="s">
        <v>63</v>
      </c>
      <c r="Q280" s="2" t="s">
        <v>63</v>
      </c>
      <c r="R280" s="2" t="s">
        <v>64</v>
      </c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2" t="s">
        <v>52</v>
      </c>
      <c r="AW280" s="2" t="s">
        <v>570</v>
      </c>
      <c r="AX280" s="2" t="s">
        <v>52</v>
      </c>
      <c r="AY280" s="2" t="s">
        <v>52</v>
      </c>
    </row>
    <row r="281" spans="1:51" ht="30" customHeight="1" x14ac:dyDescent="0.3">
      <c r="A281" s="10" t="s">
        <v>571</v>
      </c>
      <c r="B281" s="10" t="s">
        <v>572</v>
      </c>
      <c r="C281" s="10" t="s">
        <v>93</v>
      </c>
      <c r="D281" s="11">
        <v>10</v>
      </c>
      <c r="E281" s="16">
        <f>단가대비표!O62</f>
        <v>4680</v>
      </c>
      <c r="F281" s="17">
        <f t="shared" si="66"/>
        <v>46800</v>
      </c>
      <c r="G281" s="16">
        <f>단가대비표!P62</f>
        <v>0</v>
      </c>
      <c r="H281" s="17">
        <f t="shared" si="67"/>
        <v>0</v>
      </c>
      <c r="I281" s="16">
        <f>단가대비표!V62</f>
        <v>0</v>
      </c>
      <c r="J281" s="17">
        <f t="shared" si="68"/>
        <v>0</v>
      </c>
      <c r="K281" s="16">
        <f t="shared" si="69"/>
        <v>4680</v>
      </c>
      <c r="L281" s="17">
        <f t="shared" si="70"/>
        <v>46800</v>
      </c>
      <c r="M281" s="10" t="s">
        <v>52</v>
      </c>
      <c r="N281" s="2" t="s">
        <v>195</v>
      </c>
      <c r="O281" s="2" t="s">
        <v>573</v>
      </c>
      <c r="P281" s="2" t="s">
        <v>63</v>
      </c>
      <c r="Q281" s="2" t="s">
        <v>63</v>
      </c>
      <c r="R281" s="2" t="s">
        <v>64</v>
      </c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2" t="s">
        <v>52</v>
      </c>
      <c r="AW281" s="2" t="s">
        <v>574</v>
      </c>
      <c r="AX281" s="2" t="s">
        <v>52</v>
      </c>
      <c r="AY281" s="2" t="s">
        <v>52</v>
      </c>
    </row>
    <row r="282" spans="1:51" ht="30" customHeight="1" x14ac:dyDescent="0.3">
      <c r="A282" s="10" t="s">
        <v>575</v>
      </c>
      <c r="B282" s="10" t="s">
        <v>576</v>
      </c>
      <c r="C282" s="10" t="s">
        <v>424</v>
      </c>
      <c r="D282" s="11">
        <v>50</v>
      </c>
      <c r="E282" s="16">
        <f>단가대비표!O6</f>
        <v>524</v>
      </c>
      <c r="F282" s="17">
        <f t="shared" si="66"/>
        <v>26200</v>
      </c>
      <c r="G282" s="16">
        <f>단가대비표!P6</f>
        <v>0</v>
      </c>
      <c r="H282" s="17">
        <f t="shared" si="67"/>
        <v>0</v>
      </c>
      <c r="I282" s="16">
        <f>단가대비표!V6</f>
        <v>0</v>
      </c>
      <c r="J282" s="17">
        <f t="shared" si="68"/>
        <v>0</v>
      </c>
      <c r="K282" s="16">
        <f t="shared" si="69"/>
        <v>524</v>
      </c>
      <c r="L282" s="17">
        <f t="shared" si="70"/>
        <v>26200</v>
      </c>
      <c r="M282" s="10" t="s">
        <v>52</v>
      </c>
      <c r="N282" s="2" t="s">
        <v>195</v>
      </c>
      <c r="O282" s="2" t="s">
        <v>577</v>
      </c>
      <c r="P282" s="2" t="s">
        <v>63</v>
      </c>
      <c r="Q282" s="2" t="s">
        <v>63</v>
      </c>
      <c r="R282" s="2" t="s">
        <v>64</v>
      </c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2" t="s">
        <v>52</v>
      </c>
      <c r="AW282" s="2" t="s">
        <v>578</v>
      </c>
      <c r="AX282" s="2" t="s">
        <v>52</v>
      </c>
      <c r="AY282" s="2" t="s">
        <v>52</v>
      </c>
    </row>
    <row r="283" spans="1:51" ht="30" customHeight="1" x14ac:dyDescent="0.3">
      <c r="A283" s="10" t="s">
        <v>579</v>
      </c>
      <c r="B283" s="10" t="s">
        <v>580</v>
      </c>
      <c r="C283" s="10" t="s">
        <v>424</v>
      </c>
      <c r="D283" s="11">
        <v>2</v>
      </c>
      <c r="E283" s="16">
        <f>단가대비표!O7</f>
        <v>9307</v>
      </c>
      <c r="F283" s="17">
        <f t="shared" si="66"/>
        <v>18614</v>
      </c>
      <c r="G283" s="16">
        <f>단가대비표!P7</f>
        <v>0</v>
      </c>
      <c r="H283" s="17">
        <f t="shared" si="67"/>
        <v>0</v>
      </c>
      <c r="I283" s="16">
        <f>단가대비표!V7</f>
        <v>0</v>
      </c>
      <c r="J283" s="17">
        <f t="shared" si="68"/>
        <v>0</v>
      </c>
      <c r="K283" s="16">
        <f t="shared" si="69"/>
        <v>9307</v>
      </c>
      <c r="L283" s="17">
        <f t="shared" si="70"/>
        <v>18614</v>
      </c>
      <c r="M283" s="10" t="s">
        <v>52</v>
      </c>
      <c r="N283" s="2" t="s">
        <v>195</v>
      </c>
      <c r="O283" s="2" t="s">
        <v>581</v>
      </c>
      <c r="P283" s="2" t="s">
        <v>63</v>
      </c>
      <c r="Q283" s="2" t="s">
        <v>63</v>
      </c>
      <c r="R283" s="2" t="s">
        <v>64</v>
      </c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2" t="s">
        <v>52</v>
      </c>
      <c r="AW283" s="2" t="s">
        <v>582</v>
      </c>
      <c r="AX283" s="2" t="s">
        <v>52</v>
      </c>
      <c r="AY283" s="2" t="s">
        <v>52</v>
      </c>
    </row>
    <row r="284" spans="1:51" ht="30" customHeight="1" x14ac:dyDescent="0.3">
      <c r="A284" s="10" t="s">
        <v>583</v>
      </c>
      <c r="B284" s="10" t="s">
        <v>584</v>
      </c>
      <c r="C284" s="10" t="s">
        <v>519</v>
      </c>
      <c r="D284" s="11">
        <v>1</v>
      </c>
      <c r="E284" s="16">
        <f>단가대비표!O93</f>
        <v>1680000</v>
      </c>
      <c r="F284" s="17">
        <f t="shared" si="66"/>
        <v>1680000</v>
      </c>
      <c r="G284" s="16">
        <f>단가대비표!P93</f>
        <v>0</v>
      </c>
      <c r="H284" s="17">
        <f t="shared" si="67"/>
        <v>0</v>
      </c>
      <c r="I284" s="16">
        <f>단가대비표!V93</f>
        <v>0</v>
      </c>
      <c r="J284" s="17">
        <f t="shared" si="68"/>
        <v>0</v>
      </c>
      <c r="K284" s="16">
        <f t="shared" si="69"/>
        <v>1680000</v>
      </c>
      <c r="L284" s="17">
        <f t="shared" si="70"/>
        <v>1680000</v>
      </c>
      <c r="M284" s="10" t="s">
        <v>52</v>
      </c>
      <c r="N284" s="2" t="s">
        <v>195</v>
      </c>
      <c r="O284" s="2" t="s">
        <v>585</v>
      </c>
      <c r="P284" s="2" t="s">
        <v>63</v>
      </c>
      <c r="Q284" s="2" t="s">
        <v>63</v>
      </c>
      <c r="R284" s="2" t="s">
        <v>64</v>
      </c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2" t="s">
        <v>52</v>
      </c>
      <c r="AW284" s="2" t="s">
        <v>586</v>
      </c>
      <c r="AX284" s="2" t="s">
        <v>52</v>
      </c>
      <c r="AY284" s="2" t="s">
        <v>52</v>
      </c>
    </row>
    <row r="285" spans="1:51" ht="30" customHeight="1" x14ac:dyDescent="0.3">
      <c r="A285" s="10" t="s">
        <v>587</v>
      </c>
      <c r="B285" s="10" t="s">
        <v>588</v>
      </c>
      <c r="C285" s="10" t="s">
        <v>519</v>
      </c>
      <c r="D285" s="11">
        <v>1</v>
      </c>
      <c r="E285" s="16">
        <f>단가대비표!O37</f>
        <v>850000</v>
      </c>
      <c r="F285" s="17">
        <f t="shared" si="66"/>
        <v>850000</v>
      </c>
      <c r="G285" s="16">
        <f>단가대비표!P37</f>
        <v>0</v>
      </c>
      <c r="H285" s="17">
        <f t="shared" si="67"/>
        <v>0</v>
      </c>
      <c r="I285" s="16">
        <f>단가대비표!V37</f>
        <v>0</v>
      </c>
      <c r="J285" s="17">
        <f t="shared" si="68"/>
        <v>0</v>
      </c>
      <c r="K285" s="16">
        <f t="shared" si="69"/>
        <v>850000</v>
      </c>
      <c r="L285" s="17">
        <f t="shared" si="70"/>
        <v>850000</v>
      </c>
      <c r="M285" s="10" t="s">
        <v>52</v>
      </c>
      <c r="N285" s="2" t="s">
        <v>195</v>
      </c>
      <c r="O285" s="2" t="s">
        <v>589</v>
      </c>
      <c r="P285" s="2" t="s">
        <v>63</v>
      </c>
      <c r="Q285" s="2" t="s">
        <v>63</v>
      </c>
      <c r="R285" s="2" t="s">
        <v>64</v>
      </c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2" t="s">
        <v>52</v>
      </c>
      <c r="AW285" s="2" t="s">
        <v>590</v>
      </c>
      <c r="AX285" s="2" t="s">
        <v>52</v>
      </c>
      <c r="AY285" s="2" t="s">
        <v>52</v>
      </c>
    </row>
    <row r="286" spans="1:51" ht="30" customHeight="1" x14ac:dyDescent="0.3">
      <c r="A286" s="10" t="s">
        <v>591</v>
      </c>
      <c r="B286" s="10" t="s">
        <v>592</v>
      </c>
      <c r="C286" s="10" t="s">
        <v>432</v>
      </c>
      <c r="D286" s="11">
        <v>3.82</v>
      </c>
      <c r="E286" s="16">
        <f>단가대비표!O43</f>
        <v>0</v>
      </c>
      <c r="F286" s="17">
        <f t="shared" si="66"/>
        <v>0</v>
      </c>
      <c r="G286" s="16">
        <f>단가대비표!P43</f>
        <v>122522</v>
      </c>
      <c r="H286" s="17">
        <f t="shared" si="67"/>
        <v>468034</v>
      </c>
      <c r="I286" s="16">
        <f>단가대비표!V43</f>
        <v>0</v>
      </c>
      <c r="J286" s="17">
        <f t="shared" si="68"/>
        <v>0</v>
      </c>
      <c r="K286" s="16">
        <f t="shared" si="69"/>
        <v>122522</v>
      </c>
      <c r="L286" s="17">
        <f t="shared" si="70"/>
        <v>468034</v>
      </c>
      <c r="M286" s="10" t="s">
        <v>593</v>
      </c>
      <c r="N286" s="2" t="s">
        <v>195</v>
      </c>
      <c r="O286" s="2" t="s">
        <v>594</v>
      </c>
      <c r="P286" s="2" t="s">
        <v>63</v>
      </c>
      <c r="Q286" s="2" t="s">
        <v>63</v>
      </c>
      <c r="R286" s="2" t="s">
        <v>64</v>
      </c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2" t="s">
        <v>52</v>
      </c>
      <c r="AW286" s="2" t="s">
        <v>595</v>
      </c>
      <c r="AX286" s="2" t="s">
        <v>52</v>
      </c>
      <c r="AY286" s="2" t="s">
        <v>52</v>
      </c>
    </row>
    <row r="287" spans="1:51" ht="30" customHeight="1" x14ac:dyDescent="0.3">
      <c r="A287" s="10" t="s">
        <v>596</v>
      </c>
      <c r="B287" s="10" t="s">
        <v>592</v>
      </c>
      <c r="C287" s="10" t="s">
        <v>432</v>
      </c>
      <c r="D287" s="11">
        <v>8.19</v>
      </c>
      <c r="E287" s="16">
        <f>단가대비표!O44</f>
        <v>0</v>
      </c>
      <c r="F287" s="17">
        <f t="shared" si="66"/>
        <v>0</v>
      </c>
      <c r="G287" s="16">
        <f>단가대비표!P44</f>
        <v>99248</v>
      </c>
      <c r="H287" s="17">
        <f t="shared" si="67"/>
        <v>812841.1</v>
      </c>
      <c r="I287" s="16">
        <f>단가대비표!V44</f>
        <v>0</v>
      </c>
      <c r="J287" s="17">
        <f t="shared" si="68"/>
        <v>0</v>
      </c>
      <c r="K287" s="16">
        <f t="shared" si="69"/>
        <v>99248</v>
      </c>
      <c r="L287" s="17">
        <f t="shared" si="70"/>
        <v>812841.1</v>
      </c>
      <c r="M287" s="10" t="s">
        <v>593</v>
      </c>
      <c r="N287" s="2" t="s">
        <v>195</v>
      </c>
      <c r="O287" s="2" t="s">
        <v>597</v>
      </c>
      <c r="P287" s="2" t="s">
        <v>63</v>
      </c>
      <c r="Q287" s="2" t="s">
        <v>63</v>
      </c>
      <c r="R287" s="2" t="s">
        <v>64</v>
      </c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2" t="s">
        <v>52</v>
      </c>
      <c r="AW287" s="2" t="s">
        <v>598</v>
      </c>
      <c r="AX287" s="2" t="s">
        <v>52</v>
      </c>
      <c r="AY287" s="2" t="s">
        <v>52</v>
      </c>
    </row>
    <row r="288" spans="1:51" ht="30" customHeight="1" x14ac:dyDescent="0.3">
      <c r="A288" s="10" t="s">
        <v>231</v>
      </c>
      <c r="B288" s="10" t="s">
        <v>52</v>
      </c>
      <c r="C288" s="10" t="s">
        <v>52</v>
      </c>
      <c r="D288" s="11"/>
      <c r="E288" s="16"/>
      <c r="F288" s="17">
        <f>TRUNC(SUMIF(N257:N287, N256, F257:F287),0)</f>
        <v>16719984</v>
      </c>
      <c r="G288" s="16"/>
      <c r="H288" s="17">
        <f>TRUNC(SUMIF(N257:N287, N256, H257:H287),0)</f>
        <v>1280875</v>
      </c>
      <c r="I288" s="16"/>
      <c r="J288" s="17">
        <f>TRUNC(SUMIF(N257:N287, N256, J257:J287),0)</f>
        <v>0</v>
      </c>
      <c r="K288" s="16"/>
      <c r="L288" s="17">
        <f>F288+H288+J288</f>
        <v>18000859</v>
      </c>
      <c r="M288" s="10" t="s">
        <v>52</v>
      </c>
      <c r="N288" s="2" t="s">
        <v>72</v>
      </c>
      <c r="O288" s="2" t="s">
        <v>72</v>
      </c>
      <c r="P288" s="2" t="s">
        <v>52</v>
      </c>
      <c r="Q288" s="2" t="s">
        <v>52</v>
      </c>
      <c r="R288" s="2" t="s">
        <v>52</v>
      </c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2" t="s">
        <v>52</v>
      </c>
      <c r="AW288" s="2" t="s">
        <v>52</v>
      </c>
      <c r="AX288" s="2" t="s">
        <v>52</v>
      </c>
      <c r="AY288" s="2" t="s">
        <v>52</v>
      </c>
    </row>
    <row r="289" spans="1:51" ht="30" customHeight="1" x14ac:dyDescent="0.3">
      <c r="A289" s="11"/>
      <c r="B289" s="11"/>
      <c r="C289" s="11"/>
      <c r="D289" s="11"/>
      <c r="E289" s="16"/>
      <c r="F289" s="17"/>
      <c r="G289" s="16"/>
      <c r="H289" s="17"/>
      <c r="I289" s="16"/>
      <c r="J289" s="17"/>
      <c r="K289" s="16"/>
      <c r="L289" s="17"/>
      <c r="M289" s="11"/>
    </row>
    <row r="290" spans="1:51" ht="30" customHeight="1" x14ac:dyDescent="0.3">
      <c r="A290" s="49" t="s">
        <v>1631</v>
      </c>
      <c r="B290" s="49"/>
      <c r="C290" s="49"/>
      <c r="D290" s="49"/>
      <c r="E290" s="50"/>
      <c r="F290" s="51"/>
      <c r="G290" s="50"/>
      <c r="H290" s="51"/>
      <c r="I290" s="50"/>
      <c r="J290" s="51"/>
      <c r="K290" s="50"/>
      <c r="L290" s="51"/>
      <c r="M290" s="49"/>
      <c r="N290" s="1" t="s">
        <v>199</v>
      </c>
    </row>
    <row r="291" spans="1:51" ht="30" customHeight="1" x14ac:dyDescent="0.3">
      <c r="A291" s="10" t="s">
        <v>600</v>
      </c>
      <c r="B291" s="10" t="s">
        <v>601</v>
      </c>
      <c r="C291" s="10" t="s">
        <v>93</v>
      </c>
      <c r="D291" s="11">
        <v>1</v>
      </c>
      <c r="E291" s="16">
        <f>단가대비표!O76</f>
        <v>550000</v>
      </c>
      <c r="F291" s="17">
        <f t="shared" ref="F291:F314" si="71">TRUNC(E291*D291,1)</f>
        <v>550000</v>
      </c>
      <c r="G291" s="16">
        <f>단가대비표!P76</f>
        <v>0</v>
      </c>
      <c r="H291" s="17">
        <f t="shared" ref="H291:H314" si="72">TRUNC(G291*D291,1)</f>
        <v>0</v>
      </c>
      <c r="I291" s="16">
        <f>단가대비표!V76</f>
        <v>0</v>
      </c>
      <c r="J291" s="17">
        <f t="shared" ref="J291:J314" si="73">TRUNC(I291*D291,1)</f>
        <v>0</v>
      </c>
      <c r="K291" s="16">
        <f t="shared" ref="K291:K314" si="74">TRUNC(E291+G291+I291,1)</f>
        <v>550000</v>
      </c>
      <c r="L291" s="17">
        <f t="shared" ref="L291:L314" si="75">TRUNC(F291+H291+J291,1)</f>
        <v>550000</v>
      </c>
      <c r="M291" s="10" t="s">
        <v>52</v>
      </c>
      <c r="N291" s="2" t="s">
        <v>199</v>
      </c>
      <c r="O291" s="2" t="s">
        <v>602</v>
      </c>
      <c r="P291" s="2" t="s">
        <v>63</v>
      </c>
      <c r="Q291" s="2" t="s">
        <v>63</v>
      </c>
      <c r="R291" s="2" t="s">
        <v>64</v>
      </c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2" t="s">
        <v>52</v>
      </c>
      <c r="AW291" s="2" t="s">
        <v>603</v>
      </c>
      <c r="AX291" s="2" t="s">
        <v>52</v>
      </c>
      <c r="AY291" s="2" t="s">
        <v>52</v>
      </c>
    </row>
    <row r="292" spans="1:51" ht="30" customHeight="1" x14ac:dyDescent="0.3">
      <c r="A292" s="10" t="s">
        <v>604</v>
      </c>
      <c r="B292" s="10" t="s">
        <v>605</v>
      </c>
      <c r="C292" s="10" t="s">
        <v>93</v>
      </c>
      <c r="D292" s="11">
        <v>1</v>
      </c>
      <c r="E292" s="16">
        <f>단가대비표!O91</f>
        <v>322000</v>
      </c>
      <c r="F292" s="17">
        <f t="shared" si="71"/>
        <v>322000</v>
      </c>
      <c r="G292" s="16">
        <f>단가대비표!P91</f>
        <v>0</v>
      </c>
      <c r="H292" s="17">
        <f t="shared" si="72"/>
        <v>0</v>
      </c>
      <c r="I292" s="16">
        <f>단가대비표!V91</f>
        <v>0</v>
      </c>
      <c r="J292" s="17">
        <f t="shared" si="73"/>
        <v>0</v>
      </c>
      <c r="K292" s="16">
        <f t="shared" si="74"/>
        <v>322000</v>
      </c>
      <c r="L292" s="17">
        <f t="shared" si="75"/>
        <v>322000</v>
      </c>
      <c r="M292" s="10" t="s">
        <v>52</v>
      </c>
      <c r="N292" s="2" t="s">
        <v>199</v>
      </c>
      <c r="O292" s="2" t="s">
        <v>606</v>
      </c>
      <c r="P292" s="2" t="s">
        <v>63</v>
      </c>
      <c r="Q292" s="2" t="s">
        <v>63</v>
      </c>
      <c r="R292" s="2" t="s">
        <v>64</v>
      </c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2" t="s">
        <v>52</v>
      </c>
      <c r="AW292" s="2" t="s">
        <v>607</v>
      </c>
      <c r="AX292" s="2" t="s">
        <v>52</v>
      </c>
      <c r="AY292" s="2" t="s">
        <v>52</v>
      </c>
    </row>
    <row r="293" spans="1:51" ht="30" customHeight="1" x14ac:dyDescent="0.3">
      <c r="A293" s="10" t="s">
        <v>608</v>
      </c>
      <c r="B293" s="10" t="s">
        <v>609</v>
      </c>
      <c r="C293" s="10" t="s">
        <v>93</v>
      </c>
      <c r="D293" s="11">
        <v>1</v>
      </c>
      <c r="E293" s="16">
        <f>단가대비표!O80</f>
        <v>188000</v>
      </c>
      <c r="F293" s="17">
        <f t="shared" si="71"/>
        <v>188000</v>
      </c>
      <c r="G293" s="16">
        <f>단가대비표!P80</f>
        <v>0</v>
      </c>
      <c r="H293" s="17">
        <f t="shared" si="72"/>
        <v>0</v>
      </c>
      <c r="I293" s="16">
        <f>단가대비표!V80</f>
        <v>0</v>
      </c>
      <c r="J293" s="17">
        <f t="shared" si="73"/>
        <v>0</v>
      </c>
      <c r="K293" s="16">
        <f t="shared" si="74"/>
        <v>188000</v>
      </c>
      <c r="L293" s="17">
        <f t="shared" si="75"/>
        <v>188000</v>
      </c>
      <c r="M293" s="10" t="s">
        <v>52</v>
      </c>
      <c r="N293" s="2" t="s">
        <v>199</v>
      </c>
      <c r="O293" s="2" t="s">
        <v>610</v>
      </c>
      <c r="P293" s="2" t="s">
        <v>63</v>
      </c>
      <c r="Q293" s="2" t="s">
        <v>63</v>
      </c>
      <c r="R293" s="2" t="s">
        <v>64</v>
      </c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2" t="s">
        <v>52</v>
      </c>
      <c r="AW293" s="2" t="s">
        <v>611</v>
      </c>
      <c r="AX293" s="2" t="s">
        <v>52</v>
      </c>
      <c r="AY293" s="2" t="s">
        <v>52</v>
      </c>
    </row>
    <row r="294" spans="1:51" ht="30" customHeight="1" x14ac:dyDescent="0.3">
      <c r="A294" s="10" t="s">
        <v>612</v>
      </c>
      <c r="B294" s="10" t="s">
        <v>613</v>
      </c>
      <c r="C294" s="10" t="s">
        <v>93</v>
      </c>
      <c r="D294" s="11">
        <v>1</v>
      </c>
      <c r="E294" s="16">
        <f>단가대비표!O81</f>
        <v>989000</v>
      </c>
      <c r="F294" s="17">
        <f t="shared" si="71"/>
        <v>989000</v>
      </c>
      <c r="G294" s="16">
        <f>단가대비표!P81</f>
        <v>0</v>
      </c>
      <c r="H294" s="17">
        <f t="shared" si="72"/>
        <v>0</v>
      </c>
      <c r="I294" s="16">
        <f>단가대비표!V81</f>
        <v>0</v>
      </c>
      <c r="J294" s="17">
        <f t="shared" si="73"/>
        <v>0</v>
      </c>
      <c r="K294" s="16">
        <f t="shared" si="74"/>
        <v>989000</v>
      </c>
      <c r="L294" s="17">
        <f t="shared" si="75"/>
        <v>989000</v>
      </c>
      <c r="M294" s="10" t="s">
        <v>52</v>
      </c>
      <c r="N294" s="2" t="s">
        <v>199</v>
      </c>
      <c r="O294" s="2" t="s">
        <v>614</v>
      </c>
      <c r="P294" s="2" t="s">
        <v>63</v>
      </c>
      <c r="Q294" s="2" t="s">
        <v>63</v>
      </c>
      <c r="R294" s="2" t="s">
        <v>64</v>
      </c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2" t="s">
        <v>52</v>
      </c>
      <c r="AW294" s="2" t="s">
        <v>615</v>
      </c>
      <c r="AX294" s="2" t="s">
        <v>52</v>
      </c>
      <c r="AY294" s="2" t="s">
        <v>52</v>
      </c>
    </row>
    <row r="295" spans="1:51" ht="30" customHeight="1" x14ac:dyDescent="0.3">
      <c r="A295" s="10" t="s">
        <v>616</v>
      </c>
      <c r="B295" s="10" t="s">
        <v>617</v>
      </c>
      <c r="C295" s="10" t="s">
        <v>93</v>
      </c>
      <c r="D295" s="11">
        <v>1</v>
      </c>
      <c r="E295" s="16">
        <f>단가대비표!O82</f>
        <v>1064000</v>
      </c>
      <c r="F295" s="17">
        <f t="shared" si="71"/>
        <v>1064000</v>
      </c>
      <c r="G295" s="16">
        <f>단가대비표!P82</f>
        <v>0</v>
      </c>
      <c r="H295" s="17">
        <f t="shared" si="72"/>
        <v>0</v>
      </c>
      <c r="I295" s="16">
        <f>단가대비표!V82</f>
        <v>0</v>
      </c>
      <c r="J295" s="17">
        <f t="shared" si="73"/>
        <v>0</v>
      </c>
      <c r="K295" s="16">
        <f t="shared" si="74"/>
        <v>1064000</v>
      </c>
      <c r="L295" s="17">
        <f t="shared" si="75"/>
        <v>1064000</v>
      </c>
      <c r="M295" s="10" t="s">
        <v>52</v>
      </c>
      <c r="N295" s="2" t="s">
        <v>199</v>
      </c>
      <c r="O295" s="2" t="s">
        <v>618</v>
      </c>
      <c r="P295" s="2" t="s">
        <v>63</v>
      </c>
      <c r="Q295" s="2" t="s">
        <v>63</v>
      </c>
      <c r="R295" s="2" t="s">
        <v>64</v>
      </c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2" t="s">
        <v>52</v>
      </c>
      <c r="AW295" s="2" t="s">
        <v>619</v>
      </c>
      <c r="AX295" s="2" t="s">
        <v>52</v>
      </c>
      <c r="AY295" s="2" t="s">
        <v>52</v>
      </c>
    </row>
    <row r="296" spans="1:51" ht="30" customHeight="1" x14ac:dyDescent="0.3">
      <c r="A296" s="10" t="s">
        <v>616</v>
      </c>
      <c r="B296" s="10" t="s">
        <v>620</v>
      </c>
      <c r="C296" s="10" t="s">
        <v>93</v>
      </c>
      <c r="D296" s="11">
        <v>1</v>
      </c>
      <c r="E296" s="16">
        <f>단가대비표!O83</f>
        <v>423000</v>
      </c>
      <c r="F296" s="17">
        <f t="shared" si="71"/>
        <v>423000</v>
      </c>
      <c r="G296" s="16">
        <f>단가대비표!P83</f>
        <v>0</v>
      </c>
      <c r="H296" s="17">
        <f t="shared" si="72"/>
        <v>0</v>
      </c>
      <c r="I296" s="16">
        <f>단가대비표!V83</f>
        <v>0</v>
      </c>
      <c r="J296" s="17">
        <f t="shared" si="73"/>
        <v>0</v>
      </c>
      <c r="K296" s="16">
        <f t="shared" si="74"/>
        <v>423000</v>
      </c>
      <c r="L296" s="17">
        <f t="shared" si="75"/>
        <v>423000</v>
      </c>
      <c r="M296" s="10" t="s">
        <v>52</v>
      </c>
      <c r="N296" s="2" t="s">
        <v>199</v>
      </c>
      <c r="O296" s="2" t="s">
        <v>621</v>
      </c>
      <c r="P296" s="2" t="s">
        <v>63</v>
      </c>
      <c r="Q296" s="2" t="s">
        <v>63</v>
      </c>
      <c r="R296" s="2" t="s">
        <v>64</v>
      </c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2" t="s">
        <v>52</v>
      </c>
      <c r="AW296" s="2" t="s">
        <v>622</v>
      </c>
      <c r="AX296" s="2" t="s">
        <v>52</v>
      </c>
      <c r="AY296" s="2" t="s">
        <v>52</v>
      </c>
    </row>
    <row r="297" spans="1:51" ht="30" customHeight="1" x14ac:dyDescent="0.3">
      <c r="A297" s="10" t="s">
        <v>623</v>
      </c>
      <c r="B297" s="10" t="s">
        <v>624</v>
      </c>
      <c r="C297" s="10" t="s">
        <v>93</v>
      </c>
      <c r="D297" s="11">
        <v>4</v>
      </c>
      <c r="E297" s="16">
        <f>단가대비표!O87</f>
        <v>255000</v>
      </c>
      <c r="F297" s="17">
        <f t="shared" si="71"/>
        <v>1020000</v>
      </c>
      <c r="G297" s="16">
        <f>단가대비표!P87</f>
        <v>0</v>
      </c>
      <c r="H297" s="17">
        <f t="shared" si="72"/>
        <v>0</v>
      </c>
      <c r="I297" s="16">
        <f>단가대비표!V87</f>
        <v>0</v>
      </c>
      <c r="J297" s="17">
        <f t="shared" si="73"/>
        <v>0</v>
      </c>
      <c r="K297" s="16">
        <f t="shared" si="74"/>
        <v>255000</v>
      </c>
      <c r="L297" s="17">
        <f t="shared" si="75"/>
        <v>1020000</v>
      </c>
      <c r="M297" s="10" t="s">
        <v>52</v>
      </c>
      <c r="N297" s="2" t="s">
        <v>199</v>
      </c>
      <c r="O297" s="2" t="s">
        <v>625</v>
      </c>
      <c r="P297" s="2" t="s">
        <v>63</v>
      </c>
      <c r="Q297" s="2" t="s">
        <v>63</v>
      </c>
      <c r="R297" s="2" t="s">
        <v>64</v>
      </c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2" t="s">
        <v>52</v>
      </c>
      <c r="AW297" s="2" t="s">
        <v>626</v>
      </c>
      <c r="AX297" s="2" t="s">
        <v>52</v>
      </c>
      <c r="AY297" s="2" t="s">
        <v>52</v>
      </c>
    </row>
    <row r="298" spans="1:51" ht="30" customHeight="1" x14ac:dyDescent="0.3">
      <c r="A298" s="10" t="s">
        <v>627</v>
      </c>
      <c r="B298" s="10" t="s">
        <v>628</v>
      </c>
      <c r="C298" s="10" t="s">
        <v>93</v>
      </c>
      <c r="D298" s="11">
        <v>4</v>
      </c>
      <c r="E298" s="16">
        <f>단가대비표!O85</f>
        <v>223000</v>
      </c>
      <c r="F298" s="17">
        <f t="shared" si="71"/>
        <v>892000</v>
      </c>
      <c r="G298" s="16">
        <f>단가대비표!P85</f>
        <v>0</v>
      </c>
      <c r="H298" s="17">
        <f t="shared" si="72"/>
        <v>0</v>
      </c>
      <c r="I298" s="16">
        <f>단가대비표!V85</f>
        <v>0</v>
      </c>
      <c r="J298" s="17">
        <f t="shared" si="73"/>
        <v>0</v>
      </c>
      <c r="K298" s="16">
        <f t="shared" si="74"/>
        <v>223000</v>
      </c>
      <c r="L298" s="17">
        <f t="shared" si="75"/>
        <v>892000</v>
      </c>
      <c r="M298" s="10" t="s">
        <v>52</v>
      </c>
      <c r="N298" s="2" t="s">
        <v>199</v>
      </c>
      <c r="O298" s="2" t="s">
        <v>629</v>
      </c>
      <c r="P298" s="2" t="s">
        <v>63</v>
      </c>
      <c r="Q298" s="2" t="s">
        <v>63</v>
      </c>
      <c r="R298" s="2" t="s">
        <v>64</v>
      </c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2" t="s">
        <v>52</v>
      </c>
      <c r="AW298" s="2" t="s">
        <v>630</v>
      </c>
      <c r="AX298" s="2" t="s">
        <v>52</v>
      </c>
      <c r="AY298" s="2" t="s">
        <v>52</v>
      </c>
    </row>
    <row r="299" spans="1:51" ht="30" customHeight="1" x14ac:dyDescent="0.3">
      <c r="A299" s="10" t="s">
        <v>631</v>
      </c>
      <c r="B299" s="10" t="s">
        <v>632</v>
      </c>
      <c r="C299" s="10" t="s">
        <v>93</v>
      </c>
      <c r="D299" s="11">
        <v>1</v>
      </c>
      <c r="E299" s="16">
        <f>단가대비표!O88</f>
        <v>865000</v>
      </c>
      <c r="F299" s="17">
        <f t="shared" si="71"/>
        <v>865000</v>
      </c>
      <c r="G299" s="16">
        <f>단가대비표!P88</f>
        <v>0</v>
      </c>
      <c r="H299" s="17">
        <f t="shared" si="72"/>
        <v>0</v>
      </c>
      <c r="I299" s="16">
        <f>단가대비표!V88</f>
        <v>0</v>
      </c>
      <c r="J299" s="17">
        <f t="shared" si="73"/>
        <v>0</v>
      </c>
      <c r="K299" s="16">
        <f t="shared" si="74"/>
        <v>865000</v>
      </c>
      <c r="L299" s="17">
        <f t="shared" si="75"/>
        <v>865000</v>
      </c>
      <c r="M299" s="10" t="s">
        <v>52</v>
      </c>
      <c r="N299" s="2" t="s">
        <v>199</v>
      </c>
      <c r="O299" s="2" t="s">
        <v>633</v>
      </c>
      <c r="P299" s="2" t="s">
        <v>63</v>
      </c>
      <c r="Q299" s="2" t="s">
        <v>63</v>
      </c>
      <c r="R299" s="2" t="s">
        <v>64</v>
      </c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2" t="s">
        <v>52</v>
      </c>
      <c r="AW299" s="2" t="s">
        <v>634</v>
      </c>
      <c r="AX299" s="2" t="s">
        <v>52</v>
      </c>
      <c r="AY299" s="2" t="s">
        <v>52</v>
      </c>
    </row>
    <row r="300" spans="1:51" ht="30" customHeight="1" x14ac:dyDescent="0.3">
      <c r="A300" s="10" t="s">
        <v>631</v>
      </c>
      <c r="B300" s="10" t="s">
        <v>635</v>
      </c>
      <c r="C300" s="10" t="s">
        <v>93</v>
      </c>
      <c r="D300" s="11">
        <v>1</v>
      </c>
      <c r="E300" s="16">
        <f>단가대비표!O89</f>
        <v>1298000</v>
      </c>
      <c r="F300" s="17">
        <f t="shared" si="71"/>
        <v>1298000</v>
      </c>
      <c r="G300" s="16">
        <f>단가대비표!P89</f>
        <v>0</v>
      </c>
      <c r="H300" s="17">
        <f t="shared" si="72"/>
        <v>0</v>
      </c>
      <c r="I300" s="16">
        <f>단가대비표!V89</f>
        <v>0</v>
      </c>
      <c r="J300" s="17">
        <f t="shared" si="73"/>
        <v>0</v>
      </c>
      <c r="K300" s="16">
        <f t="shared" si="74"/>
        <v>1298000</v>
      </c>
      <c r="L300" s="17">
        <f t="shared" si="75"/>
        <v>1298000</v>
      </c>
      <c r="M300" s="10" t="s">
        <v>52</v>
      </c>
      <c r="N300" s="2" t="s">
        <v>199</v>
      </c>
      <c r="O300" s="2" t="s">
        <v>636</v>
      </c>
      <c r="P300" s="2" t="s">
        <v>63</v>
      </c>
      <c r="Q300" s="2" t="s">
        <v>63</v>
      </c>
      <c r="R300" s="2" t="s">
        <v>64</v>
      </c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2" t="s">
        <v>52</v>
      </c>
      <c r="AW300" s="2" t="s">
        <v>637</v>
      </c>
      <c r="AX300" s="2" t="s">
        <v>52</v>
      </c>
      <c r="AY300" s="2" t="s">
        <v>52</v>
      </c>
    </row>
    <row r="301" spans="1:51" ht="30" customHeight="1" x14ac:dyDescent="0.3">
      <c r="A301" s="10" t="s">
        <v>1651</v>
      </c>
      <c r="B301" s="10" t="s">
        <v>638</v>
      </c>
      <c r="C301" s="10" t="s">
        <v>639</v>
      </c>
      <c r="D301" s="11">
        <v>217</v>
      </c>
      <c r="E301" s="16">
        <f>단가대비표!O77</f>
        <v>63000</v>
      </c>
      <c r="F301" s="17">
        <f t="shared" si="71"/>
        <v>13671000</v>
      </c>
      <c r="G301" s="16">
        <f>단가대비표!P77</f>
        <v>0</v>
      </c>
      <c r="H301" s="17">
        <f t="shared" si="72"/>
        <v>0</v>
      </c>
      <c r="I301" s="16">
        <f>단가대비표!V77</f>
        <v>0</v>
      </c>
      <c r="J301" s="17">
        <f t="shared" si="73"/>
        <v>0</v>
      </c>
      <c r="K301" s="16">
        <f t="shared" si="74"/>
        <v>63000</v>
      </c>
      <c r="L301" s="17">
        <f t="shared" si="75"/>
        <v>13671000</v>
      </c>
      <c r="M301" s="10" t="s">
        <v>52</v>
      </c>
      <c r="N301" s="2" t="s">
        <v>199</v>
      </c>
      <c r="O301" s="2" t="s">
        <v>640</v>
      </c>
      <c r="P301" s="2" t="s">
        <v>63</v>
      </c>
      <c r="Q301" s="2" t="s">
        <v>63</v>
      </c>
      <c r="R301" s="2" t="s">
        <v>64</v>
      </c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2" t="s">
        <v>52</v>
      </c>
      <c r="AW301" s="2" t="s">
        <v>641</v>
      </c>
      <c r="AX301" s="2" t="s">
        <v>52</v>
      </c>
      <c r="AY301" s="2" t="s">
        <v>52</v>
      </c>
    </row>
    <row r="302" spans="1:51" ht="30" customHeight="1" x14ac:dyDescent="0.3">
      <c r="A302" s="10" t="s">
        <v>1651</v>
      </c>
      <c r="B302" s="10" t="s">
        <v>642</v>
      </c>
      <c r="C302" s="10" t="s">
        <v>639</v>
      </c>
      <c r="D302" s="11">
        <v>21</v>
      </c>
      <c r="E302" s="16">
        <f>단가대비표!O78</f>
        <v>126000</v>
      </c>
      <c r="F302" s="17">
        <f t="shared" si="71"/>
        <v>2646000</v>
      </c>
      <c r="G302" s="16">
        <f>단가대비표!P78</f>
        <v>0</v>
      </c>
      <c r="H302" s="17">
        <f t="shared" si="72"/>
        <v>0</v>
      </c>
      <c r="I302" s="16">
        <f>단가대비표!V78</f>
        <v>0</v>
      </c>
      <c r="J302" s="17">
        <f t="shared" si="73"/>
        <v>0</v>
      </c>
      <c r="K302" s="16">
        <f t="shared" si="74"/>
        <v>126000</v>
      </c>
      <c r="L302" s="17">
        <f t="shared" si="75"/>
        <v>2646000</v>
      </c>
      <c r="M302" s="10" t="s">
        <v>52</v>
      </c>
      <c r="N302" s="2" t="s">
        <v>199</v>
      </c>
      <c r="O302" s="2" t="s">
        <v>643</v>
      </c>
      <c r="P302" s="2" t="s">
        <v>63</v>
      </c>
      <c r="Q302" s="2" t="s">
        <v>63</v>
      </c>
      <c r="R302" s="2" t="s">
        <v>64</v>
      </c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2" t="s">
        <v>52</v>
      </c>
      <c r="AW302" s="2" t="s">
        <v>644</v>
      </c>
      <c r="AX302" s="2" t="s">
        <v>52</v>
      </c>
      <c r="AY302" s="2" t="s">
        <v>52</v>
      </c>
    </row>
    <row r="303" spans="1:51" ht="30" customHeight="1" x14ac:dyDescent="0.3">
      <c r="A303" s="10" t="s">
        <v>1651</v>
      </c>
      <c r="B303" s="10" t="s">
        <v>645</v>
      </c>
      <c r="C303" s="10" t="s">
        <v>639</v>
      </c>
      <c r="D303" s="11">
        <v>9</v>
      </c>
      <c r="E303" s="16">
        <f>단가대비표!O79</f>
        <v>379000</v>
      </c>
      <c r="F303" s="17">
        <f t="shared" si="71"/>
        <v>3411000</v>
      </c>
      <c r="G303" s="16">
        <f>단가대비표!P79</f>
        <v>0</v>
      </c>
      <c r="H303" s="17">
        <f t="shared" si="72"/>
        <v>0</v>
      </c>
      <c r="I303" s="16">
        <f>단가대비표!V79</f>
        <v>0</v>
      </c>
      <c r="J303" s="17">
        <f t="shared" si="73"/>
        <v>0</v>
      </c>
      <c r="K303" s="16">
        <f t="shared" si="74"/>
        <v>379000</v>
      </c>
      <c r="L303" s="17">
        <f t="shared" si="75"/>
        <v>3411000</v>
      </c>
      <c r="M303" s="10" t="s">
        <v>52</v>
      </c>
      <c r="N303" s="2" t="s">
        <v>199</v>
      </c>
      <c r="O303" s="2" t="s">
        <v>646</v>
      </c>
      <c r="P303" s="2" t="s">
        <v>63</v>
      </c>
      <c r="Q303" s="2" t="s">
        <v>63</v>
      </c>
      <c r="R303" s="2" t="s">
        <v>64</v>
      </c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2" t="s">
        <v>52</v>
      </c>
      <c r="AW303" s="2" t="s">
        <v>647</v>
      </c>
      <c r="AX303" s="2" t="s">
        <v>52</v>
      </c>
      <c r="AY303" s="2" t="s">
        <v>52</v>
      </c>
    </row>
    <row r="304" spans="1:51" ht="30" customHeight="1" x14ac:dyDescent="0.3">
      <c r="A304" s="10" t="s">
        <v>648</v>
      </c>
      <c r="B304" s="10" t="s">
        <v>649</v>
      </c>
      <c r="C304" s="10" t="s">
        <v>123</v>
      </c>
      <c r="D304" s="11">
        <v>1</v>
      </c>
      <c r="E304" s="16">
        <f>단가대비표!O36</f>
        <v>80900</v>
      </c>
      <c r="F304" s="17">
        <f t="shared" si="71"/>
        <v>80900</v>
      </c>
      <c r="G304" s="16">
        <f>단가대비표!P36</f>
        <v>0</v>
      </c>
      <c r="H304" s="17">
        <f t="shared" si="72"/>
        <v>0</v>
      </c>
      <c r="I304" s="16">
        <f>단가대비표!V36</f>
        <v>0</v>
      </c>
      <c r="J304" s="17">
        <f t="shared" si="73"/>
        <v>0</v>
      </c>
      <c r="K304" s="16">
        <f t="shared" si="74"/>
        <v>80900</v>
      </c>
      <c r="L304" s="17">
        <f t="shared" si="75"/>
        <v>80900</v>
      </c>
      <c r="M304" s="10" t="s">
        <v>52</v>
      </c>
      <c r="N304" s="2" t="s">
        <v>199</v>
      </c>
      <c r="O304" s="2" t="s">
        <v>650</v>
      </c>
      <c r="P304" s="2" t="s">
        <v>63</v>
      </c>
      <c r="Q304" s="2" t="s">
        <v>63</v>
      </c>
      <c r="R304" s="2" t="s">
        <v>64</v>
      </c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2" t="s">
        <v>52</v>
      </c>
      <c r="AW304" s="2" t="s">
        <v>651</v>
      </c>
      <c r="AX304" s="2" t="s">
        <v>52</v>
      </c>
      <c r="AY304" s="2" t="s">
        <v>52</v>
      </c>
    </row>
    <row r="305" spans="1:51" ht="30" customHeight="1" x14ac:dyDescent="0.3">
      <c r="A305" s="10" t="s">
        <v>564</v>
      </c>
      <c r="B305" s="10" t="s">
        <v>652</v>
      </c>
      <c r="C305" s="10" t="s">
        <v>93</v>
      </c>
      <c r="D305" s="11">
        <v>1</v>
      </c>
      <c r="E305" s="16">
        <f>단가대비표!O51</f>
        <v>385000</v>
      </c>
      <c r="F305" s="17">
        <f t="shared" si="71"/>
        <v>385000</v>
      </c>
      <c r="G305" s="16">
        <f>단가대비표!P51</f>
        <v>0</v>
      </c>
      <c r="H305" s="17">
        <f t="shared" si="72"/>
        <v>0</v>
      </c>
      <c r="I305" s="16">
        <f>단가대비표!V51</f>
        <v>0</v>
      </c>
      <c r="J305" s="17">
        <f t="shared" si="73"/>
        <v>0</v>
      </c>
      <c r="K305" s="16">
        <f t="shared" si="74"/>
        <v>385000</v>
      </c>
      <c r="L305" s="17">
        <f t="shared" si="75"/>
        <v>385000</v>
      </c>
      <c r="M305" s="10" t="s">
        <v>52</v>
      </c>
      <c r="N305" s="2" t="s">
        <v>199</v>
      </c>
      <c r="O305" s="2" t="s">
        <v>653</v>
      </c>
      <c r="P305" s="2" t="s">
        <v>63</v>
      </c>
      <c r="Q305" s="2" t="s">
        <v>63</v>
      </c>
      <c r="R305" s="2" t="s">
        <v>64</v>
      </c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2" t="s">
        <v>52</v>
      </c>
      <c r="AW305" s="2" t="s">
        <v>654</v>
      </c>
      <c r="AX305" s="2" t="s">
        <v>52</v>
      </c>
      <c r="AY305" s="2" t="s">
        <v>52</v>
      </c>
    </row>
    <row r="306" spans="1:51" ht="30" customHeight="1" x14ac:dyDescent="0.3">
      <c r="A306" s="10" t="s">
        <v>655</v>
      </c>
      <c r="B306" s="10" t="s">
        <v>656</v>
      </c>
      <c r="C306" s="10" t="s">
        <v>93</v>
      </c>
      <c r="D306" s="11">
        <v>217</v>
      </c>
      <c r="E306" s="16">
        <f>단가대비표!O67</f>
        <v>19560</v>
      </c>
      <c r="F306" s="17">
        <f t="shared" si="71"/>
        <v>4244520</v>
      </c>
      <c r="G306" s="16">
        <f>단가대비표!P67</f>
        <v>0</v>
      </c>
      <c r="H306" s="17">
        <f t="shared" si="72"/>
        <v>0</v>
      </c>
      <c r="I306" s="16">
        <f>단가대비표!V67</f>
        <v>0</v>
      </c>
      <c r="J306" s="17">
        <f t="shared" si="73"/>
        <v>0</v>
      </c>
      <c r="K306" s="16">
        <f t="shared" si="74"/>
        <v>19560</v>
      </c>
      <c r="L306" s="17">
        <f t="shared" si="75"/>
        <v>4244520</v>
      </c>
      <c r="M306" s="10" t="s">
        <v>52</v>
      </c>
      <c r="N306" s="2" t="s">
        <v>199</v>
      </c>
      <c r="O306" s="2" t="s">
        <v>657</v>
      </c>
      <c r="P306" s="2" t="s">
        <v>63</v>
      </c>
      <c r="Q306" s="2" t="s">
        <v>63</v>
      </c>
      <c r="R306" s="2" t="s">
        <v>64</v>
      </c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2" t="s">
        <v>52</v>
      </c>
      <c r="AW306" s="2" t="s">
        <v>658</v>
      </c>
      <c r="AX306" s="2" t="s">
        <v>52</v>
      </c>
      <c r="AY306" s="2" t="s">
        <v>52</v>
      </c>
    </row>
    <row r="307" spans="1:51" ht="30" customHeight="1" x14ac:dyDescent="0.3">
      <c r="A307" s="10" t="s">
        <v>655</v>
      </c>
      <c r="B307" s="10" t="s">
        <v>659</v>
      </c>
      <c r="C307" s="10" t="s">
        <v>93</v>
      </c>
      <c r="D307" s="11">
        <v>2</v>
      </c>
      <c r="E307" s="16">
        <f>단가대비표!O66</f>
        <v>13700</v>
      </c>
      <c r="F307" s="17">
        <f t="shared" si="71"/>
        <v>27400</v>
      </c>
      <c r="G307" s="16">
        <f>단가대비표!P66</f>
        <v>0</v>
      </c>
      <c r="H307" s="17">
        <f t="shared" si="72"/>
        <v>0</v>
      </c>
      <c r="I307" s="16">
        <f>단가대비표!V66</f>
        <v>0</v>
      </c>
      <c r="J307" s="17">
        <f t="shared" si="73"/>
        <v>0</v>
      </c>
      <c r="K307" s="16">
        <f t="shared" si="74"/>
        <v>13700</v>
      </c>
      <c r="L307" s="17">
        <f t="shared" si="75"/>
        <v>27400</v>
      </c>
      <c r="M307" s="10" t="s">
        <v>52</v>
      </c>
      <c r="N307" s="2" t="s">
        <v>199</v>
      </c>
      <c r="O307" s="2" t="s">
        <v>660</v>
      </c>
      <c r="P307" s="2" t="s">
        <v>63</v>
      </c>
      <c r="Q307" s="2" t="s">
        <v>63</v>
      </c>
      <c r="R307" s="2" t="s">
        <v>64</v>
      </c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2" t="s">
        <v>52</v>
      </c>
      <c r="AW307" s="2" t="s">
        <v>661</v>
      </c>
      <c r="AX307" s="2" t="s">
        <v>52</v>
      </c>
      <c r="AY307" s="2" t="s">
        <v>52</v>
      </c>
    </row>
    <row r="308" spans="1:51" ht="30" customHeight="1" x14ac:dyDescent="0.3">
      <c r="A308" s="10" t="s">
        <v>662</v>
      </c>
      <c r="B308" s="10" t="s">
        <v>663</v>
      </c>
      <c r="C308" s="10" t="s">
        <v>93</v>
      </c>
      <c r="D308" s="11">
        <v>23</v>
      </c>
      <c r="E308" s="16">
        <f>단가대비표!O23</f>
        <v>2892</v>
      </c>
      <c r="F308" s="17">
        <f t="shared" si="71"/>
        <v>66516</v>
      </c>
      <c r="G308" s="16">
        <f>단가대비표!P23</f>
        <v>0</v>
      </c>
      <c r="H308" s="17">
        <f t="shared" si="72"/>
        <v>0</v>
      </c>
      <c r="I308" s="16">
        <f>단가대비표!V23</f>
        <v>0</v>
      </c>
      <c r="J308" s="17">
        <f t="shared" si="73"/>
        <v>0</v>
      </c>
      <c r="K308" s="16">
        <f t="shared" si="74"/>
        <v>2892</v>
      </c>
      <c r="L308" s="17">
        <f t="shared" si="75"/>
        <v>66516</v>
      </c>
      <c r="M308" s="10" t="s">
        <v>52</v>
      </c>
      <c r="N308" s="2" t="s">
        <v>199</v>
      </c>
      <c r="O308" s="2" t="s">
        <v>664</v>
      </c>
      <c r="P308" s="2" t="s">
        <v>63</v>
      </c>
      <c r="Q308" s="2" t="s">
        <v>63</v>
      </c>
      <c r="R308" s="2" t="s">
        <v>64</v>
      </c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2" t="s">
        <v>52</v>
      </c>
      <c r="AW308" s="2" t="s">
        <v>665</v>
      </c>
      <c r="AX308" s="2" t="s">
        <v>52</v>
      </c>
      <c r="AY308" s="2" t="s">
        <v>52</v>
      </c>
    </row>
    <row r="309" spans="1:51" ht="30" customHeight="1" x14ac:dyDescent="0.3">
      <c r="A309" s="10" t="s">
        <v>575</v>
      </c>
      <c r="B309" s="10" t="s">
        <v>666</v>
      </c>
      <c r="C309" s="10" t="s">
        <v>424</v>
      </c>
      <c r="D309" s="11">
        <v>200</v>
      </c>
      <c r="E309" s="16">
        <f>단가대비표!O5</f>
        <v>327</v>
      </c>
      <c r="F309" s="17">
        <f t="shared" si="71"/>
        <v>65400</v>
      </c>
      <c r="G309" s="16">
        <f>단가대비표!P5</f>
        <v>0</v>
      </c>
      <c r="H309" s="17">
        <f t="shared" si="72"/>
        <v>0</v>
      </c>
      <c r="I309" s="16">
        <f>단가대비표!V5</f>
        <v>0</v>
      </c>
      <c r="J309" s="17">
        <f t="shared" si="73"/>
        <v>0</v>
      </c>
      <c r="K309" s="16">
        <f t="shared" si="74"/>
        <v>327</v>
      </c>
      <c r="L309" s="17">
        <f t="shared" si="75"/>
        <v>65400</v>
      </c>
      <c r="M309" s="10" t="s">
        <v>52</v>
      </c>
      <c r="N309" s="2" t="s">
        <v>199</v>
      </c>
      <c r="O309" s="2" t="s">
        <v>667</v>
      </c>
      <c r="P309" s="2" t="s">
        <v>63</v>
      </c>
      <c r="Q309" s="2" t="s">
        <v>63</v>
      </c>
      <c r="R309" s="2" t="s">
        <v>64</v>
      </c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2" t="s">
        <v>52</v>
      </c>
      <c r="AW309" s="2" t="s">
        <v>668</v>
      </c>
      <c r="AX309" s="2" t="s">
        <v>52</v>
      </c>
      <c r="AY309" s="2" t="s">
        <v>52</v>
      </c>
    </row>
    <row r="310" spans="1:51" ht="30" customHeight="1" x14ac:dyDescent="0.3">
      <c r="A310" s="10" t="s">
        <v>529</v>
      </c>
      <c r="B310" s="10" t="s">
        <v>533</v>
      </c>
      <c r="C310" s="10" t="s">
        <v>93</v>
      </c>
      <c r="D310" s="11">
        <v>23</v>
      </c>
      <c r="E310" s="16">
        <f>단가대비표!O22</f>
        <v>2500</v>
      </c>
      <c r="F310" s="17">
        <f t="shared" si="71"/>
        <v>57500</v>
      </c>
      <c r="G310" s="16">
        <f>단가대비표!P22</f>
        <v>0</v>
      </c>
      <c r="H310" s="17">
        <f t="shared" si="72"/>
        <v>0</v>
      </c>
      <c r="I310" s="16">
        <f>단가대비표!V22</f>
        <v>0</v>
      </c>
      <c r="J310" s="17">
        <f t="shared" si="73"/>
        <v>0</v>
      </c>
      <c r="K310" s="16">
        <f t="shared" si="74"/>
        <v>2500</v>
      </c>
      <c r="L310" s="17">
        <f t="shared" si="75"/>
        <v>57500</v>
      </c>
      <c r="M310" s="10" t="s">
        <v>52</v>
      </c>
      <c r="N310" s="2" t="s">
        <v>199</v>
      </c>
      <c r="O310" s="2" t="s">
        <v>534</v>
      </c>
      <c r="P310" s="2" t="s">
        <v>63</v>
      </c>
      <c r="Q310" s="2" t="s">
        <v>63</v>
      </c>
      <c r="R310" s="2" t="s">
        <v>64</v>
      </c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2" t="s">
        <v>52</v>
      </c>
      <c r="AW310" s="2" t="s">
        <v>669</v>
      </c>
      <c r="AX310" s="2" t="s">
        <v>52</v>
      </c>
      <c r="AY310" s="2" t="s">
        <v>52</v>
      </c>
    </row>
    <row r="311" spans="1:51" ht="30" customHeight="1" x14ac:dyDescent="0.3">
      <c r="A311" s="10" t="s">
        <v>670</v>
      </c>
      <c r="B311" s="10" t="s">
        <v>592</v>
      </c>
      <c r="C311" s="10" t="s">
        <v>432</v>
      </c>
      <c r="D311" s="11">
        <v>0.7</v>
      </c>
      <c r="E311" s="16">
        <f>단가대비표!O42</f>
        <v>0</v>
      </c>
      <c r="F311" s="17">
        <f t="shared" si="71"/>
        <v>0</v>
      </c>
      <c r="G311" s="16">
        <f>단가대비표!P42</f>
        <v>144458</v>
      </c>
      <c r="H311" s="17">
        <f t="shared" si="72"/>
        <v>101120.6</v>
      </c>
      <c r="I311" s="16">
        <f>단가대비표!V42</f>
        <v>0</v>
      </c>
      <c r="J311" s="17">
        <f t="shared" si="73"/>
        <v>0</v>
      </c>
      <c r="K311" s="16">
        <f t="shared" si="74"/>
        <v>144458</v>
      </c>
      <c r="L311" s="17">
        <f t="shared" si="75"/>
        <v>101120.6</v>
      </c>
      <c r="M311" s="10" t="s">
        <v>593</v>
      </c>
      <c r="N311" s="2" t="s">
        <v>199</v>
      </c>
      <c r="O311" s="2" t="s">
        <v>671</v>
      </c>
      <c r="P311" s="2" t="s">
        <v>63</v>
      </c>
      <c r="Q311" s="2" t="s">
        <v>63</v>
      </c>
      <c r="R311" s="2" t="s">
        <v>64</v>
      </c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2" t="s">
        <v>52</v>
      </c>
      <c r="AW311" s="2" t="s">
        <v>672</v>
      </c>
      <c r="AX311" s="2" t="s">
        <v>52</v>
      </c>
      <c r="AY311" s="2" t="s">
        <v>52</v>
      </c>
    </row>
    <row r="312" spans="1:51" ht="30" customHeight="1" x14ac:dyDescent="0.3">
      <c r="A312" s="10" t="s">
        <v>591</v>
      </c>
      <c r="B312" s="10" t="s">
        <v>592</v>
      </c>
      <c r="C312" s="10" t="s">
        <v>432</v>
      </c>
      <c r="D312" s="11">
        <v>11</v>
      </c>
      <c r="E312" s="16">
        <f>단가대비표!O43</f>
        <v>0</v>
      </c>
      <c r="F312" s="17">
        <f t="shared" si="71"/>
        <v>0</v>
      </c>
      <c r="G312" s="16">
        <f>단가대비표!P43</f>
        <v>122522</v>
      </c>
      <c r="H312" s="17">
        <f t="shared" si="72"/>
        <v>1347742</v>
      </c>
      <c r="I312" s="16">
        <f>단가대비표!V43</f>
        <v>0</v>
      </c>
      <c r="J312" s="17">
        <f t="shared" si="73"/>
        <v>0</v>
      </c>
      <c r="K312" s="16">
        <f t="shared" si="74"/>
        <v>122522</v>
      </c>
      <c r="L312" s="17">
        <f t="shared" si="75"/>
        <v>1347742</v>
      </c>
      <c r="M312" s="10" t="s">
        <v>593</v>
      </c>
      <c r="N312" s="2" t="s">
        <v>199</v>
      </c>
      <c r="O312" s="2" t="s">
        <v>594</v>
      </c>
      <c r="P312" s="2" t="s">
        <v>63</v>
      </c>
      <c r="Q312" s="2" t="s">
        <v>63</v>
      </c>
      <c r="R312" s="2" t="s">
        <v>64</v>
      </c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2" t="s">
        <v>52</v>
      </c>
      <c r="AW312" s="2" t="s">
        <v>673</v>
      </c>
      <c r="AX312" s="2" t="s">
        <v>52</v>
      </c>
      <c r="AY312" s="2" t="s">
        <v>52</v>
      </c>
    </row>
    <row r="313" spans="1:51" ht="30" customHeight="1" x14ac:dyDescent="0.3">
      <c r="A313" s="10" t="s">
        <v>596</v>
      </c>
      <c r="B313" s="10" t="s">
        <v>592</v>
      </c>
      <c r="C313" s="10" t="s">
        <v>432</v>
      </c>
      <c r="D313" s="11">
        <v>26.38</v>
      </c>
      <c r="E313" s="16">
        <f>단가대비표!O44</f>
        <v>0</v>
      </c>
      <c r="F313" s="17">
        <f t="shared" si="71"/>
        <v>0</v>
      </c>
      <c r="G313" s="16">
        <f>단가대비표!P44</f>
        <v>99248</v>
      </c>
      <c r="H313" s="17">
        <f t="shared" si="72"/>
        <v>2618162.2000000002</v>
      </c>
      <c r="I313" s="16">
        <f>단가대비표!V44</f>
        <v>0</v>
      </c>
      <c r="J313" s="17">
        <f t="shared" si="73"/>
        <v>0</v>
      </c>
      <c r="K313" s="16">
        <f t="shared" si="74"/>
        <v>99248</v>
      </c>
      <c r="L313" s="17">
        <f t="shared" si="75"/>
        <v>2618162.2000000002</v>
      </c>
      <c r="M313" s="10" t="s">
        <v>593</v>
      </c>
      <c r="N313" s="2" t="s">
        <v>199</v>
      </c>
      <c r="O313" s="2" t="s">
        <v>597</v>
      </c>
      <c r="P313" s="2" t="s">
        <v>63</v>
      </c>
      <c r="Q313" s="2" t="s">
        <v>63</v>
      </c>
      <c r="R313" s="2" t="s">
        <v>64</v>
      </c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2" t="s">
        <v>52</v>
      </c>
      <c r="AW313" s="2" t="s">
        <v>674</v>
      </c>
      <c r="AX313" s="2" t="s">
        <v>52</v>
      </c>
      <c r="AY313" s="2" t="s">
        <v>52</v>
      </c>
    </row>
    <row r="314" spans="1:51" ht="30" customHeight="1" x14ac:dyDescent="0.3">
      <c r="A314" s="10" t="s">
        <v>675</v>
      </c>
      <c r="B314" s="10" t="s">
        <v>592</v>
      </c>
      <c r="C314" s="10" t="s">
        <v>432</v>
      </c>
      <c r="D314" s="11">
        <v>0.28000000000000003</v>
      </c>
      <c r="E314" s="16">
        <f>단가대비표!O45</f>
        <v>0</v>
      </c>
      <c r="F314" s="17">
        <f t="shared" si="71"/>
        <v>0</v>
      </c>
      <c r="G314" s="16">
        <f>단가대비표!P45</f>
        <v>90694</v>
      </c>
      <c r="H314" s="17">
        <f t="shared" si="72"/>
        <v>25394.3</v>
      </c>
      <c r="I314" s="16">
        <f>단가대비표!V45</f>
        <v>0</v>
      </c>
      <c r="J314" s="17">
        <f t="shared" si="73"/>
        <v>0</v>
      </c>
      <c r="K314" s="16">
        <f t="shared" si="74"/>
        <v>90694</v>
      </c>
      <c r="L314" s="17">
        <f t="shared" si="75"/>
        <v>25394.3</v>
      </c>
      <c r="M314" s="10" t="s">
        <v>593</v>
      </c>
      <c r="N314" s="2" t="s">
        <v>199</v>
      </c>
      <c r="O314" s="2" t="s">
        <v>676</v>
      </c>
      <c r="P314" s="2" t="s">
        <v>63</v>
      </c>
      <c r="Q314" s="2" t="s">
        <v>63</v>
      </c>
      <c r="R314" s="2" t="s">
        <v>64</v>
      </c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2" t="s">
        <v>52</v>
      </c>
      <c r="AW314" s="2" t="s">
        <v>677</v>
      </c>
      <c r="AX314" s="2" t="s">
        <v>52</v>
      </c>
      <c r="AY314" s="2" t="s">
        <v>52</v>
      </c>
    </row>
    <row r="315" spans="1:51" ht="30" customHeight="1" x14ac:dyDescent="0.3">
      <c r="A315" s="10" t="s">
        <v>231</v>
      </c>
      <c r="B315" s="10" t="s">
        <v>52</v>
      </c>
      <c r="C315" s="10" t="s">
        <v>52</v>
      </c>
      <c r="D315" s="11"/>
      <c r="E315" s="16"/>
      <c r="F315" s="17">
        <f>TRUNC(SUMIF(N291:N314, N290, F291:F314),0)</f>
        <v>32266236</v>
      </c>
      <c r="G315" s="16"/>
      <c r="H315" s="17">
        <f>TRUNC(SUMIF(N291:N314, N290, H291:H314),0)</f>
        <v>4092419</v>
      </c>
      <c r="I315" s="16"/>
      <c r="J315" s="17">
        <f>TRUNC(SUMIF(N291:N314, N290, J291:J314),0)</f>
        <v>0</v>
      </c>
      <c r="K315" s="16"/>
      <c r="L315" s="17">
        <f>F315+H315+J315</f>
        <v>36358655</v>
      </c>
      <c r="M315" s="10" t="s">
        <v>52</v>
      </c>
      <c r="N315" s="2" t="s">
        <v>72</v>
      </c>
      <c r="O315" s="2" t="s">
        <v>72</v>
      </c>
      <c r="P315" s="2" t="s">
        <v>52</v>
      </c>
      <c r="Q315" s="2" t="s">
        <v>52</v>
      </c>
      <c r="R315" s="2" t="s">
        <v>52</v>
      </c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2" t="s">
        <v>52</v>
      </c>
      <c r="AW315" s="2" t="s">
        <v>52</v>
      </c>
      <c r="AX315" s="2" t="s">
        <v>52</v>
      </c>
      <c r="AY315" s="2" t="s">
        <v>52</v>
      </c>
    </row>
    <row r="316" spans="1:51" ht="30" customHeight="1" x14ac:dyDescent="0.3">
      <c r="A316" s="11"/>
      <c r="B316" s="11"/>
      <c r="C316" s="11"/>
      <c r="D316" s="11"/>
      <c r="E316" s="16"/>
      <c r="F316" s="17"/>
      <c r="G316" s="16"/>
      <c r="H316" s="17"/>
      <c r="I316" s="16"/>
      <c r="J316" s="17"/>
      <c r="K316" s="16"/>
      <c r="L316" s="17"/>
      <c r="M316" s="11"/>
    </row>
    <row r="317" spans="1:51" ht="30" customHeight="1" x14ac:dyDescent="0.3">
      <c r="A317" s="49" t="s">
        <v>1632</v>
      </c>
      <c r="B317" s="49"/>
      <c r="C317" s="49"/>
      <c r="D317" s="49"/>
      <c r="E317" s="50"/>
      <c r="F317" s="51"/>
      <c r="G317" s="50"/>
      <c r="H317" s="51"/>
      <c r="I317" s="50"/>
      <c r="J317" s="51"/>
      <c r="K317" s="50"/>
      <c r="L317" s="51"/>
      <c r="M317" s="49"/>
      <c r="N317" s="1" t="s">
        <v>234</v>
      </c>
    </row>
    <row r="318" spans="1:51" ht="30" customHeight="1" x14ac:dyDescent="0.3">
      <c r="A318" s="10" t="s">
        <v>679</v>
      </c>
      <c r="B318" s="10" t="s">
        <v>431</v>
      </c>
      <c r="C318" s="10" t="s">
        <v>432</v>
      </c>
      <c r="D318" s="11">
        <v>0.38</v>
      </c>
      <c r="E318" s="16">
        <f>단가대비표!O39</f>
        <v>0</v>
      </c>
      <c r="F318" s="17">
        <f>TRUNC(E318*D318,1)</f>
        <v>0</v>
      </c>
      <c r="G318" s="16">
        <f>단가대비표!P39</f>
        <v>315528</v>
      </c>
      <c r="H318" s="17">
        <f>TRUNC(G318*D318,1)</f>
        <v>119900.6</v>
      </c>
      <c r="I318" s="16">
        <f>단가대비표!V39</f>
        <v>0</v>
      </c>
      <c r="J318" s="17">
        <f>TRUNC(I318*D318,1)</f>
        <v>0</v>
      </c>
      <c r="K318" s="16">
        <f t="shared" ref="K318:L320" si="76">TRUNC(E318+G318+I318,1)</f>
        <v>315528</v>
      </c>
      <c r="L318" s="17">
        <f t="shared" si="76"/>
        <v>119900.6</v>
      </c>
      <c r="M318" s="10" t="s">
        <v>52</v>
      </c>
      <c r="N318" s="2" t="s">
        <v>234</v>
      </c>
      <c r="O318" s="2" t="s">
        <v>680</v>
      </c>
      <c r="P318" s="2" t="s">
        <v>63</v>
      </c>
      <c r="Q318" s="2" t="s">
        <v>63</v>
      </c>
      <c r="R318" s="2" t="s">
        <v>64</v>
      </c>
      <c r="S318" s="3"/>
      <c r="T318" s="3"/>
      <c r="U318" s="3"/>
      <c r="V318" s="3">
        <v>1</v>
      </c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2" t="s">
        <v>52</v>
      </c>
      <c r="AW318" s="2" t="s">
        <v>681</v>
      </c>
      <c r="AX318" s="2" t="s">
        <v>52</v>
      </c>
      <c r="AY318" s="2" t="s">
        <v>52</v>
      </c>
    </row>
    <row r="319" spans="1:51" ht="30" customHeight="1" x14ac:dyDescent="0.3">
      <c r="A319" s="10" t="s">
        <v>682</v>
      </c>
      <c r="B319" s="10" t="s">
        <v>431</v>
      </c>
      <c r="C319" s="10" t="s">
        <v>432</v>
      </c>
      <c r="D319" s="11">
        <v>0.21</v>
      </c>
      <c r="E319" s="16">
        <f>단가대비표!O38</f>
        <v>0</v>
      </c>
      <c r="F319" s="17">
        <f>TRUNC(E319*D319,1)</f>
        <v>0</v>
      </c>
      <c r="G319" s="16">
        <f>단가대비표!P38</f>
        <v>226122</v>
      </c>
      <c r="H319" s="17">
        <f>TRUNC(G319*D319,1)</f>
        <v>47485.599999999999</v>
      </c>
      <c r="I319" s="16">
        <f>단가대비표!V38</f>
        <v>0</v>
      </c>
      <c r="J319" s="17">
        <f>TRUNC(I319*D319,1)</f>
        <v>0</v>
      </c>
      <c r="K319" s="16">
        <f t="shared" si="76"/>
        <v>226122</v>
      </c>
      <c r="L319" s="17">
        <f t="shared" si="76"/>
        <v>47485.599999999999</v>
      </c>
      <c r="M319" s="10" t="s">
        <v>52</v>
      </c>
      <c r="N319" s="2" t="s">
        <v>234</v>
      </c>
      <c r="O319" s="2" t="s">
        <v>683</v>
      </c>
      <c r="P319" s="2" t="s">
        <v>63</v>
      </c>
      <c r="Q319" s="2" t="s">
        <v>63</v>
      </c>
      <c r="R319" s="2" t="s">
        <v>64</v>
      </c>
      <c r="S319" s="3"/>
      <c r="T319" s="3"/>
      <c r="U319" s="3"/>
      <c r="V319" s="3">
        <v>1</v>
      </c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2" t="s">
        <v>52</v>
      </c>
      <c r="AW319" s="2" t="s">
        <v>684</v>
      </c>
      <c r="AX319" s="2" t="s">
        <v>52</v>
      </c>
      <c r="AY319" s="2" t="s">
        <v>52</v>
      </c>
    </row>
    <row r="320" spans="1:51" ht="30" customHeight="1" x14ac:dyDescent="0.3">
      <c r="A320" s="10" t="s">
        <v>435</v>
      </c>
      <c r="B320" s="10" t="s">
        <v>436</v>
      </c>
      <c r="C320" s="10" t="s">
        <v>69</v>
      </c>
      <c r="D320" s="11">
        <v>1</v>
      </c>
      <c r="E320" s="16">
        <f>TRUNC(SUMIF(V318:V320, RIGHTB(O320, 1), H318:H320)*U320, 2)</f>
        <v>5021.58</v>
      </c>
      <c r="F320" s="17">
        <f>TRUNC(E320*D320,1)</f>
        <v>5021.5</v>
      </c>
      <c r="G320" s="16">
        <v>0</v>
      </c>
      <c r="H320" s="17">
        <f>TRUNC(G320*D320,1)</f>
        <v>0</v>
      </c>
      <c r="I320" s="16">
        <v>0</v>
      </c>
      <c r="J320" s="17">
        <f>TRUNC(I320*D320,1)</f>
        <v>0</v>
      </c>
      <c r="K320" s="16">
        <f t="shared" si="76"/>
        <v>5021.5</v>
      </c>
      <c r="L320" s="17">
        <f t="shared" si="76"/>
        <v>5021.5</v>
      </c>
      <c r="M320" s="10" t="s">
        <v>52</v>
      </c>
      <c r="N320" s="2" t="s">
        <v>234</v>
      </c>
      <c r="O320" s="2" t="s">
        <v>70</v>
      </c>
      <c r="P320" s="2" t="s">
        <v>63</v>
      </c>
      <c r="Q320" s="2" t="s">
        <v>63</v>
      </c>
      <c r="R320" s="2" t="s">
        <v>63</v>
      </c>
      <c r="S320" s="3">
        <v>1</v>
      </c>
      <c r="T320" s="3">
        <v>0</v>
      </c>
      <c r="U320" s="3">
        <v>0.03</v>
      </c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2" t="s">
        <v>52</v>
      </c>
      <c r="AW320" s="2" t="s">
        <v>685</v>
      </c>
      <c r="AX320" s="2" t="s">
        <v>52</v>
      </c>
      <c r="AY320" s="2" t="s">
        <v>52</v>
      </c>
    </row>
    <row r="321" spans="1:51" ht="30" customHeight="1" x14ac:dyDescent="0.3">
      <c r="A321" s="10" t="s">
        <v>231</v>
      </c>
      <c r="B321" s="10" t="s">
        <v>52</v>
      </c>
      <c r="C321" s="10" t="s">
        <v>52</v>
      </c>
      <c r="D321" s="11"/>
      <c r="E321" s="16"/>
      <c r="F321" s="17">
        <f>TRUNC(SUMIF(N318:N320, N317, F318:F320),0)</f>
        <v>5021</v>
      </c>
      <c r="G321" s="16"/>
      <c r="H321" s="17">
        <f>TRUNC(SUMIF(N318:N320, N317, H318:H320),0)</f>
        <v>167386</v>
      </c>
      <c r="I321" s="16"/>
      <c r="J321" s="17">
        <f>TRUNC(SUMIF(N318:N320, N317, J318:J320),0)</f>
        <v>0</v>
      </c>
      <c r="K321" s="16"/>
      <c r="L321" s="17">
        <f>F321+H321+J321</f>
        <v>172407</v>
      </c>
      <c r="M321" s="10" t="s">
        <v>52</v>
      </c>
      <c r="N321" s="2" t="s">
        <v>72</v>
      </c>
      <c r="O321" s="2" t="s">
        <v>72</v>
      </c>
      <c r="P321" s="2" t="s">
        <v>52</v>
      </c>
      <c r="Q321" s="2" t="s">
        <v>52</v>
      </c>
      <c r="R321" s="2" t="s">
        <v>52</v>
      </c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2" t="s">
        <v>52</v>
      </c>
      <c r="AW321" s="2" t="s">
        <v>52</v>
      </c>
      <c r="AX321" s="2" t="s">
        <v>52</v>
      </c>
      <c r="AY321" s="2" t="s">
        <v>52</v>
      </c>
    </row>
    <row r="322" spans="1:51" ht="30" customHeight="1" x14ac:dyDescent="0.3">
      <c r="A322" s="11"/>
      <c r="B322" s="11"/>
      <c r="C322" s="11"/>
      <c r="D322" s="11"/>
      <c r="E322" s="16"/>
      <c r="F322" s="17"/>
      <c r="G322" s="16"/>
      <c r="H322" s="17"/>
      <c r="I322" s="16"/>
      <c r="J322" s="17"/>
      <c r="K322" s="16"/>
      <c r="L322" s="17"/>
      <c r="M322" s="11"/>
    </row>
    <row r="323" spans="1:51" ht="30" customHeight="1" x14ac:dyDescent="0.3">
      <c r="A323" s="49" t="s">
        <v>686</v>
      </c>
      <c r="B323" s="49"/>
      <c r="C323" s="49"/>
      <c r="D323" s="49"/>
      <c r="E323" s="50"/>
      <c r="F323" s="51"/>
      <c r="G323" s="50"/>
      <c r="H323" s="51"/>
      <c r="I323" s="50"/>
      <c r="J323" s="51"/>
      <c r="K323" s="50"/>
      <c r="L323" s="51"/>
      <c r="M323" s="49"/>
      <c r="N323" s="1" t="s">
        <v>237</v>
      </c>
    </row>
    <row r="324" spans="1:51" ht="30" customHeight="1" x14ac:dyDescent="0.3">
      <c r="A324" s="10" t="s">
        <v>679</v>
      </c>
      <c r="B324" s="10" t="s">
        <v>431</v>
      </c>
      <c r="C324" s="10" t="s">
        <v>432</v>
      </c>
      <c r="D324" s="11">
        <v>0.59</v>
      </c>
      <c r="E324" s="16">
        <f>단가대비표!O39</f>
        <v>0</v>
      </c>
      <c r="F324" s="17">
        <f>TRUNC(E324*D324,1)</f>
        <v>0</v>
      </c>
      <c r="G324" s="16">
        <f>단가대비표!P39</f>
        <v>315528</v>
      </c>
      <c r="H324" s="17">
        <f>TRUNC(G324*D324,1)</f>
        <v>186161.5</v>
      </c>
      <c r="I324" s="16">
        <f>단가대비표!V39</f>
        <v>0</v>
      </c>
      <c r="J324" s="17">
        <f>TRUNC(I324*D324,1)</f>
        <v>0</v>
      </c>
      <c r="K324" s="16">
        <f t="shared" ref="K324:L327" si="77">TRUNC(E324+G324+I324,1)</f>
        <v>315528</v>
      </c>
      <c r="L324" s="17">
        <f t="shared" si="77"/>
        <v>186161.5</v>
      </c>
      <c r="M324" s="10" t="s">
        <v>52</v>
      </c>
      <c r="N324" s="2" t="s">
        <v>237</v>
      </c>
      <c r="O324" s="2" t="s">
        <v>680</v>
      </c>
      <c r="P324" s="2" t="s">
        <v>63</v>
      </c>
      <c r="Q324" s="2" t="s">
        <v>63</v>
      </c>
      <c r="R324" s="2" t="s">
        <v>64</v>
      </c>
      <c r="S324" s="3"/>
      <c r="T324" s="3"/>
      <c r="U324" s="3"/>
      <c r="V324" s="3">
        <v>1</v>
      </c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2" t="s">
        <v>52</v>
      </c>
      <c r="AW324" s="2" t="s">
        <v>688</v>
      </c>
      <c r="AX324" s="2" t="s">
        <v>52</v>
      </c>
      <c r="AY324" s="2" t="s">
        <v>52</v>
      </c>
    </row>
    <row r="325" spans="1:51" ht="30" customHeight="1" x14ac:dyDescent="0.3">
      <c r="A325" s="10" t="s">
        <v>430</v>
      </c>
      <c r="B325" s="10" t="s">
        <v>431</v>
      </c>
      <c r="C325" s="10" t="s">
        <v>432</v>
      </c>
      <c r="D325" s="11">
        <v>0.46</v>
      </c>
      <c r="E325" s="16">
        <f>단가대비표!O40</f>
        <v>0</v>
      </c>
      <c r="F325" s="17">
        <f>TRUNC(E325*D325,1)</f>
        <v>0</v>
      </c>
      <c r="G325" s="16">
        <f>단가대비표!P40</f>
        <v>436224</v>
      </c>
      <c r="H325" s="17">
        <f>TRUNC(G325*D325,1)</f>
        <v>200663</v>
      </c>
      <c r="I325" s="16">
        <f>단가대비표!V40</f>
        <v>0</v>
      </c>
      <c r="J325" s="17">
        <f>TRUNC(I325*D325,1)</f>
        <v>0</v>
      </c>
      <c r="K325" s="16">
        <f t="shared" si="77"/>
        <v>436224</v>
      </c>
      <c r="L325" s="17">
        <f t="shared" si="77"/>
        <v>200663</v>
      </c>
      <c r="M325" s="10" t="s">
        <v>52</v>
      </c>
      <c r="N325" s="2" t="s">
        <v>237</v>
      </c>
      <c r="O325" s="2" t="s">
        <v>433</v>
      </c>
      <c r="P325" s="2" t="s">
        <v>63</v>
      </c>
      <c r="Q325" s="2" t="s">
        <v>63</v>
      </c>
      <c r="R325" s="2" t="s">
        <v>64</v>
      </c>
      <c r="S325" s="3"/>
      <c r="T325" s="3"/>
      <c r="U325" s="3"/>
      <c r="V325" s="3">
        <v>1</v>
      </c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2" t="s">
        <v>52</v>
      </c>
      <c r="AW325" s="2" t="s">
        <v>689</v>
      </c>
      <c r="AX325" s="2" t="s">
        <v>52</v>
      </c>
      <c r="AY325" s="2" t="s">
        <v>52</v>
      </c>
    </row>
    <row r="326" spans="1:51" ht="30" customHeight="1" x14ac:dyDescent="0.3">
      <c r="A326" s="10" t="s">
        <v>682</v>
      </c>
      <c r="B326" s="10" t="s">
        <v>431</v>
      </c>
      <c r="C326" s="10" t="s">
        <v>432</v>
      </c>
      <c r="D326" s="11">
        <v>0.38</v>
      </c>
      <c r="E326" s="16">
        <f>단가대비표!O38</f>
        <v>0</v>
      </c>
      <c r="F326" s="17">
        <f>TRUNC(E326*D326,1)</f>
        <v>0</v>
      </c>
      <c r="G326" s="16">
        <f>단가대비표!P38</f>
        <v>226122</v>
      </c>
      <c r="H326" s="17">
        <f>TRUNC(G326*D326,1)</f>
        <v>85926.3</v>
      </c>
      <c r="I326" s="16">
        <f>단가대비표!V38</f>
        <v>0</v>
      </c>
      <c r="J326" s="17">
        <f>TRUNC(I326*D326,1)</f>
        <v>0</v>
      </c>
      <c r="K326" s="16">
        <f t="shared" si="77"/>
        <v>226122</v>
      </c>
      <c r="L326" s="17">
        <f t="shared" si="77"/>
        <v>85926.3</v>
      </c>
      <c r="M326" s="10" t="s">
        <v>52</v>
      </c>
      <c r="N326" s="2" t="s">
        <v>237</v>
      </c>
      <c r="O326" s="2" t="s">
        <v>683</v>
      </c>
      <c r="P326" s="2" t="s">
        <v>63</v>
      </c>
      <c r="Q326" s="2" t="s">
        <v>63</v>
      </c>
      <c r="R326" s="2" t="s">
        <v>64</v>
      </c>
      <c r="S326" s="3"/>
      <c r="T326" s="3"/>
      <c r="U326" s="3"/>
      <c r="V326" s="3">
        <v>1</v>
      </c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2" t="s">
        <v>52</v>
      </c>
      <c r="AW326" s="2" t="s">
        <v>690</v>
      </c>
      <c r="AX326" s="2" t="s">
        <v>52</v>
      </c>
      <c r="AY326" s="2" t="s">
        <v>52</v>
      </c>
    </row>
    <row r="327" spans="1:51" ht="30" customHeight="1" x14ac:dyDescent="0.3">
      <c r="A327" s="10" t="s">
        <v>435</v>
      </c>
      <c r="B327" s="10" t="s">
        <v>436</v>
      </c>
      <c r="C327" s="10" t="s">
        <v>69</v>
      </c>
      <c r="D327" s="11">
        <v>1</v>
      </c>
      <c r="E327" s="16">
        <f>TRUNC(SUMIF(V324:V327, RIGHTB(O327, 1), H324:H327)*U327, 2)</f>
        <v>14182.52</v>
      </c>
      <c r="F327" s="17">
        <f>TRUNC(E327*D327,1)</f>
        <v>14182.5</v>
      </c>
      <c r="G327" s="16">
        <v>0</v>
      </c>
      <c r="H327" s="17">
        <f>TRUNC(G327*D327,1)</f>
        <v>0</v>
      </c>
      <c r="I327" s="16">
        <v>0</v>
      </c>
      <c r="J327" s="17">
        <f>TRUNC(I327*D327,1)</f>
        <v>0</v>
      </c>
      <c r="K327" s="16">
        <f t="shared" si="77"/>
        <v>14182.5</v>
      </c>
      <c r="L327" s="17">
        <f t="shared" si="77"/>
        <v>14182.5</v>
      </c>
      <c r="M327" s="10" t="s">
        <v>52</v>
      </c>
      <c r="N327" s="2" t="s">
        <v>237</v>
      </c>
      <c r="O327" s="2" t="s">
        <v>70</v>
      </c>
      <c r="P327" s="2" t="s">
        <v>63</v>
      </c>
      <c r="Q327" s="2" t="s">
        <v>63</v>
      </c>
      <c r="R327" s="2" t="s">
        <v>63</v>
      </c>
      <c r="S327" s="3">
        <v>1</v>
      </c>
      <c r="T327" s="3">
        <v>0</v>
      </c>
      <c r="U327" s="3">
        <v>0.03</v>
      </c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2" t="s">
        <v>52</v>
      </c>
      <c r="AW327" s="2" t="s">
        <v>691</v>
      </c>
      <c r="AX327" s="2" t="s">
        <v>52</v>
      </c>
      <c r="AY327" s="2" t="s">
        <v>52</v>
      </c>
    </row>
    <row r="328" spans="1:51" ht="30" customHeight="1" x14ac:dyDescent="0.3">
      <c r="A328" s="10" t="s">
        <v>231</v>
      </c>
      <c r="B328" s="10" t="s">
        <v>52</v>
      </c>
      <c r="C328" s="10" t="s">
        <v>52</v>
      </c>
      <c r="D328" s="11"/>
      <c r="E328" s="16"/>
      <c r="F328" s="17">
        <f>TRUNC(SUMIF(N324:N327, N323, F324:F327),0)</f>
        <v>14182</v>
      </c>
      <c r="G328" s="16"/>
      <c r="H328" s="17">
        <f>TRUNC(SUMIF(N324:N327, N323, H324:H327),0)</f>
        <v>472750</v>
      </c>
      <c r="I328" s="16"/>
      <c r="J328" s="17">
        <f>TRUNC(SUMIF(N324:N327, N323, J324:J327),0)</f>
        <v>0</v>
      </c>
      <c r="K328" s="16"/>
      <c r="L328" s="17">
        <f>F328+H328+J328</f>
        <v>486932</v>
      </c>
      <c r="M328" s="10" t="s">
        <v>52</v>
      </c>
      <c r="N328" s="2" t="s">
        <v>72</v>
      </c>
      <c r="O328" s="2" t="s">
        <v>72</v>
      </c>
      <c r="P328" s="2" t="s">
        <v>52</v>
      </c>
      <c r="Q328" s="2" t="s">
        <v>52</v>
      </c>
      <c r="R328" s="2" t="s">
        <v>52</v>
      </c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2" t="s">
        <v>52</v>
      </c>
      <c r="AW328" s="2" t="s">
        <v>52</v>
      </c>
      <c r="AX328" s="2" t="s">
        <v>52</v>
      </c>
      <c r="AY328" s="2" t="s">
        <v>52</v>
      </c>
    </row>
    <row r="329" spans="1:51" ht="30" customHeight="1" x14ac:dyDescent="0.3">
      <c r="A329" s="11"/>
      <c r="B329" s="11"/>
      <c r="C329" s="11"/>
      <c r="D329" s="11"/>
      <c r="E329" s="16"/>
      <c r="F329" s="17"/>
      <c r="G329" s="16"/>
      <c r="H329" s="17"/>
      <c r="I329" s="16"/>
      <c r="J329" s="17"/>
      <c r="K329" s="16"/>
      <c r="L329" s="17"/>
      <c r="M329" s="11"/>
    </row>
    <row r="330" spans="1:51" ht="30" customHeight="1" x14ac:dyDescent="0.3">
      <c r="A330" s="49" t="s">
        <v>692</v>
      </c>
      <c r="B330" s="49"/>
      <c r="C330" s="49"/>
      <c r="D330" s="49"/>
      <c r="E330" s="50"/>
      <c r="F330" s="51"/>
      <c r="G330" s="50"/>
      <c r="H330" s="51"/>
      <c r="I330" s="50"/>
      <c r="J330" s="51"/>
      <c r="K330" s="50"/>
      <c r="L330" s="51"/>
      <c r="M330" s="49"/>
      <c r="N330" s="1" t="s">
        <v>241</v>
      </c>
    </row>
    <row r="331" spans="1:51" ht="30" customHeight="1" x14ac:dyDescent="0.3">
      <c r="A331" s="10" t="s">
        <v>430</v>
      </c>
      <c r="B331" s="10" t="s">
        <v>431</v>
      </c>
      <c r="C331" s="10" t="s">
        <v>432</v>
      </c>
      <c r="D331" s="11">
        <v>0.16</v>
      </c>
      <c r="E331" s="16">
        <f>단가대비표!O40</f>
        <v>0</v>
      </c>
      <c r="F331" s="17">
        <f>TRUNC(E331*D331,1)</f>
        <v>0</v>
      </c>
      <c r="G331" s="16">
        <f>단가대비표!P40</f>
        <v>436224</v>
      </c>
      <c r="H331" s="17">
        <f>TRUNC(G331*D331,1)</f>
        <v>69795.8</v>
      </c>
      <c r="I331" s="16">
        <f>단가대비표!V40</f>
        <v>0</v>
      </c>
      <c r="J331" s="17">
        <f>TRUNC(I331*D331,1)</f>
        <v>0</v>
      </c>
      <c r="K331" s="16">
        <f t="shared" ref="K331:L333" si="78">TRUNC(E331+G331+I331,1)</f>
        <v>436224</v>
      </c>
      <c r="L331" s="17">
        <f t="shared" si="78"/>
        <v>69795.8</v>
      </c>
      <c r="M331" s="10" t="s">
        <v>52</v>
      </c>
      <c r="N331" s="2" t="s">
        <v>241</v>
      </c>
      <c r="O331" s="2" t="s">
        <v>433</v>
      </c>
      <c r="P331" s="2" t="s">
        <v>63</v>
      </c>
      <c r="Q331" s="2" t="s">
        <v>63</v>
      </c>
      <c r="R331" s="2" t="s">
        <v>64</v>
      </c>
      <c r="S331" s="3"/>
      <c r="T331" s="3"/>
      <c r="U331" s="3"/>
      <c r="V331" s="3">
        <v>1</v>
      </c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2" t="s">
        <v>52</v>
      </c>
      <c r="AW331" s="2" t="s">
        <v>694</v>
      </c>
      <c r="AX331" s="2" t="s">
        <v>52</v>
      </c>
      <c r="AY331" s="2" t="s">
        <v>52</v>
      </c>
    </row>
    <row r="332" spans="1:51" ht="30" customHeight="1" x14ac:dyDescent="0.3">
      <c r="A332" s="10" t="s">
        <v>682</v>
      </c>
      <c r="B332" s="10" t="s">
        <v>431</v>
      </c>
      <c r="C332" s="10" t="s">
        <v>432</v>
      </c>
      <c r="D332" s="11">
        <v>0.08</v>
      </c>
      <c r="E332" s="16">
        <f>단가대비표!O38</f>
        <v>0</v>
      </c>
      <c r="F332" s="17">
        <f>TRUNC(E332*D332,1)</f>
        <v>0</v>
      </c>
      <c r="G332" s="16">
        <f>단가대비표!P38</f>
        <v>226122</v>
      </c>
      <c r="H332" s="17">
        <f>TRUNC(G332*D332,1)</f>
        <v>18089.7</v>
      </c>
      <c r="I332" s="16">
        <f>단가대비표!V38</f>
        <v>0</v>
      </c>
      <c r="J332" s="17">
        <f>TRUNC(I332*D332,1)</f>
        <v>0</v>
      </c>
      <c r="K332" s="16">
        <f t="shared" si="78"/>
        <v>226122</v>
      </c>
      <c r="L332" s="17">
        <f t="shared" si="78"/>
        <v>18089.7</v>
      </c>
      <c r="M332" s="10" t="s">
        <v>52</v>
      </c>
      <c r="N332" s="2" t="s">
        <v>241</v>
      </c>
      <c r="O332" s="2" t="s">
        <v>683</v>
      </c>
      <c r="P332" s="2" t="s">
        <v>63</v>
      </c>
      <c r="Q332" s="2" t="s">
        <v>63</v>
      </c>
      <c r="R332" s="2" t="s">
        <v>64</v>
      </c>
      <c r="S332" s="3"/>
      <c r="T332" s="3"/>
      <c r="U332" s="3"/>
      <c r="V332" s="3">
        <v>1</v>
      </c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2" t="s">
        <v>52</v>
      </c>
      <c r="AW332" s="2" t="s">
        <v>695</v>
      </c>
      <c r="AX332" s="2" t="s">
        <v>52</v>
      </c>
      <c r="AY332" s="2" t="s">
        <v>52</v>
      </c>
    </row>
    <row r="333" spans="1:51" ht="30" customHeight="1" x14ac:dyDescent="0.3">
      <c r="A333" s="10" t="s">
        <v>435</v>
      </c>
      <c r="B333" s="10" t="s">
        <v>436</v>
      </c>
      <c r="C333" s="10" t="s">
        <v>69</v>
      </c>
      <c r="D333" s="11">
        <v>1</v>
      </c>
      <c r="E333" s="16">
        <f>TRUNC(SUMIF(V331:V333, RIGHTB(O333, 1), H331:H333)*U333, 2)</f>
        <v>2636.56</v>
      </c>
      <c r="F333" s="17">
        <f>TRUNC(E333*D333,1)</f>
        <v>2636.5</v>
      </c>
      <c r="G333" s="16">
        <v>0</v>
      </c>
      <c r="H333" s="17">
        <f>TRUNC(G333*D333,1)</f>
        <v>0</v>
      </c>
      <c r="I333" s="16">
        <v>0</v>
      </c>
      <c r="J333" s="17">
        <f>TRUNC(I333*D333,1)</f>
        <v>0</v>
      </c>
      <c r="K333" s="16">
        <f t="shared" si="78"/>
        <v>2636.5</v>
      </c>
      <c r="L333" s="17">
        <f t="shared" si="78"/>
        <v>2636.5</v>
      </c>
      <c r="M333" s="10" t="s">
        <v>52</v>
      </c>
      <c r="N333" s="2" t="s">
        <v>241</v>
      </c>
      <c r="O333" s="2" t="s">
        <v>70</v>
      </c>
      <c r="P333" s="2" t="s">
        <v>63</v>
      </c>
      <c r="Q333" s="2" t="s">
        <v>63</v>
      </c>
      <c r="R333" s="2" t="s">
        <v>63</v>
      </c>
      <c r="S333" s="3">
        <v>1</v>
      </c>
      <c r="T333" s="3">
        <v>0</v>
      </c>
      <c r="U333" s="3">
        <v>0.03</v>
      </c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2" t="s">
        <v>52</v>
      </c>
      <c r="AW333" s="2" t="s">
        <v>696</v>
      </c>
      <c r="AX333" s="2" t="s">
        <v>52</v>
      </c>
      <c r="AY333" s="2" t="s">
        <v>52</v>
      </c>
    </row>
    <row r="334" spans="1:51" ht="30" customHeight="1" x14ac:dyDescent="0.3">
      <c r="A334" s="10" t="s">
        <v>231</v>
      </c>
      <c r="B334" s="10" t="s">
        <v>52</v>
      </c>
      <c r="C334" s="10" t="s">
        <v>52</v>
      </c>
      <c r="D334" s="11"/>
      <c r="E334" s="16"/>
      <c r="F334" s="17">
        <f>TRUNC(SUMIF(N331:N333, N330, F331:F333),0)</f>
        <v>2636</v>
      </c>
      <c r="G334" s="16"/>
      <c r="H334" s="17">
        <f>TRUNC(SUMIF(N331:N333, N330, H331:H333),0)</f>
        <v>87885</v>
      </c>
      <c r="I334" s="16"/>
      <c r="J334" s="17">
        <f>TRUNC(SUMIF(N331:N333, N330, J331:J333),0)</f>
        <v>0</v>
      </c>
      <c r="K334" s="16"/>
      <c r="L334" s="17">
        <f>F334+H334+J334</f>
        <v>90521</v>
      </c>
      <c r="M334" s="10" t="s">
        <v>52</v>
      </c>
      <c r="N334" s="2" t="s">
        <v>72</v>
      </c>
      <c r="O334" s="2" t="s">
        <v>72</v>
      </c>
      <c r="P334" s="2" t="s">
        <v>52</v>
      </c>
      <c r="Q334" s="2" t="s">
        <v>52</v>
      </c>
      <c r="R334" s="2" t="s">
        <v>52</v>
      </c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2" t="s">
        <v>52</v>
      </c>
      <c r="AW334" s="2" t="s">
        <v>52</v>
      </c>
      <c r="AX334" s="2" t="s">
        <v>52</v>
      </c>
      <c r="AY334" s="2" t="s">
        <v>52</v>
      </c>
    </row>
    <row r="335" spans="1:51" ht="30" customHeight="1" x14ac:dyDescent="0.3">
      <c r="A335" s="11"/>
      <c r="B335" s="11"/>
      <c r="C335" s="11"/>
      <c r="D335" s="11"/>
      <c r="E335" s="16"/>
      <c r="F335" s="17"/>
      <c r="G335" s="16"/>
      <c r="H335" s="17"/>
      <c r="I335" s="16"/>
      <c r="J335" s="17"/>
      <c r="K335" s="16"/>
      <c r="L335" s="17"/>
      <c r="M335" s="11"/>
    </row>
    <row r="336" spans="1:51" ht="30" customHeight="1" x14ac:dyDescent="0.3">
      <c r="A336" s="49" t="s">
        <v>697</v>
      </c>
      <c r="B336" s="49"/>
      <c r="C336" s="49"/>
      <c r="D336" s="49"/>
      <c r="E336" s="50"/>
      <c r="F336" s="51"/>
      <c r="G336" s="50"/>
      <c r="H336" s="51"/>
      <c r="I336" s="50"/>
      <c r="J336" s="51"/>
      <c r="K336" s="50"/>
      <c r="L336" s="51"/>
      <c r="M336" s="49"/>
      <c r="N336" s="1" t="s">
        <v>245</v>
      </c>
    </row>
    <row r="337" spans="1:51" ht="30" customHeight="1" x14ac:dyDescent="0.3">
      <c r="A337" s="10" t="s">
        <v>699</v>
      </c>
      <c r="B337" s="10" t="s">
        <v>700</v>
      </c>
      <c r="C337" s="10" t="s">
        <v>432</v>
      </c>
      <c r="D337" s="11">
        <v>0.02</v>
      </c>
      <c r="E337" s="16">
        <f>단가대비표!O41</f>
        <v>0</v>
      </c>
      <c r="F337" s="17">
        <f>TRUNC(E337*D337,1)</f>
        <v>0</v>
      </c>
      <c r="G337" s="16">
        <f>단가대비표!P41</f>
        <v>304509</v>
      </c>
      <c r="H337" s="17">
        <f>TRUNC(G337*D337,1)</f>
        <v>6090.1</v>
      </c>
      <c r="I337" s="16">
        <f>단가대비표!V41</f>
        <v>0</v>
      </c>
      <c r="J337" s="17">
        <f>TRUNC(I337*D337,1)</f>
        <v>0</v>
      </c>
      <c r="K337" s="16">
        <f>TRUNC(E337+G337+I337,1)</f>
        <v>304509</v>
      </c>
      <c r="L337" s="17">
        <f>TRUNC(F337+H337+J337,1)</f>
        <v>6090.1</v>
      </c>
      <c r="M337" s="10" t="s">
        <v>52</v>
      </c>
      <c r="N337" s="2" t="s">
        <v>245</v>
      </c>
      <c r="O337" s="2" t="s">
        <v>701</v>
      </c>
      <c r="P337" s="2" t="s">
        <v>63</v>
      </c>
      <c r="Q337" s="2" t="s">
        <v>63</v>
      </c>
      <c r="R337" s="2" t="s">
        <v>64</v>
      </c>
      <c r="S337" s="3"/>
      <c r="T337" s="3"/>
      <c r="U337" s="3"/>
      <c r="V337" s="3">
        <v>1</v>
      </c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2" t="s">
        <v>52</v>
      </c>
      <c r="AW337" s="2" t="s">
        <v>702</v>
      </c>
      <c r="AX337" s="2" t="s">
        <v>52</v>
      </c>
      <c r="AY337" s="2" t="s">
        <v>52</v>
      </c>
    </row>
    <row r="338" spans="1:51" ht="30" customHeight="1" x14ac:dyDescent="0.3">
      <c r="A338" s="10" t="s">
        <v>435</v>
      </c>
      <c r="B338" s="10" t="s">
        <v>436</v>
      </c>
      <c r="C338" s="10" t="s">
        <v>69</v>
      </c>
      <c r="D338" s="11">
        <v>1</v>
      </c>
      <c r="E338" s="16">
        <f>TRUNC(SUMIF(V337:V338, RIGHTB(O338, 1), H337:H338)*U338, 2)</f>
        <v>182.7</v>
      </c>
      <c r="F338" s="17">
        <f>TRUNC(E338*D338,1)</f>
        <v>182.7</v>
      </c>
      <c r="G338" s="16">
        <v>0</v>
      </c>
      <c r="H338" s="17">
        <f>TRUNC(G338*D338,1)</f>
        <v>0</v>
      </c>
      <c r="I338" s="16">
        <v>0</v>
      </c>
      <c r="J338" s="17">
        <f>TRUNC(I338*D338,1)</f>
        <v>0</v>
      </c>
      <c r="K338" s="16">
        <f>TRUNC(E338+G338+I338,1)</f>
        <v>182.7</v>
      </c>
      <c r="L338" s="17">
        <f>TRUNC(F338+H338+J338,1)</f>
        <v>182.7</v>
      </c>
      <c r="M338" s="10" t="s">
        <v>52</v>
      </c>
      <c r="N338" s="2" t="s">
        <v>245</v>
      </c>
      <c r="O338" s="2" t="s">
        <v>70</v>
      </c>
      <c r="P338" s="2" t="s">
        <v>63</v>
      </c>
      <c r="Q338" s="2" t="s">
        <v>63</v>
      </c>
      <c r="R338" s="2" t="s">
        <v>63</v>
      </c>
      <c r="S338" s="3">
        <v>1</v>
      </c>
      <c r="T338" s="3">
        <v>0</v>
      </c>
      <c r="U338" s="3">
        <v>0.03</v>
      </c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2" t="s">
        <v>52</v>
      </c>
      <c r="AW338" s="2" t="s">
        <v>703</v>
      </c>
      <c r="AX338" s="2" t="s">
        <v>52</v>
      </c>
      <c r="AY338" s="2" t="s">
        <v>52</v>
      </c>
    </row>
    <row r="339" spans="1:51" ht="30" customHeight="1" x14ac:dyDescent="0.3">
      <c r="A339" s="10" t="s">
        <v>231</v>
      </c>
      <c r="B339" s="10" t="s">
        <v>52</v>
      </c>
      <c r="C339" s="10" t="s">
        <v>52</v>
      </c>
      <c r="D339" s="11"/>
      <c r="E339" s="16"/>
      <c r="F339" s="17">
        <f>TRUNC(SUMIF(N337:N338, N336, F337:F338),0)</f>
        <v>182</v>
      </c>
      <c r="G339" s="16"/>
      <c r="H339" s="17">
        <f>TRUNC(SUMIF(N337:N338, N336, H337:H338),0)</f>
        <v>6090</v>
      </c>
      <c r="I339" s="16"/>
      <c r="J339" s="17">
        <f>TRUNC(SUMIF(N337:N338, N336, J337:J338),0)</f>
        <v>0</v>
      </c>
      <c r="K339" s="16"/>
      <c r="L339" s="17">
        <f>F339+H339+J339</f>
        <v>6272</v>
      </c>
      <c r="M339" s="10" t="s">
        <v>52</v>
      </c>
      <c r="N339" s="2" t="s">
        <v>72</v>
      </c>
      <c r="O339" s="2" t="s">
        <v>72</v>
      </c>
      <c r="P339" s="2" t="s">
        <v>52</v>
      </c>
      <c r="Q339" s="2" t="s">
        <v>52</v>
      </c>
      <c r="R339" s="2" t="s">
        <v>52</v>
      </c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2" t="s">
        <v>52</v>
      </c>
      <c r="AW339" s="2" t="s">
        <v>52</v>
      </c>
      <c r="AX339" s="2" t="s">
        <v>52</v>
      </c>
      <c r="AY339" s="2" t="s">
        <v>52</v>
      </c>
    </row>
    <row r="340" spans="1:51" ht="30" customHeight="1" x14ac:dyDescent="0.3">
      <c r="A340" s="11"/>
      <c r="B340" s="11"/>
      <c r="C340" s="11"/>
      <c r="D340" s="11"/>
      <c r="E340" s="16"/>
      <c r="F340" s="17"/>
      <c r="G340" s="16"/>
      <c r="H340" s="17"/>
      <c r="I340" s="16"/>
      <c r="J340" s="17"/>
      <c r="K340" s="16"/>
      <c r="L340" s="17"/>
      <c r="M340" s="11"/>
    </row>
    <row r="341" spans="1:51" ht="30" customHeight="1" x14ac:dyDescent="0.3">
      <c r="A341" s="49" t="s">
        <v>1633</v>
      </c>
      <c r="B341" s="49"/>
      <c r="C341" s="49"/>
      <c r="D341" s="49"/>
      <c r="E341" s="50"/>
      <c r="F341" s="51"/>
      <c r="G341" s="50"/>
      <c r="H341" s="51"/>
      <c r="I341" s="50"/>
      <c r="J341" s="51"/>
      <c r="K341" s="50"/>
      <c r="L341" s="51"/>
      <c r="M341" s="49"/>
      <c r="N341" s="1" t="s">
        <v>250</v>
      </c>
    </row>
    <row r="342" spans="1:51" ht="30" customHeight="1" x14ac:dyDescent="0.3">
      <c r="A342" s="10" t="s">
        <v>480</v>
      </c>
      <c r="B342" s="10" t="s">
        <v>705</v>
      </c>
      <c r="C342" s="10" t="s">
        <v>118</v>
      </c>
      <c r="D342" s="11">
        <v>1</v>
      </c>
      <c r="E342" s="16">
        <f>단가대비표!O53</f>
        <v>3917500</v>
      </c>
      <c r="F342" s="17">
        <f t="shared" ref="F342:F372" si="79">TRUNC(E342*D342,1)</f>
        <v>3917500</v>
      </c>
      <c r="G342" s="16">
        <f>단가대비표!P53</f>
        <v>0</v>
      </c>
      <c r="H342" s="17">
        <f t="shared" ref="H342:H372" si="80">TRUNC(G342*D342,1)</f>
        <v>0</v>
      </c>
      <c r="I342" s="16">
        <f>단가대비표!V53</f>
        <v>0</v>
      </c>
      <c r="J342" s="17">
        <f t="shared" ref="J342:J372" si="81">TRUNC(I342*D342,1)</f>
        <v>0</v>
      </c>
      <c r="K342" s="16">
        <f t="shared" ref="K342:K372" si="82">TRUNC(E342+G342+I342,1)</f>
        <v>3917500</v>
      </c>
      <c r="L342" s="17">
        <f t="shared" ref="L342:L372" si="83">TRUNC(F342+H342+J342,1)</f>
        <v>3917500</v>
      </c>
      <c r="M342" s="10" t="s">
        <v>52</v>
      </c>
      <c r="N342" s="2" t="s">
        <v>250</v>
      </c>
      <c r="O342" s="2" t="s">
        <v>706</v>
      </c>
      <c r="P342" s="2" t="s">
        <v>63</v>
      </c>
      <c r="Q342" s="2" t="s">
        <v>63</v>
      </c>
      <c r="R342" s="2" t="s">
        <v>64</v>
      </c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2" t="s">
        <v>52</v>
      </c>
      <c r="AW342" s="2" t="s">
        <v>707</v>
      </c>
      <c r="AX342" s="2" t="s">
        <v>52</v>
      </c>
      <c r="AY342" s="2" t="s">
        <v>52</v>
      </c>
    </row>
    <row r="343" spans="1:51" ht="30" customHeight="1" x14ac:dyDescent="0.3">
      <c r="A343" s="10" t="s">
        <v>484</v>
      </c>
      <c r="B343" s="10" t="s">
        <v>485</v>
      </c>
      <c r="C343" s="10" t="s">
        <v>93</v>
      </c>
      <c r="D343" s="11">
        <v>4</v>
      </c>
      <c r="E343" s="16">
        <f>단가대비표!O16</f>
        <v>5690</v>
      </c>
      <c r="F343" s="17">
        <f t="shared" si="79"/>
        <v>22760</v>
      </c>
      <c r="G343" s="16">
        <f>단가대비표!P16</f>
        <v>0</v>
      </c>
      <c r="H343" s="17">
        <f t="shared" si="80"/>
        <v>0</v>
      </c>
      <c r="I343" s="16">
        <f>단가대비표!V16</f>
        <v>0</v>
      </c>
      <c r="J343" s="17">
        <f t="shared" si="81"/>
        <v>0</v>
      </c>
      <c r="K343" s="16">
        <f t="shared" si="82"/>
        <v>5690</v>
      </c>
      <c r="L343" s="17">
        <f t="shared" si="83"/>
        <v>22760</v>
      </c>
      <c r="M343" s="10" t="s">
        <v>52</v>
      </c>
      <c r="N343" s="2" t="s">
        <v>250</v>
      </c>
      <c r="O343" s="2" t="s">
        <v>486</v>
      </c>
      <c r="P343" s="2" t="s">
        <v>63</v>
      </c>
      <c r="Q343" s="2" t="s">
        <v>63</v>
      </c>
      <c r="R343" s="2" t="s">
        <v>64</v>
      </c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2" t="s">
        <v>52</v>
      </c>
      <c r="AW343" s="2" t="s">
        <v>708</v>
      </c>
      <c r="AX343" s="2" t="s">
        <v>52</v>
      </c>
      <c r="AY343" s="2" t="s">
        <v>52</v>
      </c>
    </row>
    <row r="344" spans="1:51" ht="30" customHeight="1" x14ac:dyDescent="0.3">
      <c r="A344" s="10" t="s">
        <v>484</v>
      </c>
      <c r="B344" s="10" t="s">
        <v>488</v>
      </c>
      <c r="C344" s="10" t="s">
        <v>93</v>
      </c>
      <c r="D344" s="11">
        <v>4</v>
      </c>
      <c r="E344" s="16">
        <f>단가대비표!O17</f>
        <v>3000</v>
      </c>
      <c r="F344" s="17">
        <f t="shared" si="79"/>
        <v>12000</v>
      </c>
      <c r="G344" s="16">
        <f>단가대비표!P17</f>
        <v>0</v>
      </c>
      <c r="H344" s="17">
        <f t="shared" si="80"/>
        <v>0</v>
      </c>
      <c r="I344" s="16">
        <f>단가대비표!V17</f>
        <v>0</v>
      </c>
      <c r="J344" s="17">
        <f t="shared" si="81"/>
        <v>0</v>
      </c>
      <c r="K344" s="16">
        <f t="shared" si="82"/>
        <v>3000</v>
      </c>
      <c r="L344" s="17">
        <f t="shared" si="83"/>
        <v>12000</v>
      </c>
      <c r="M344" s="10" t="s">
        <v>52</v>
      </c>
      <c r="N344" s="2" t="s">
        <v>250</v>
      </c>
      <c r="O344" s="2" t="s">
        <v>489</v>
      </c>
      <c r="P344" s="2" t="s">
        <v>63</v>
      </c>
      <c r="Q344" s="2" t="s">
        <v>63</v>
      </c>
      <c r="R344" s="2" t="s">
        <v>64</v>
      </c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2" t="s">
        <v>52</v>
      </c>
      <c r="AW344" s="2" t="s">
        <v>709</v>
      </c>
      <c r="AX344" s="2" t="s">
        <v>52</v>
      </c>
      <c r="AY344" s="2" t="s">
        <v>52</v>
      </c>
    </row>
    <row r="345" spans="1:51" ht="30" customHeight="1" x14ac:dyDescent="0.3">
      <c r="A345" s="10" t="s">
        <v>491</v>
      </c>
      <c r="B345" s="10" t="s">
        <v>492</v>
      </c>
      <c r="C345" s="10" t="s">
        <v>93</v>
      </c>
      <c r="D345" s="11">
        <v>2</v>
      </c>
      <c r="E345" s="16">
        <f>단가대비표!O14</f>
        <v>5690</v>
      </c>
      <c r="F345" s="17">
        <f t="shared" si="79"/>
        <v>11380</v>
      </c>
      <c r="G345" s="16">
        <f>단가대비표!P14</f>
        <v>0</v>
      </c>
      <c r="H345" s="17">
        <f t="shared" si="80"/>
        <v>0</v>
      </c>
      <c r="I345" s="16">
        <f>단가대비표!V14</f>
        <v>0</v>
      </c>
      <c r="J345" s="17">
        <f t="shared" si="81"/>
        <v>0</v>
      </c>
      <c r="K345" s="16">
        <f t="shared" si="82"/>
        <v>5690</v>
      </c>
      <c r="L345" s="17">
        <f t="shared" si="83"/>
        <v>11380</v>
      </c>
      <c r="M345" s="10" t="s">
        <v>52</v>
      </c>
      <c r="N345" s="2" t="s">
        <v>250</v>
      </c>
      <c r="O345" s="2" t="s">
        <v>493</v>
      </c>
      <c r="P345" s="2" t="s">
        <v>63</v>
      </c>
      <c r="Q345" s="2" t="s">
        <v>63</v>
      </c>
      <c r="R345" s="2" t="s">
        <v>64</v>
      </c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2" t="s">
        <v>52</v>
      </c>
      <c r="AW345" s="2" t="s">
        <v>710</v>
      </c>
      <c r="AX345" s="2" t="s">
        <v>52</v>
      </c>
      <c r="AY345" s="2" t="s">
        <v>52</v>
      </c>
    </row>
    <row r="346" spans="1:51" ht="30" customHeight="1" x14ac:dyDescent="0.3">
      <c r="A346" s="10" t="s">
        <v>491</v>
      </c>
      <c r="B346" s="10" t="s">
        <v>495</v>
      </c>
      <c r="C346" s="10" t="s">
        <v>93</v>
      </c>
      <c r="D346" s="11">
        <v>2</v>
      </c>
      <c r="E346" s="16">
        <f>단가대비표!O15</f>
        <v>4170</v>
      </c>
      <c r="F346" s="17">
        <f t="shared" si="79"/>
        <v>8340</v>
      </c>
      <c r="G346" s="16">
        <f>단가대비표!P15</f>
        <v>0</v>
      </c>
      <c r="H346" s="17">
        <f t="shared" si="80"/>
        <v>0</v>
      </c>
      <c r="I346" s="16">
        <f>단가대비표!V15</f>
        <v>0</v>
      </c>
      <c r="J346" s="17">
        <f t="shared" si="81"/>
        <v>0</v>
      </c>
      <c r="K346" s="16">
        <f t="shared" si="82"/>
        <v>4170</v>
      </c>
      <c r="L346" s="17">
        <f t="shared" si="83"/>
        <v>8340</v>
      </c>
      <c r="M346" s="10" t="s">
        <v>52</v>
      </c>
      <c r="N346" s="2" t="s">
        <v>250</v>
      </c>
      <c r="O346" s="2" t="s">
        <v>496</v>
      </c>
      <c r="P346" s="2" t="s">
        <v>63</v>
      </c>
      <c r="Q346" s="2" t="s">
        <v>63</v>
      </c>
      <c r="R346" s="2" t="s">
        <v>64</v>
      </c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2" t="s">
        <v>52</v>
      </c>
      <c r="AW346" s="2" t="s">
        <v>711</v>
      </c>
      <c r="AX346" s="2" t="s">
        <v>52</v>
      </c>
      <c r="AY346" s="2" t="s">
        <v>52</v>
      </c>
    </row>
    <row r="347" spans="1:51" ht="30" customHeight="1" x14ac:dyDescent="0.3">
      <c r="A347" s="10" t="s">
        <v>498</v>
      </c>
      <c r="B347" s="10" t="s">
        <v>499</v>
      </c>
      <c r="C347" s="10" t="s">
        <v>93</v>
      </c>
      <c r="D347" s="11">
        <v>4</v>
      </c>
      <c r="E347" s="16">
        <f>단가대비표!O57</f>
        <v>10000</v>
      </c>
      <c r="F347" s="17">
        <f t="shared" si="79"/>
        <v>40000</v>
      </c>
      <c r="G347" s="16">
        <f>단가대비표!P57</f>
        <v>0</v>
      </c>
      <c r="H347" s="17">
        <f t="shared" si="80"/>
        <v>0</v>
      </c>
      <c r="I347" s="16">
        <f>단가대비표!V57</f>
        <v>0</v>
      </c>
      <c r="J347" s="17">
        <f t="shared" si="81"/>
        <v>0</v>
      </c>
      <c r="K347" s="16">
        <f t="shared" si="82"/>
        <v>10000</v>
      </c>
      <c r="L347" s="17">
        <f t="shared" si="83"/>
        <v>40000</v>
      </c>
      <c r="M347" s="10" t="s">
        <v>52</v>
      </c>
      <c r="N347" s="2" t="s">
        <v>250</v>
      </c>
      <c r="O347" s="2" t="s">
        <v>500</v>
      </c>
      <c r="P347" s="2" t="s">
        <v>63</v>
      </c>
      <c r="Q347" s="2" t="s">
        <v>63</v>
      </c>
      <c r="R347" s="2" t="s">
        <v>64</v>
      </c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2" t="s">
        <v>52</v>
      </c>
      <c r="AW347" s="2" t="s">
        <v>712</v>
      </c>
      <c r="AX347" s="2" t="s">
        <v>52</v>
      </c>
      <c r="AY347" s="2" t="s">
        <v>52</v>
      </c>
    </row>
    <row r="348" spans="1:51" ht="30" customHeight="1" x14ac:dyDescent="0.3">
      <c r="A348" s="10" t="s">
        <v>502</v>
      </c>
      <c r="B348" s="10" t="s">
        <v>503</v>
      </c>
      <c r="C348" s="10" t="s">
        <v>93</v>
      </c>
      <c r="D348" s="11">
        <v>2</v>
      </c>
      <c r="E348" s="16">
        <f>단가대비표!O61</f>
        <v>4100</v>
      </c>
      <c r="F348" s="17">
        <f t="shared" si="79"/>
        <v>8200</v>
      </c>
      <c r="G348" s="16">
        <f>단가대비표!P61</f>
        <v>0</v>
      </c>
      <c r="H348" s="17">
        <f t="shared" si="80"/>
        <v>0</v>
      </c>
      <c r="I348" s="16">
        <f>단가대비표!V61</f>
        <v>0</v>
      </c>
      <c r="J348" s="17">
        <f t="shared" si="81"/>
        <v>0</v>
      </c>
      <c r="K348" s="16">
        <f t="shared" si="82"/>
        <v>4100</v>
      </c>
      <c r="L348" s="17">
        <f t="shared" si="83"/>
        <v>8200</v>
      </c>
      <c r="M348" s="10" t="s">
        <v>52</v>
      </c>
      <c r="N348" s="2" t="s">
        <v>250</v>
      </c>
      <c r="O348" s="2" t="s">
        <v>504</v>
      </c>
      <c r="P348" s="2" t="s">
        <v>63</v>
      </c>
      <c r="Q348" s="2" t="s">
        <v>63</v>
      </c>
      <c r="R348" s="2" t="s">
        <v>64</v>
      </c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2" t="s">
        <v>52</v>
      </c>
      <c r="AW348" s="2" t="s">
        <v>713</v>
      </c>
      <c r="AX348" s="2" t="s">
        <v>52</v>
      </c>
      <c r="AY348" s="2" t="s">
        <v>52</v>
      </c>
    </row>
    <row r="349" spans="1:51" ht="30" customHeight="1" x14ac:dyDescent="0.3">
      <c r="A349" s="10" t="s">
        <v>506</v>
      </c>
      <c r="B349" s="10" t="s">
        <v>507</v>
      </c>
      <c r="C349" s="10" t="s">
        <v>93</v>
      </c>
      <c r="D349" s="11">
        <v>2</v>
      </c>
      <c r="E349" s="16">
        <f>단가대비표!O24</f>
        <v>4500</v>
      </c>
      <c r="F349" s="17">
        <f t="shared" si="79"/>
        <v>9000</v>
      </c>
      <c r="G349" s="16">
        <f>단가대비표!P24</f>
        <v>0</v>
      </c>
      <c r="H349" s="17">
        <f t="shared" si="80"/>
        <v>0</v>
      </c>
      <c r="I349" s="16">
        <f>단가대비표!V24</f>
        <v>0</v>
      </c>
      <c r="J349" s="17">
        <f t="shared" si="81"/>
        <v>0</v>
      </c>
      <c r="K349" s="16">
        <f t="shared" si="82"/>
        <v>4500</v>
      </c>
      <c r="L349" s="17">
        <f t="shared" si="83"/>
        <v>9000</v>
      </c>
      <c r="M349" s="10" t="s">
        <v>52</v>
      </c>
      <c r="N349" s="2" t="s">
        <v>250</v>
      </c>
      <c r="O349" s="2" t="s">
        <v>508</v>
      </c>
      <c r="P349" s="2" t="s">
        <v>63</v>
      </c>
      <c r="Q349" s="2" t="s">
        <v>63</v>
      </c>
      <c r="R349" s="2" t="s">
        <v>64</v>
      </c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2" t="s">
        <v>52</v>
      </c>
      <c r="AW349" s="2" t="s">
        <v>714</v>
      </c>
      <c r="AX349" s="2" t="s">
        <v>52</v>
      </c>
      <c r="AY349" s="2" t="s">
        <v>52</v>
      </c>
    </row>
    <row r="350" spans="1:51" ht="30" customHeight="1" x14ac:dyDescent="0.3">
      <c r="A350" s="10" t="s">
        <v>510</v>
      </c>
      <c r="B350" s="10" t="s">
        <v>511</v>
      </c>
      <c r="C350" s="10" t="s">
        <v>93</v>
      </c>
      <c r="D350" s="11">
        <v>1</v>
      </c>
      <c r="E350" s="16">
        <f>단가대비표!O32</f>
        <v>36000</v>
      </c>
      <c r="F350" s="17">
        <f t="shared" si="79"/>
        <v>36000</v>
      </c>
      <c r="G350" s="16">
        <f>단가대비표!P32</f>
        <v>0</v>
      </c>
      <c r="H350" s="17">
        <f t="shared" si="80"/>
        <v>0</v>
      </c>
      <c r="I350" s="16">
        <f>단가대비표!V32</f>
        <v>0</v>
      </c>
      <c r="J350" s="17">
        <f t="shared" si="81"/>
        <v>0</v>
      </c>
      <c r="K350" s="16">
        <f t="shared" si="82"/>
        <v>36000</v>
      </c>
      <c r="L350" s="17">
        <f t="shared" si="83"/>
        <v>36000</v>
      </c>
      <c r="M350" s="10" t="s">
        <v>52</v>
      </c>
      <c r="N350" s="2" t="s">
        <v>250</v>
      </c>
      <c r="O350" s="2" t="s">
        <v>512</v>
      </c>
      <c r="P350" s="2" t="s">
        <v>63</v>
      </c>
      <c r="Q350" s="2" t="s">
        <v>63</v>
      </c>
      <c r="R350" s="2" t="s">
        <v>64</v>
      </c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2" t="s">
        <v>52</v>
      </c>
      <c r="AW350" s="2" t="s">
        <v>715</v>
      </c>
      <c r="AX350" s="2" t="s">
        <v>52</v>
      </c>
      <c r="AY350" s="2" t="s">
        <v>52</v>
      </c>
    </row>
    <row r="351" spans="1:51" ht="30" customHeight="1" x14ac:dyDescent="0.3">
      <c r="A351" s="10" t="s">
        <v>510</v>
      </c>
      <c r="B351" s="10" t="s">
        <v>514</v>
      </c>
      <c r="C351" s="10" t="s">
        <v>93</v>
      </c>
      <c r="D351" s="11">
        <v>3</v>
      </c>
      <c r="E351" s="16">
        <f>단가대비표!O31</f>
        <v>24000</v>
      </c>
      <c r="F351" s="17">
        <f t="shared" si="79"/>
        <v>72000</v>
      </c>
      <c r="G351" s="16">
        <f>단가대비표!P31</f>
        <v>0</v>
      </c>
      <c r="H351" s="17">
        <f t="shared" si="80"/>
        <v>0</v>
      </c>
      <c r="I351" s="16">
        <f>단가대비표!V31</f>
        <v>0</v>
      </c>
      <c r="J351" s="17">
        <f t="shared" si="81"/>
        <v>0</v>
      </c>
      <c r="K351" s="16">
        <f t="shared" si="82"/>
        <v>24000</v>
      </c>
      <c r="L351" s="17">
        <f t="shared" si="83"/>
        <v>72000</v>
      </c>
      <c r="M351" s="10" t="s">
        <v>52</v>
      </c>
      <c r="N351" s="2" t="s">
        <v>250</v>
      </c>
      <c r="O351" s="2" t="s">
        <v>515</v>
      </c>
      <c r="P351" s="2" t="s">
        <v>63</v>
      </c>
      <c r="Q351" s="2" t="s">
        <v>63</v>
      </c>
      <c r="R351" s="2" t="s">
        <v>64</v>
      </c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2" t="s">
        <v>52</v>
      </c>
      <c r="AW351" s="2" t="s">
        <v>716</v>
      </c>
      <c r="AX351" s="2" t="s">
        <v>52</v>
      </c>
      <c r="AY351" s="2" t="s">
        <v>52</v>
      </c>
    </row>
    <row r="352" spans="1:51" ht="30" customHeight="1" x14ac:dyDescent="0.3">
      <c r="A352" s="10" t="s">
        <v>517</v>
      </c>
      <c r="B352" s="10" t="s">
        <v>717</v>
      </c>
      <c r="C352" s="10" t="s">
        <v>519</v>
      </c>
      <c r="D352" s="11">
        <v>1</v>
      </c>
      <c r="E352" s="16">
        <f>단가대비표!O49</f>
        <v>1100000</v>
      </c>
      <c r="F352" s="17">
        <f t="shared" si="79"/>
        <v>1100000</v>
      </c>
      <c r="G352" s="16">
        <f>단가대비표!P49</f>
        <v>0</v>
      </c>
      <c r="H352" s="17">
        <f t="shared" si="80"/>
        <v>0</v>
      </c>
      <c r="I352" s="16">
        <f>단가대비표!V49</f>
        <v>0</v>
      </c>
      <c r="J352" s="17">
        <f t="shared" si="81"/>
        <v>0</v>
      </c>
      <c r="K352" s="16">
        <f t="shared" si="82"/>
        <v>1100000</v>
      </c>
      <c r="L352" s="17">
        <f t="shared" si="83"/>
        <v>1100000</v>
      </c>
      <c r="M352" s="10" t="s">
        <v>52</v>
      </c>
      <c r="N352" s="2" t="s">
        <v>250</v>
      </c>
      <c r="O352" s="2" t="s">
        <v>718</v>
      </c>
      <c r="P352" s="2" t="s">
        <v>63</v>
      </c>
      <c r="Q352" s="2" t="s">
        <v>63</v>
      </c>
      <c r="R352" s="2" t="s">
        <v>64</v>
      </c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2" t="s">
        <v>52</v>
      </c>
      <c r="AW352" s="2" t="s">
        <v>719</v>
      </c>
      <c r="AX352" s="2" t="s">
        <v>52</v>
      </c>
      <c r="AY352" s="2" t="s">
        <v>52</v>
      </c>
    </row>
    <row r="353" spans="1:51" ht="30" customHeight="1" x14ac:dyDescent="0.3">
      <c r="A353" s="10" t="s">
        <v>522</v>
      </c>
      <c r="B353" s="10" t="s">
        <v>52</v>
      </c>
      <c r="C353" s="10" t="s">
        <v>93</v>
      </c>
      <c r="D353" s="11">
        <v>2</v>
      </c>
      <c r="E353" s="16">
        <f>단가대비표!O46</f>
        <v>59400</v>
      </c>
      <c r="F353" s="17">
        <f t="shared" si="79"/>
        <v>118800</v>
      </c>
      <c r="G353" s="16">
        <f>단가대비표!P46</f>
        <v>0</v>
      </c>
      <c r="H353" s="17">
        <f t="shared" si="80"/>
        <v>0</v>
      </c>
      <c r="I353" s="16">
        <f>단가대비표!V46</f>
        <v>0</v>
      </c>
      <c r="J353" s="17">
        <f t="shared" si="81"/>
        <v>0</v>
      </c>
      <c r="K353" s="16">
        <f t="shared" si="82"/>
        <v>59400</v>
      </c>
      <c r="L353" s="17">
        <f t="shared" si="83"/>
        <v>118800</v>
      </c>
      <c r="M353" s="10" t="s">
        <v>52</v>
      </c>
      <c r="N353" s="2" t="s">
        <v>250</v>
      </c>
      <c r="O353" s="2" t="s">
        <v>523</v>
      </c>
      <c r="P353" s="2" t="s">
        <v>63</v>
      </c>
      <c r="Q353" s="2" t="s">
        <v>63</v>
      </c>
      <c r="R353" s="2" t="s">
        <v>64</v>
      </c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2" t="s">
        <v>52</v>
      </c>
      <c r="AW353" s="2" t="s">
        <v>720</v>
      </c>
      <c r="AX353" s="2" t="s">
        <v>52</v>
      </c>
      <c r="AY353" s="2" t="s">
        <v>52</v>
      </c>
    </row>
    <row r="354" spans="1:51" ht="30" customHeight="1" x14ac:dyDescent="0.3">
      <c r="A354" s="10" t="s">
        <v>525</v>
      </c>
      <c r="B354" s="10" t="s">
        <v>526</v>
      </c>
      <c r="C354" s="10" t="s">
        <v>93</v>
      </c>
      <c r="D354" s="11">
        <v>10</v>
      </c>
      <c r="E354" s="16">
        <f>단가대비표!O29</f>
        <v>12000</v>
      </c>
      <c r="F354" s="17">
        <f t="shared" si="79"/>
        <v>120000</v>
      </c>
      <c r="G354" s="16">
        <f>단가대비표!P29</f>
        <v>0</v>
      </c>
      <c r="H354" s="17">
        <f t="shared" si="80"/>
        <v>0</v>
      </c>
      <c r="I354" s="16">
        <f>단가대비표!V29</f>
        <v>0</v>
      </c>
      <c r="J354" s="17">
        <f t="shared" si="81"/>
        <v>0</v>
      </c>
      <c r="K354" s="16">
        <f t="shared" si="82"/>
        <v>12000</v>
      </c>
      <c r="L354" s="17">
        <f t="shared" si="83"/>
        <v>120000</v>
      </c>
      <c r="M354" s="10" t="s">
        <v>52</v>
      </c>
      <c r="N354" s="2" t="s">
        <v>250</v>
      </c>
      <c r="O354" s="2" t="s">
        <v>527</v>
      </c>
      <c r="P354" s="2" t="s">
        <v>63</v>
      </c>
      <c r="Q354" s="2" t="s">
        <v>63</v>
      </c>
      <c r="R354" s="2" t="s">
        <v>64</v>
      </c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2" t="s">
        <v>52</v>
      </c>
      <c r="AW354" s="2" t="s">
        <v>721</v>
      </c>
      <c r="AX354" s="2" t="s">
        <v>52</v>
      </c>
      <c r="AY354" s="2" t="s">
        <v>52</v>
      </c>
    </row>
    <row r="355" spans="1:51" ht="30" customHeight="1" x14ac:dyDescent="0.3">
      <c r="A355" s="10" t="s">
        <v>529</v>
      </c>
      <c r="B355" s="10" t="s">
        <v>530</v>
      </c>
      <c r="C355" s="10" t="s">
        <v>93</v>
      </c>
      <c r="D355" s="11">
        <v>2</v>
      </c>
      <c r="E355" s="16">
        <f>단가대비표!O19</f>
        <v>340</v>
      </c>
      <c r="F355" s="17">
        <f t="shared" si="79"/>
        <v>680</v>
      </c>
      <c r="G355" s="16">
        <f>단가대비표!P19</f>
        <v>0</v>
      </c>
      <c r="H355" s="17">
        <f t="shared" si="80"/>
        <v>0</v>
      </c>
      <c r="I355" s="16">
        <f>단가대비표!V19</f>
        <v>0</v>
      </c>
      <c r="J355" s="17">
        <f t="shared" si="81"/>
        <v>0</v>
      </c>
      <c r="K355" s="16">
        <f t="shared" si="82"/>
        <v>340</v>
      </c>
      <c r="L355" s="17">
        <f t="shared" si="83"/>
        <v>680</v>
      </c>
      <c r="M355" s="10" t="s">
        <v>52</v>
      </c>
      <c r="N355" s="2" t="s">
        <v>250</v>
      </c>
      <c r="O355" s="2" t="s">
        <v>531</v>
      </c>
      <c r="P355" s="2" t="s">
        <v>63</v>
      </c>
      <c r="Q355" s="2" t="s">
        <v>63</v>
      </c>
      <c r="R355" s="2" t="s">
        <v>64</v>
      </c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2" t="s">
        <v>52</v>
      </c>
      <c r="AW355" s="2" t="s">
        <v>722</v>
      </c>
      <c r="AX355" s="2" t="s">
        <v>52</v>
      </c>
      <c r="AY355" s="2" t="s">
        <v>52</v>
      </c>
    </row>
    <row r="356" spans="1:51" ht="30" customHeight="1" x14ac:dyDescent="0.3">
      <c r="A356" s="10" t="s">
        <v>529</v>
      </c>
      <c r="B356" s="10" t="s">
        <v>533</v>
      </c>
      <c r="C356" s="10" t="s">
        <v>93</v>
      </c>
      <c r="D356" s="11">
        <v>30</v>
      </c>
      <c r="E356" s="16">
        <f>단가대비표!O22</f>
        <v>2500</v>
      </c>
      <c r="F356" s="17">
        <f t="shared" si="79"/>
        <v>75000</v>
      </c>
      <c r="G356" s="16">
        <f>단가대비표!P22</f>
        <v>0</v>
      </c>
      <c r="H356" s="17">
        <f t="shared" si="80"/>
        <v>0</v>
      </c>
      <c r="I356" s="16">
        <f>단가대비표!V22</f>
        <v>0</v>
      </c>
      <c r="J356" s="17">
        <f t="shared" si="81"/>
        <v>0</v>
      </c>
      <c r="K356" s="16">
        <f t="shared" si="82"/>
        <v>2500</v>
      </c>
      <c r="L356" s="17">
        <f t="shared" si="83"/>
        <v>75000</v>
      </c>
      <c r="M356" s="10" t="s">
        <v>52</v>
      </c>
      <c r="N356" s="2" t="s">
        <v>250</v>
      </c>
      <c r="O356" s="2" t="s">
        <v>534</v>
      </c>
      <c r="P356" s="2" t="s">
        <v>63</v>
      </c>
      <c r="Q356" s="2" t="s">
        <v>63</v>
      </c>
      <c r="R356" s="2" t="s">
        <v>64</v>
      </c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2" t="s">
        <v>52</v>
      </c>
      <c r="AW356" s="2" t="s">
        <v>723</v>
      </c>
      <c r="AX356" s="2" t="s">
        <v>52</v>
      </c>
      <c r="AY356" s="2" t="s">
        <v>52</v>
      </c>
    </row>
    <row r="357" spans="1:51" ht="30" customHeight="1" x14ac:dyDescent="0.3">
      <c r="A357" s="10" t="s">
        <v>536</v>
      </c>
      <c r="B357" s="10" t="s">
        <v>537</v>
      </c>
      <c r="C357" s="10" t="s">
        <v>93</v>
      </c>
      <c r="D357" s="11">
        <v>2</v>
      </c>
      <c r="E357" s="16">
        <f>단가대비표!O59</f>
        <v>13970</v>
      </c>
      <c r="F357" s="17">
        <f t="shared" si="79"/>
        <v>27940</v>
      </c>
      <c r="G357" s="16">
        <f>단가대비표!P59</f>
        <v>0</v>
      </c>
      <c r="H357" s="17">
        <f t="shared" si="80"/>
        <v>0</v>
      </c>
      <c r="I357" s="16">
        <f>단가대비표!V59</f>
        <v>0</v>
      </c>
      <c r="J357" s="17">
        <f t="shared" si="81"/>
        <v>0</v>
      </c>
      <c r="K357" s="16">
        <f t="shared" si="82"/>
        <v>13970</v>
      </c>
      <c r="L357" s="17">
        <f t="shared" si="83"/>
        <v>27940</v>
      </c>
      <c r="M357" s="10" t="s">
        <v>52</v>
      </c>
      <c r="N357" s="2" t="s">
        <v>250</v>
      </c>
      <c r="O357" s="2" t="s">
        <v>538</v>
      </c>
      <c r="P357" s="2" t="s">
        <v>63</v>
      </c>
      <c r="Q357" s="2" t="s">
        <v>63</v>
      </c>
      <c r="R357" s="2" t="s">
        <v>64</v>
      </c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2" t="s">
        <v>52</v>
      </c>
      <c r="AW357" s="2" t="s">
        <v>724</v>
      </c>
      <c r="AX357" s="2" t="s">
        <v>52</v>
      </c>
      <c r="AY357" s="2" t="s">
        <v>52</v>
      </c>
    </row>
    <row r="358" spans="1:51" ht="30" customHeight="1" x14ac:dyDescent="0.3">
      <c r="A358" s="10" t="s">
        <v>540</v>
      </c>
      <c r="B358" s="10" t="s">
        <v>541</v>
      </c>
      <c r="C358" s="10" t="s">
        <v>93</v>
      </c>
      <c r="D358" s="11">
        <v>1</v>
      </c>
      <c r="E358" s="16">
        <f>단가대비표!O60</f>
        <v>15970</v>
      </c>
      <c r="F358" s="17">
        <f t="shared" si="79"/>
        <v>15970</v>
      </c>
      <c r="G358" s="16">
        <f>단가대비표!P60</f>
        <v>0</v>
      </c>
      <c r="H358" s="17">
        <f t="shared" si="80"/>
        <v>0</v>
      </c>
      <c r="I358" s="16">
        <f>단가대비표!V60</f>
        <v>0</v>
      </c>
      <c r="J358" s="17">
        <f t="shared" si="81"/>
        <v>0</v>
      </c>
      <c r="K358" s="16">
        <f t="shared" si="82"/>
        <v>15970</v>
      </c>
      <c r="L358" s="17">
        <f t="shared" si="83"/>
        <v>15970</v>
      </c>
      <c r="M358" s="10" t="s">
        <v>52</v>
      </c>
      <c r="N358" s="2" t="s">
        <v>250</v>
      </c>
      <c r="O358" s="2" t="s">
        <v>542</v>
      </c>
      <c r="P358" s="2" t="s">
        <v>63</v>
      </c>
      <c r="Q358" s="2" t="s">
        <v>63</v>
      </c>
      <c r="R358" s="2" t="s">
        <v>64</v>
      </c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2" t="s">
        <v>52</v>
      </c>
      <c r="AW358" s="2" t="s">
        <v>725</v>
      </c>
      <c r="AX358" s="2" t="s">
        <v>52</v>
      </c>
      <c r="AY358" s="2" t="s">
        <v>52</v>
      </c>
    </row>
    <row r="359" spans="1:51" ht="30" customHeight="1" x14ac:dyDescent="0.3">
      <c r="A359" s="10" t="s">
        <v>544</v>
      </c>
      <c r="B359" s="10" t="s">
        <v>545</v>
      </c>
      <c r="C359" s="10" t="s">
        <v>93</v>
      </c>
      <c r="D359" s="11">
        <v>2</v>
      </c>
      <c r="E359" s="16">
        <f>단가대비표!O58</f>
        <v>30000</v>
      </c>
      <c r="F359" s="17">
        <f t="shared" si="79"/>
        <v>60000</v>
      </c>
      <c r="G359" s="16">
        <f>단가대비표!P58</f>
        <v>0</v>
      </c>
      <c r="H359" s="17">
        <f t="shared" si="80"/>
        <v>0</v>
      </c>
      <c r="I359" s="16">
        <f>단가대비표!V58</f>
        <v>0</v>
      </c>
      <c r="J359" s="17">
        <f t="shared" si="81"/>
        <v>0</v>
      </c>
      <c r="K359" s="16">
        <f t="shared" si="82"/>
        <v>30000</v>
      </c>
      <c r="L359" s="17">
        <f t="shared" si="83"/>
        <v>60000</v>
      </c>
      <c r="M359" s="10" t="s">
        <v>52</v>
      </c>
      <c r="N359" s="2" t="s">
        <v>250</v>
      </c>
      <c r="O359" s="2" t="s">
        <v>546</v>
      </c>
      <c r="P359" s="2" t="s">
        <v>63</v>
      </c>
      <c r="Q359" s="2" t="s">
        <v>63</v>
      </c>
      <c r="R359" s="2" t="s">
        <v>64</v>
      </c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2" t="s">
        <v>52</v>
      </c>
      <c r="AW359" s="2" t="s">
        <v>726</v>
      </c>
      <c r="AX359" s="2" t="s">
        <v>52</v>
      </c>
      <c r="AY359" s="2" t="s">
        <v>52</v>
      </c>
    </row>
    <row r="360" spans="1:51" ht="30" customHeight="1" x14ac:dyDescent="0.3">
      <c r="A360" s="10" t="s">
        <v>548</v>
      </c>
      <c r="B360" s="10" t="s">
        <v>549</v>
      </c>
      <c r="C360" s="10" t="s">
        <v>93</v>
      </c>
      <c r="D360" s="11">
        <v>1</v>
      </c>
      <c r="E360" s="16">
        <f>단가대비표!O18</f>
        <v>10500</v>
      </c>
      <c r="F360" s="17">
        <f t="shared" si="79"/>
        <v>10500</v>
      </c>
      <c r="G360" s="16">
        <f>단가대비표!P18</f>
        <v>0</v>
      </c>
      <c r="H360" s="17">
        <f t="shared" si="80"/>
        <v>0</v>
      </c>
      <c r="I360" s="16">
        <f>단가대비표!V18</f>
        <v>0</v>
      </c>
      <c r="J360" s="17">
        <f t="shared" si="81"/>
        <v>0</v>
      </c>
      <c r="K360" s="16">
        <f t="shared" si="82"/>
        <v>10500</v>
      </c>
      <c r="L360" s="17">
        <f t="shared" si="83"/>
        <v>10500</v>
      </c>
      <c r="M360" s="10" t="s">
        <v>52</v>
      </c>
      <c r="N360" s="2" t="s">
        <v>250</v>
      </c>
      <c r="O360" s="2" t="s">
        <v>550</v>
      </c>
      <c r="P360" s="2" t="s">
        <v>63</v>
      </c>
      <c r="Q360" s="2" t="s">
        <v>63</v>
      </c>
      <c r="R360" s="2" t="s">
        <v>64</v>
      </c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2" t="s">
        <v>52</v>
      </c>
      <c r="AW360" s="2" t="s">
        <v>727</v>
      </c>
      <c r="AX360" s="2" t="s">
        <v>52</v>
      </c>
      <c r="AY360" s="2" t="s">
        <v>52</v>
      </c>
    </row>
    <row r="361" spans="1:51" ht="30" customHeight="1" x14ac:dyDescent="0.3">
      <c r="A361" s="10" t="s">
        <v>552</v>
      </c>
      <c r="B361" s="10" t="s">
        <v>553</v>
      </c>
      <c r="C361" s="10" t="s">
        <v>93</v>
      </c>
      <c r="D361" s="11">
        <v>1</v>
      </c>
      <c r="E361" s="16">
        <f>단가대비표!O27</f>
        <v>2900</v>
      </c>
      <c r="F361" s="17">
        <f t="shared" si="79"/>
        <v>2900</v>
      </c>
      <c r="G361" s="16">
        <f>단가대비표!P27</f>
        <v>0</v>
      </c>
      <c r="H361" s="17">
        <f t="shared" si="80"/>
        <v>0</v>
      </c>
      <c r="I361" s="16">
        <f>단가대비표!V27</f>
        <v>0</v>
      </c>
      <c r="J361" s="17">
        <f t="shared" si="81"/>
        <v>0</v>
      </c>
      <c r="K361" s="16">
        <f t="shared" si="82"/>
        <v>2900</v>
      </c>
      <c r="L361" s="17">
        <f t="shared" si="83"/>
        <v>2900</v>
      </c>
      <c r="M361" s="10" t="s">
        <v>52</v>
      </c>
      <c r="N361" s="2" t="s">
        <v>250</v>
      </c>
      <c r="O361" s="2" t="s">
        <v>554</v>
      </c>
      <c r="P361" s="2" t="s">
        <v>63</v>
      </c>
      <c r="Q361" s="2" t="s">
        <v>63</v>
      </c>
      <c r="R361" s="2" t="s">
        <v>64</v>
      </c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2" t="s">
        <v>52</v>
      </c>
      <c r="AW361" s="2" t="s">
        <v>728</v>
      </c>
      <c r="AX361" s="2" t="s">
        <v>52</v>
      </c>
      <c r="AY361" s="2" t="s">
        <v>52</v>
      </c>
    </row>
    <row r="362" spans="1:51" ht="30" customHeight="1" x14ac:dyDescent="0.3">
      <c r="A362" s="10" t="s">
        <v>556</v>
      </c>
      <c r="B362" s="10" t="s">
        <v>557</v>
      </c>
      <c r="C362" s="10" t="s">
        <v>93</v>
      </c>
      <c r="D362" s="11">
        <v>4</v>
      </c>
      <c r="E362" s="16">
        <f>단가대비표!O28</f>
        <v>6100</v>
      </c>
      <c r="F362" s="17">
        <f t="shared" si="79"/>
        <v>24400</v>
      </c>
      <c r="G362" s="16">
        <f>단가대비표!P28</f>
        <v>0</v>
      </c>
      <c r="H362" s="17">
        <f t="shared" si="80"/>
        <v>0</v>
      </c>
      <c r="I362" s="16">
        <f>단가대비표!V28</f>
        <v>0</v>
      </c>
      <c r="J362" s="17">
        <f t="shared" si="81"/>
        <v>0</v>
      </c>
      <c r="K362" s="16">
        <f t="shared" si="82"/>
        <v>6100</v>
      </c>
      <c r="L362" s="17">
        <f t="shared" si="83"/>
        <v>24400</v>
      </c>
      <c r="M362" s="10" t="s">
        <v>52</v>
      </c>
      <c r="N362" s="2" t="s">
        <v>250</v>
      </c>
      <c r="O362" s="2" t="s">
        <v>558</v>
      </c>
      <c r="P362" s="2" t="s">
        <v>63</v>
      </c>
      <c r="Q362" s="2" t="s">
        <v>63</v>
      </c>
      <c r="R362" s="2" t="s">
        <v>64</v>
      </c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2" t="s">
        <v>52</v>
      </c>
      <c r="AW362" s="2" t="s">
        <v>729</v>
      </c>
      <c r="AX362" s="2" t="s">
        <v>52</v>
      </c>
      <c r="AY362" s="2" t="s">
        <v>52</v>
      </c>
    </row>
    <row r="363" spans="1:51" ht="30" customHeight="1" x14ac:dyDescent="0.3">
      <c r="A363" s="10" t="s">
        <v>560</v>
      </c>
      <c r="B363" s="10" t="s">
        <v>561</v>
      </c>
      <c r="C363" s="10" t="s">
        <v>93</v>
      </c>
      <c r="D363" s="11">
        <v>2</v>
      </c>
      <c r="E363" s="16">
        <f>단가대비표!O25</f>
        <v>13500</v>
      </c>
      <c r="F363" s="17">
        <f t="shared" si="79"/>
        <v>27000</v>
      </c>
      <c r="G363" s="16">
        <f>단가대비표!P25</f>
        <v>0</v>
      </c>
      <c r="H363" s="17">
        <f t="shared" si="80"/>
        <v>0</v>
      </c>
      <c r="I363" s="16">
        <f>단가대비표!V25</f>
        <v>0</v>
      </c>
      <c r="J363" s="17">
        <f t="shared" si="81"/>
        <v>0</v>
      </c>
      <c r="K363" s="16">
        <f t="shared" si="82"/>
        <v>13500</v>
      </c>
      <c r="L363" s="17">
        <f t="shared" si="83"/>
        <v>27000</v>
      </c>
      <c r="M363" s="10" t="s">
        <v>52</v>
      </c>
      <c r="N363" s="2" t="s">
        <v>250</v>
      </c>
      <c r="O363" s="2" t="s">
        <v>562</v>
      </c>
      <c r="P363" s="2" t="s">
        <v>63</v>
      </c>
      <c r="Q363" s="2" t="s">
        <v>63</v>
      </c>
      <c r="R363" s="2" t="s">
        <v>64</v>
      </c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2" t="s">
        <v>52</v>
      </c>
      <c r="AW363" s="2" t="s">
        <v>730</v>
      </c>
      <c r="AX363" s="2" t="s">
        <v>52</v>
      </c>
      <c r="AY363" s="2" t="s">
        <v>52</v>
      </c>
    </row>
    <row r="364" spans="1:51" ht="30" customHeight="1" x14ac:dyDescent="0.3">
      <c r="A364" s="10" t="s">
        <v>564</v>
      </c>
      <c r="B364" s="10" t="s">
        <v>565</v>
      </c>
      <c r="C364" s="10" t="s">
        <v>93</v>
      </c>
      <c r="D364" s="11">
        <v>58</v>
      </c>
      <c r="E364" s="16">
        <f>단가대비표!O50</f>
        <v>385000</v>
      </c>
      <c r="F364" s="17">
        <f t="shared" si="79"/>
        <v>22330000</v>
      </c>
      <c r="G364" s="16">
        <f>단가대비표!P50</f>
        <v>0</v>
      </c>
      <c r="H364" s="17">
        <f t="shared" si="80"/>
        <v>0</v>
      </c>
      <c r="I364" s="16">
        <f>단가대비표!V50</f>
        <v>0</v>
      </c>
      <c r="J364" s="17">
        <f t="shared" si="81"/>
        <v>0</v>
      </c>
      <c r="K364" s="16">
        <f t="shared" si="82"/>
        <v>385000</v>
      </c>
      <c r="L364" s="17">
        <f t="shared" si="83"/>
        <v>22330000</v>
      </c>
      <c r="M364" s="10" t="s">
        <v>52</v>
      </c>
      <c r="N364" s="2" t="s">
        <v>250</v>
      </c>
      <c r="O364" s="2" t="s">
        <v>566</v>
      </c>
      <c r="P364" s="2" t="s">
        <v>63</v>
      </c>
      <c r="Q364" s="2" t="s">
        <v>63</v>
      </c>
      <c r="R364" s="2" t="s">
        <v>64</v>
      </c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2" t="s">
        <v>52</v>
      </c>
      <c r="AW364" s="2" t="s">
        <v>731</v>
      </c>
      <c r="AX364" s="2" t="s">
        <v>52</v>
      </c>
      <c r="AY364" s="2" t="s">
        <v>52</v>
      </c>
    </row>
    <row r="365" spans="1:51" ht="30" customHeight="1" x14ac:dyDescent="0.3">
      <c r="A365" s="10" t="s">
        <v>564</v>
      </c>
      <c r="B365" s="10" t="s">
        <v>568</v>
      </c>
      <c r="C365" s="10" t="s">
        <v>93</v>
      </c>
      <c r="D365" s="11">
        <v>8</v>
      </c>
      <c r="E365" s="16">
        <f>단가대비표!O52</f>
        <v>285000</v>
      </c>
      <c r="F365" s="17">
        <f t="shared" si="79"/>
        <v>2280000</v>
      </c>
      <c r="G365" s="16">
        <f>단가대비표!P52</f>
        <v>0</v>
      </c>
      <c r="H365" s="17">
        <f t="shared" si="80"/>
        <v>0</v>
      </c>
      <c r="I365" s="16">
        <f>단가대비표!V52</f>
        <v>0</v>
      </c>
      <c r="J365" s="17">
        <f t="shared" si="81"/>
        <v>0</v>
      </c>
      <c r="K365" s="16">
        <f t="shared" si="82"/>
        <v>285000</v>
      </c>
      <c r="L365" s="17">
        <f t="shared" si="83"/>
        <v>2280000</v>
      </c>
      <c r="M365" s="10" t="s">
        <v>52</v>
      </c>
      <c r="N365" s="2" t="s">
        <v>250</v>
      </c>
      <c r="O365" s="2" t="s">
        <v>569</v>
      </c>
      <c r="P365" s="2" t="s">
        <v>63</v>
      </c>
      <c r="Q365" s="2" t="s">
        <v>63</v>
      </c>
      <c r="R365" s="2" t="s">
        <v>64</v>
      </c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2" t="s">
        <v>52</v>
      </c>
      <c r="AW365" s="2" t="s">
        <v>732</v>
      </c>
      <c r="AX365" s="2" t="s">
        <v>52</v>
      </c>
      <c r="AY365" s="2" t="s">
        <v>52</v>
      </c>
    </row>
    <row r="366" spans="1:51" ht="30" customHeight="1" x14ac:dyDescent="0.3">
      <c r="A366" s="10" t="s">
        <v>571</v>
      </c>
      <c r="B366" s="10" t="s">
        <v>572</v>
      </c>
      <c r="C366" s="10" t="s">
        <v>93</v>
      </c>
      <c r="D366" s="11">
        <v>10</v>
      </c>
      <c r="E366" s="16">
        <f>단가대비표!O62</f>
        <v>4680</v>
      </c>
      <c r="F366" s="17">
        <f t="shared" si="79"/>
        <v>46800</v>
      </c>
      <c r="G366" s="16">
        <f>단가대비표!P62</f>
        <v>0</v>
      </c>
      <c r="H366" s="17">
        <f t="shared" si="80"/>
        <v>0</v>
      </c>
      <c r="I366" s="16">
        <f>단가대비표!V62</f>
        <v>0</v>
      </c>
      <c r="J366" s="17">
        <f t="shared" si="81"/>
        <v>0</v>
      </c>
      <c r="K366" s="16">
        <f t="shared" si="82"/>
        <v>4680</v>
      </c>
      <c r="L366" s="17">
        <f t="shared" si="83"/>
        <v>46800</v>
      </c>
      <c r="M366" s="10" t="s">
        <v>52</v>
      </c>
      <c r="N366" s="2" t="s">
        <v>250</v>
      </c>
      <c r="O366" s="2" t="s">
        <v>573</v>
      </c>
      <c r="P366" s="2" t="s">
        <v>63</v>
      </c>
      <c r="Q366" s="2" t="s">
        <v>63</v>
      </c>
      <c r="R366" s="2" t="s">
        <v>64</v>
      </c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2" t="s">
        <v>52</v>
      </c>
      <c r="AW366" s="2" t="s">
        <v>733</v>
      </c>
      <c r="AX366" s="2" t="s">
        <v>52</v>
      </c>
      <c r="AY366" s="2" t="s">
        <v>52</v>
      </c>
    </row>
    <row r="367" spans="1:51" ht="30" customHeight="1" x14ac:dyDescent="0.3">
      <c r="A367" s="10" t="s">
        <v>575</v>
      </c>
      <c r="B367" s="10" t="s">
        <v>576</v>
      </c>
      <c r="C367" s="10" t="s">
        <v>424</v>
      </c>
      <c r="D367" s="11">
        <v>50</v>
      </c>
      <c r="E367" s="16">
        <f>단가대비표!O6</f>
        <v>524</v>
      </c>
      <c r="F367" s="17">
        <f t="shared" si="79"/>
        <v>26200</v>
      </c>
      <c r="G367" s="16">
        <f>단가대비표!P6</f>
        <v>0</v>
      </c>
      <c r="H367" s="17">
        <f t="shared" si="80"/>
        <v>0</v>
      </c>
      <c r="I367" s="16">
        <f>단가대비표!V6</f>
        <v>0</v>
      </c>
      <c r="J367" s="17">
        <f t="shared" si="81"/>
        <v>0</v>
      </c>
      <c r="K367" s="16">
        <f t="shared" si="82"/>
        <v>524</v>
      </c>
      <c r="L367" s="17">
        <f t="shared" si="83"/>
        <v>26200</v>
      </c>
      <c r="M367" s="10" t="s">
        <v>52</v>
      </c>
      <c r="N367" s="2" t="s">
        <v>250</v>
      </c>
      <c r="O367" s="2" t="s">
        <v>577</v>
      </c>
      <c r="P367" s="2" t="s">
        <v>63</v>
      </c>
      <c r="Q367" s="2" t="s">
        <v>63</v>
      </c>
      <c r="R367" s="2" t="s">
        <v>64</v>
      </c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2" t="s">
        <v>52</v>
      </c>
      <c r="AW367" s="2" t="s">
        <v>734</v>
      </c>
      <c r="AX367" s="2" t="s">
        <v>52</v>
      </c>
      <c r="AY367" s="2" t="s">
        <v>52</v>
      </c>
    </row>
    <row r="368" spans="1:51" ht="30" customHeight="1" x14ac:dyDescent="0.3">
      <c r="A368" s="10" t="s">
        <v>579</v>
      </c>
      <c r="B368" s="10" t="s">
        <v>580</v>
      </c>
      <c r="C368" s="10" t="s">
        <v>424</v>
      </c>
      <c r="D368" s="11">
        <v>2</v>
      </c>
      <c r="E368" s="16">
        <f>단가대비표!O7</f>
        <v>9307</v>
      </c>
      <c r="F368" s="17">
        <f t="shared" si="79"/>
        <v>18614</v>
      </c>
      <c r="G368" s="16">
        <f>단가대비표!P7</f>
        <v>0</v>
      </c>
      <c r="H368" s="17">
        <f t="shared" si="80"/>
        <v>0</v>
      </c>
      <c r="I368" s="16">
        <f>단가대비표!V7</f>
        <v>0</v>
      </c>
      <c r="J368" s="17">
        <f t="shared" si="81"/>
        <v>0</v>
      </c>
      <c r="K368" s="16">
        <f t="shared" si="82"/>
        <v>9307</v>
      </c>
      <c r="L368" s="17">
        <f t="shared" si="83"/>
        <v>18614</v>
      </c>
      <c r="M368" s="10" t="s">
        <v>52</v>
      </c>
      <c r="N368" s="2" t="s">
        <v>250</v>
      </c>
      <c r="O368" s="2" t="s">
        <v>581</v>
      </c>
      <c r="P368" s="2" t="s">
        <v>63</v>
      </c>
      <c r="Q368" s="2" t="s">
        <v>63</v>
      </c>
      <c r="R368" s="2" t="s">
        <v>64</v>
      </c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2" t="s">
        <v>52</v>
      </c>
      <c r="AW368" s="2" t="s">
        <v>735</v>
      </c>
      <c r="AX368" s="2" t="s">
        <v>52</v>
      </c>
      <c r="AY368" s="2" t="s">
        <v>52</v>
      </c>
    </row>
    <row r="369" spans="1:51" ht="30" customHeight="1" x14ac:dyDescent="0.3">
      <c r="A369" s="10" t="s">
        <v>583</v>
      </c>
      <c r="B369" s="10" t="s">
        <v>584</v>
      </c>
      <c r="C369" s="10" t="s">
        <v>519</v>
      </c>
      <c r="D369" s="11">
        <v>1</v>
      </c>
      <c r="E369" s="16">
        <f>단가대비표!O93</f>
        <v>1680000</v>
      </c>
      <c r="F369" s="17">
        <f t="shared" si="79"/>
        <v>1680000</v>
      </c>
      <c r="G369" s="16">
        <f>단가대비표!P93</f>
        <v>0</v>
      </c>
      <c r="H369" s="17">
        <f t="shared" si="80"/>
        <v>0</v>
      </c>
      <c r="I369" s="16">
        <f>단가대비표!V93</f>
        <v>0</v>
      </c>
      <c r="J369" s="17">
        <f t="shared" si="81"/>
        <v>0</v>
      </c>
      <c r="K369" s="16">
        <f t="shared" si="82"/>
        <v>1680000</v>
      </c>
      <c r="L369" s="17">
        <f t="shared" si="83"/>
        <v>1680000</v>
      </c>
      <c r="M369" s="10" t="s">
        <v>52</v>
      </c>
      <c r="N369" s="2" t="s">
        <v>250</v>
      </c>
      <c r="O369" s="2" t="s">
        <v>585</v>
      </c>
      <c r="P369" s="2" t="s">
        <v>63</v>
      </c>
      <c r="Q369" s="2" t="s">
        <v>63</v>
      </c>
      <c r="R369" s="2" t="s">
        <v>64</v>
      </c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2" t="s">
        <v>52</v>
      </c>
      <c r="AW369" s="2" t="s">
        <v>736</v>
      </c>
      <c r="AX369" s="2" t="s">
        <v>52</v>
      </c>
      <c r="AY369" s="2" t="s">
        <v>52</v>
      </c>
    </row>
    <row r="370" spans="1:51" ht="30" customHeight="1" x14ac:dyDescent="0.3">
      <c r="A370" s="10" t="s">
        <v>587</v>
      </c>
      <c r="B370" s="10" t="s">
        <v>588</v>
      </c>
      <c r="C370" s="10" t="s">
        <v>519</v>
      </c>
      <c r="D370" s="11">
        <v>1</v>
      </c>
      <c r="E370" s="16">
        <f>단가대비표!O37</f>
        <v>850000</v>
      </c>
      <c r="F370" s="17">
        <f t="shared" si="79"/>
        <v>850000</v>
      </c>
      <c r="G370" s="16">
        <f>단가대비표!P37</f>
        <v>0</v>
      </c>
      <c r="H370" s="17">
        <f t="shared" si="80"/>
        <v>0</v>
      </c>
      <c r="I370" s="16">
        <f>단가대비표!V37</f>
        <v>0</v>
      </c>
      <c r="J370" s="17">
        <f t="shared" si="81"/>
        <v>0</v>
      </c>
      <c r="K370" s="16">
        <f t="shared" si="82"/>
        <v>850000</v>
      </c>
      <c r="L370" s="17">
        <f t="shared" si="83"/>
        <v>850000</v>
      </c>
      <c r="M370" s="10" t="s">
        <v>52</v>
      </c>
      <c r="N370" s="2" t="s">
        <v>250</v>
      </c>
      <c r="O370" s="2" t="s">
        <v>589</v>
      </c>
      <c r="P370" s="2" t="s">
        <v>63</v>
      </c>
      <c r="Q370" s="2" t="s">
        <v>63</v>
      </c>
      <c r="R370" s="2" t="s">
        <v>64</v>
      </c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2" t="s">
        <v>52</v>
      </c>
      <c r="AW370" s="2" t="s">
        <v>737</v>
      </c>
      <c r="AX370" s="2" t="s">
        <v>52</v>
      </c>
      <c r="AY370" s="2" t="s">
        <v>52</v>
      </c>
    </row>
    <row r="371" spans="1:51" ht="30" customHeight="1" x14ac:dyDescent="0.3">
      <c r="A371" s="10" t="s">
        <v>591</v>
      </c>
      <c r="B371" s="10" t="s">
        <v>592</v>
      </c>
      <c r="C371" s="10" t="s">
        <v>432</v>
      </c>
      <c r="D371" s="11">
        <v>3.82</v>
      </c>
      <c r="E371" s="16">
        <f>단가대비표!O43</f>
        <v>0</v>
      </c>
      <c r="F371" s="17">
        <f t="shared" si="79"/>
        <v>0</v>
      </c>
      <c r="G371" s="16">
        <f>단가대비표!P43</f>
        <v>122522</v>
      </c>
      <c r="H371" s="17">
        <f t="shared" si="80"/>
        <v>468034</v>
      </c>
      <c r="I371" s="16">
        <f>단가대비표!V43</f>
        <v>0</v>
      </c>
      <c r="J371" s="17">
        <f t="shared" si="81"/>
        <v>0</v>
      </c>
      <c r="K371" s="16">
        <f t="shared" si="82"/>
        <v>122522</v>
      </c>
      <c r="L371" s="17">
        <f t="shared" si="83"/>
        <v>468034</v>
      </c>
      <c r="M371" s="10" t="s">
        <v>593</v>
      </c>
      <c r="N371" s="2" t="s">
        <v>250</v>
      </c>
      <c r="O371" s="2" t="s">
        <v>594</v>
      </c>
      <c r="P371" s="2" t="s">
        <v>63</v>
      </c>
      <c r="Q371" s="2" t="s">
        <v>63</v>
      </c>
      <c r="R371" s="2" t="s">
        <v>64</v>
      </c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2" t="s">
        <v>52</v>
      </c>
      <c r="AW371" s="2" t="s">
        <v>738</v>
      </c>
      <c r="AX371" s="2" t="s">
        <v>52</v>
      </c>
      <c r="AY371" s="2" t="s">
        <v>52</v>
      </c>
    </row>
    <row r="372" spans="1:51" ht="30" customHeight="1" x14ac:dyDescent="0.3">
      <c r="A372" s="10" t="s">
        <v>596</v>
      </c>
      <c r="B372" s="10" t="s">
        <v>592</v>
      </c>
      <c r="C372" s="10" t="s">
        <v>432</v>
      </c>
      <c r="D372" s="11">
        <v>13.93</v>
      </c>
      <c r="E372" s="16">
        <f>단가대비표!O44</f>
        <v>0</v>
      </c>
      <c r="F372" s="17">
        <f t="shared" si="79"/>
        <v>0</v>
      </c>
      <c r="G372" s="16">
        <f>단가대비표!P44</f>
        <v>99248</v>
      </c>
      <c r="H372" s="17">
        <f t="shared" si="80"/>
        <v>1382524.6</v>
      </c>
      <c r="I372" s="16">
        <f>단가대비표!V44</f>
        <v>0</v>
      </c>
      <c r="J372" s="17">
        <f t="shared" si="81"/>
        <v>0</v>
      </c>
      <c r="K372" s="16">
        <f t="shared" si="82"/>
        <v>99248</v>
      </c>
      <c r="L372" s="17">
        <f t="shared" si="83"/>
        <v>1382524.6</v>
      </c>
      <c r="M372" s="10" t="s">
        <v>593</v>
      </c>
      <c r="N372" s="2" t="s">
        <v>250</v>
      </c>
      <c r="O372" s="2" t="s">
        <v>597</v>
      </c>
      <c r="P372" s="2" t="s">
        <v>63</v>
      </c>
      <c r="Q372" s="2" t="s">
        <v>63</v>
      </c>
      <c r="R372" s="2" t="s">
        <v>64</v>
      </c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2" t="s">
        <v>52</v>
      </c>
      <c r="AW372" s="2" t="s">
        <v>739</v>
      </c>
      <c r="AX372" s="2" t="s">
        <v>52</v>
      </c>
      <c r="AY372" s="2" t="s">
        <v>52</v>
      </c>
    </row>
    <row r="373" spans="1:51" ht="30" customHeight="1" x14ac:dyDescent="0.3">
      <c r="A373" s="10" t="s">
        <v>231</v>
      </c>
      <c r="B373" s="10" t="s">
        <v>52</v>
      </c>
      <c r="C373" s="10" t="s">
        <v>52</v>
      </c>
      <c r="D373" s="11"/>
      <c r="E373" s="16"/>
      <c r="F373" s="17">
        <f>TRUNC(SUMIF(N342:N372, N341, F342:F372),0)</f>
        <v>32951984</v>
      </c>
      <c r="G373" s="16"/>
      <c r="H373" s="17">
        <f>TRUNC(SUMIF(N342:N372, N341, H342:H372),0)</f>
        <v>1850558</v>
      </c>
      <c r="I373" s="16"/>
      <c r="J373" s="17">
        <f>TRUNC(SUMIF(N342:N372, N341, J342:J372),0)</f>
        <v>0</v>
      </c>
      <c r="K373" s="16"/>
      <c r="L373" s="17">
        <f>F373+H373+J373</f>
        <v>34802542</v>
      </c>
      <c r="M373" s="10" t="s">
        <v>52</v>
      </c>
      <c r="N373" s="2" t="s">
        <v>72</v>
      </c>
      <c r="O373" s="2" t="s">
        <v>72</v>
      </c>
      <c r="P373" s="2" t="s">
        <v>52</v>
      </c>
      <c r="Q373" s="2" t="s">
        <v>52</v>
      </c>
      <c r="R373" s="2" t="s">
        <v>52</v>
      </c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2" t="s">
        <v>52</v>
      </c>
      <c r="AW373" s="2" t="s">
        <v>52</v>
      </c>
      <c r="AX373" s="2" t="s">
        <v>52</v>
      </c>
      <c r="AY373" s="2" t="s">
        <v>52</v>
      </c>
    </row>
    <row r="374" spans="1:51" ht="30" customHeight="1" x14ac:dyDescent="0.3">
      <c r="A374" s="11"/>
      <c r="B374" s="11"/>
      <c r="C374" s="11"/>
      <c r="D374" s="11"/>
      <c r="E374" s="16"/>
      <c r="F374" s="17"/>
      <c r="G374" s="16"/>
      <c r="H374" s="17"/>
      <c r="I374" s="16"/>
      <c r="J374" s="17"/>
      <c r="K374" s="16"/>
      <c r="L374" s="17"/>
      <c r="M374" s="11"/>
    </row>
    <row r="375" spans="1:51" ht="30" customHeight="1" x14ac:dyDescent="0.3">
      <c r="A375" s="49" t="s">
        <v>1634</v>
      </c>
      <c r="B375" s="49"/>
      <c r="C375" s="49"/>
      <c r="D375" s="49"/>
      <c r="E375" s="50"/>
      <c r="F375" s="51"/>
      <c r="G375" s="50"/>
      <c r="H375" s="51"/>
      <c r="I375" s="50"/>
      <c r="J375" s="51"/>
      <c r="K375" s="50"/>
      <c r="L375" s="51"/>
      <c r="M375" s="49"/>
      <c r="N375" s="1" t="s">
        <v>252</v>
      </c>
    </row>
    <row r="376" spans="1:51" ht="30" customHeight="1" x14ac:dyDescent="0.3">
      <c r="A376" s="10" t="s">
        <v>600</v>
      </c>
      <c r="B376" s="10" t="s">
        <v>601</v>
      </c>
      <c r="C376" s="10" t="s">
        <v>93</v>
      </c>
      <c r="D376" s="11">
        <v>1</v>
      </c>
      <c r="E376" s="16">
        <f>단가대비표!O76</f>
        <v>550000</v>
      </c>
      <c r="F376" s="17">
        <f t="shared" ref="F376:F397" si="84">TRUNC(E376*D376,1)</f>
        <v>550000</v>
      </c>
      <c r="G376" s="16">
        <f>단가대비표!P76</f>
        <v>0</v>
      </c>
      <c r="H376" s="17">
        <f t="shared" ref="H376:H397" si="85">TRUNC(G376*D376,1)</f>
        <v>0</v>
      </c>
      <c r="I376" s="16">
        <f>단가대비표!V76</f>
        <v>0</v>
      </c>
      <c r="J376" s="17">
        <f t="shared" ref="J376:J397" si="86">TRUNC(I376*D376,1)</f>
        <v>0</v>
      </c>
      <c r="K376" s="16">
        <f t="shared" ref="K376:K397" si="87">TRUNC(E376+G376+I376,1)</f>
        <v>550000</v>
      </c>
      <c r="L376" s="17">
        <f t="shared" ref="L376:L397" si="88">TRUNC(F376+H376+J376,1)</f>
        <v>550000</v>
      </c>
      <c r="M376" s="10" t="s">
        <v>52</v>
      </c>
      <c r="N376" s="2" t="s">
        <v>252</v>
      </c>
      <c r="O376" s="2" t="s">
        <v>602</v>
      </c>
      <c r="P376" s="2" t="s">
        <v>63</v>
      </c>
      <c r="Q376" s="2" t="s">
        <v>63</v>
      </c>
      <c r="R376" s="2" t="s">
        <v>64</v>
      </c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2" t="s">
        <v>52</v>
      </c>
      <c r="AW376" s="2" t="s">
        <v>741</v>
      </c>
      <c r="AX376" s="2" t="s">
        <v>52</v>
      </c>
      <c r="AY376" s="2" t="s">
        <v>52</v>
      </c>
    </row>
    <row r="377" spans="1:51" ht="30" customHeight="1" x14ac:dyDescent="0.3">
      <c r="A377" s="10" t="s">
        <v>604</v>
      </c>
      <c r="B377" s="10" t="s">
        <v>605</v>
      </c>
      <c r="C377" s="10" t="s">
        <v>93</v>
      </c>
      <c r="D377" s="11">
        <v>3</v>
      </c>
      <c r="E377" s="16">
        <f>단가대비표!O91</f>
        <v>322000</v>
      </c>
      <c r="F377" s="17">
        <f t="shared" si="84"/>
        <v>966000</v>
      </c>
      <c r="G377" s="16">
        <f>단가대비표!P91</f>
        <v>0</v>
      </c>
      <c r="H377" s="17">
        <f t="shared" si="85"/>
        <v>0</v>
      </c>
      <c r="I377" s="16">
        <f>단가대비표!V91</f>
        <v>0</v>
      </c>
      <c r="J377" s="17">
        <f t="shared" si="86"/>
        <v>0</v>
      </c>
      <c r="K377" s="16">
        <f t="shared" si="87"/>
        <v>322000</v>
      </c>
      <c r="L377" s="17">
        <f t="shared" si="88"/>
        <v>966000</v>
      </c>
      <c r="M377" s="10" t="s">
        <v>52</v>
      </c>
      <c r="N377" s="2" t="s">
        <v>252</v>
      </c>
      <c r="O377" s="2" t="s">
        <v>606</v>
      </c>
      <c r="P377" s="2" t="s">
        <v>63</v>
      </c>
      <c r="Q377" s="2" t="s">
        <v>63</v>
      </c>
      <c r="R377" s="2" t="s">
        <v>64</v>
      </c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2" t="s">
        <v>52</v>
      </c>
      <c r="AW377" s="2" t="s">
        <v>742</v>
      </c>
      <c r="AX377" s="2" t="s">
        <v>52</v>
      </c>
      <c r="AY377" s="2" t="s">
        <v>52</v>
      </c>
    </row>
    <row r="378" spans="1:51" ht="30" customHeight="1" x14ac:dyDescent="0.3">
      <c r="A378" s="10" t="s">
        <v>608</v>
      </c>
      <c r="B378" s="10" t="s">
        <v>609</v>
      </c>
      <c r="C378" s="10" t="s">
        <v>93</v>
      </c>
      <c r="D378" s="11">
        <v>1</v>
      </c>
      <c r="E378" s="16">
        <f>단가대비표!O80</f>
        <v>188000</v>
      </c>
      <c r="F378" s="17">
        <f t="shared" si="84"/>
        <v>188000</v>
      </c>
      <c r="G378" s="16">
        <f>단가대비표!P80</f>
        <v>0</v>
      </c>
      <c r="H378" s="17">
        <f t="shared" si="85"/>
        <v>0</v>
      </c>
      <c r="I378" s="16">
        <f>단가대비표!V80</f>
        <v>0</v>
      </c>
      <c r="J378" s="17">
        <f t="shared" si="86"/>
        <v>0</v>
      </c>
      <c r="K378" s="16">
        <f t="shared" si="87"/>
        <v>188000</v>
      </c>
      <c r="L378" s="17">
        <f t="shared" si="88"/>
        <v>188000</v>
      </c>
      <c r="M378" s="10" t="s">
        <v>52</v>
      </c>
      <c r="N378" s="2" t="s">
        <v>252</v>
      </c>
      <c r="O378" s="2" t="s">
        <v>610</v>
      </c>
      <c r="P378" s="2" t="s">
        <v>63</v>
      </c>
      <c r="Q378" s="2" t="s">
        <v>63</v>
      </c>
      <c r="R378" s="2" t="s">
        <v>64</v>
      </c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2" t="s">
        <v>52</v>
      </c>
      <c r="AW378" s="2" t="s">
        <v>743</v>
      </c>
      <c r="AX378" s="2" t="s">
        <v>52</v>
      </c>
      <c r="AY378" s="2" t="s">
        <v>52</v>
      </c>
    </row>
    <row r="379" spans="1:51" ht="30" customHeight="1" x14ac:dyDescent="0.3">
      <c r="A379" s="10" t="s">
        <v>612</v>
      </c>
      <c r="B379" s="10" t="s">
        <v>613</v>
      </c>
      <c r="C379" s="10" t="s">
        <v>93</v>
      </c>
      <c r="D379" s="11">
        <v>1</v>
      </c>
      <c r="E379" s="16">
        <f>단가대비표!O81</f>
        <v>989000</v>
      </c>
      <c r="F379" s="17">
        <f t="shared" si="84"/>
        <v>989000</v>
      </c>
      <c r="G379" s="16">
        <f>단가대비표!P81</f>
        <v>0</v>
      </c>
      <c r="H379" s="17">
        <f t="shared" si="85"/>
        <v>0</v>
      </c>
      <c r="I379" s="16">
        <f>단가대비표!V81</f>
        <v>0</v>
      </c>
      <c r="J379" s="17">
        <f t="shared" si="86"/>
        <v>0</v>
      </c>
      <c r="K379" s="16">
        <f t="shared" si="87"/>
        <v>989000</v>
      </c>
      <c r="L379" s="17">
        <f t="shared" si="88"/>
        <v>989000</v>
      </c>
      <c r="M379" s="10" t="s">
        <v>52</v>
      </c>
      <c r="N379" s="2" t="s">
        <v>252</v>
      </c>
      <c r="O379" s="2" t="s">
        <v>614</v>
      </c>
      <c r="P379" s="2" t="s">
        <v>63</v>
      </c>
      <c r="Q379" s="2" t="s">
        <v>63</v>
      </c>
      <c r="R379" s="2" t="s">
        <v>64</v>
      </c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2" t="s">
        <v>52</v>
      </c>
      <c r="AW379" s="2" t="s">
        <v>744</v>
      </c>
      <c r="AX379" s="2" t="s">
        <v>52</v>
      </c>
      <c r="AY379" s="2" t="s">
        <v>52</v>
      </c>
    </row>
    <row r="380" spans="1:51" ht="30" customHeight="1" x14ac:dyDescent="0.3">
      <c r="A380" s="10" t="s">
        <v>616</v>
      </c>
      <c r="B380" s="10" t="s">
        <v>617</v>
      </c>
      <c r="C380" s="10" t="s">
        <v>93</v>
      </c>
      <c r="D380" s="11">
        <v>1</v>
      </c>
      <c r="E380" s="16">
        <f>단가대비표!O82</f>
        <v>1064000</v>
      </c>
      <c r="F380" s="17">
        <f t="shared" si="84"/>
        <v>1064000</v>
      </c>
      <c r="G380" s="16">
        <f>단가대비표!P82</f>
        <v>0</v>
      </c>
      <c r="H380" s="17">
        <f t="shared" si="85"/>
        <v>0</v>
      </c>
      <c r="I380" s="16">
        <f>단가대비표!V82</f>
        <v>0</v>
      </c>
      <c r="J380" s="17">
        <f t="shared" si="86"/>
        <v>0</v>
      </c>
      <c r="K380" s="16">
        <f t="shared" si="87"/>
        <v>1064000</v>
      </c>
      <c r="L380" s="17">
        <f t="shared" si="88"/>
        <v>1064000</v>
      </c>
      <c r="M380" s="10" t="s">
        <v>52</v>
      </c>
      <c r="N380" s="2" t="s">
        <v>252</v>
      </c>
      <c r="O380" s="2" t="s">
        <v>618</v>
      </c>
      <c r="P380" s="2" t="s">
        <v>63</v>
      </c>
      <c r="Q380" s="2" t="s">
        <v>63</v>
      </c>
      <c r="R380" s="2" t="s">
        <v>64</v>
      </c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2" t="s">
        <v>52</v>
      </c>
      <c r="AW380" s="2" t="s">
        <v>745</v>
      </c>
      <c r="AX380" s="2" t="s">
        <v>52</v>
      </c>
      <c r="AY380" s="2" t="s">
        <v>52</v>
      </c>
    </row>
    <row r="381" spans="1:51" ht="30" customHeight="1" x14ac:dyDescent="0.3">
      <c r="A381" s="10" t="s">
        <v>616</v>
      </c>
      <c r="B381" s="10" t="s">
        <v>620</v>
      </c>
      <c r="C381" s="10" t="s">
        <v>93</v>
      </c>
      <c r="D381" s="11">
        <v>1</v>
      </c>
      <c r="E381" s="16">
        <f>단가대비표!O83</f>
        <v>423000</v>
      </c>
      <c r="F381" s="17">
        <f t="shared" si="84"/>
        <v>423000</v>
      </c>
      <c r="G381" s="16">
        <f>단가대비표!P83</f>
        <v>0</v>
      </c>
      <c r="H381" s="17">
        <f t="shared" si="85"/>
        <v>0</v>
      </c>
      <c r="I381" s="16">
        <f>단가대비표!V83</f>
        <v>0</v>
      </c>
      <c r="J381" s="17">
        <f t="shared" si="86"/>
        <v>0</v>
      </c>
      <c r="K381" s="16">
        <f t="shared" si="87"/>
        <v>423000</v>
      </c>
      <c r="L381" s="17">
        <f t="shared" si="88"/>
        <v>423000</v>
      </c>
      <c r="M381" s="10" t="s">
        <v>52</v>
      </c>
      <c r="N381" s="2" t="s">
        <v>252</v>
      </c>
      <c r="O381" s="2" t="s">
        <v>621</v>
      </c>
      <c r="P381" s="2" t="s">
        <v>63</v>
      </c>
      <c r="Q381" s="2" t="s">
        <v>63</v>
      </c>
      <c r="R381" s="2" t="s">
        <v>64</v>
      </c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2" t="s">
        <v>52</v>
      </c>
      <c r="AW381" s="2" t="s">
        <v>746</v>
      </c>
      <c r="AX381" s="2" t="s">
        <v>52</v>
      </c>
      <c r="AY381" s="2" t="s">
        <v>52</v>
      </c>
    </row>
    <row r="382" spans="1:51" ht="30" customHeight="1" x14ac:dyDescent="0.3">
      <c r="A382" s="10" t="s">
        <v>623</v>
      </c>
      <c r="B382" s="10" t="s">
        <v>624</v>
      </c>
      <c r="C382" s="10" t="s">
        <v>93</v>
      </c>
      <c r="D382" s="11">
        <v>9</v>
      </c>
      <c r="E382" s="16">
        <f>단가대비표!O87</f>
        <v>255000</v>
      </c>
      <c r="F382" s="17">
        <f t="shared" si="84"/>
        <v>2295000</v>
      </c>
      <c r="G382" s="16">
        <f>단가대비표!P87</f>
        <v>0</v>
      </c>
      <c r="H382" s="17">
        <f t="shared" si="85"/>
        <v>0</v>
      </c>
      <c r="I382" s="16">
        <f>단가대비표!V87</f>
        <v>0</v>
      </c>
      <c r="J382" s="17">
        <f t="shared" si="86"/>
        <v>0</v>
      </c>
      <c r="K382" s="16">
        <f t="shared" si="87"/>
        <v>255000</v>
      </c>
      <c r="L382" s="17">
        <f t="shared" si="88"/>
        <v>2295000</v>
      </c>
      <c r="M382" s="10" t="s">
        <v>52</v>
      </c>
      <c r="N382" s="2" t="s">
        <v>252</v>
      </c>
      <c r="O382" s="2" t="s">
        <v>625</v>
      </c>
      <c r="P382" s="2" t="s">
        <v>63</v>
      </c>
      <c r="Q382" s="2" t="s">
        <v>63</v>
      </c>
      <c r="R382" s="2" t="s">
        <v>64</v>
      </c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2" t="s">
        <v>52</v>
      </c>
      <c r="AW382" s="2" t="s">
        <v>747</v>
      </c>
      <c r="AX382" s="2" t="s">
        <v>52</v>
      </c>
      <c r="AY382" s="2" t="s">
        <v>52</v>
      </c>
    </row>
    <row r="383" spans="1:51" ht="30" customHeight="1" x14ac:dyDescent="0.3">
      <c r="A383" s="10" t="s">
        <v>627</v>
      </c>
      <c r="B383" s="10" t="s">
        <v>628</v>
      </c>
      <c r="C383" s="10" t="s">
        <v>93</v>
      </c>
      <c r="D383" s="11">
        <v>12</v>
      </c>
      <c r="E383" s="16">
        <f>단가대비표!O85</f>
        <v>223000</v>
      </c>
      <c r="F383" s="17">
        <f t="shared" si="84"/>
        <v>2676000</v>
      </c>
      <c r="G383" s="16">
        <f>단가대비표!P85</f>
        <v>0</v>
      </c>
      <c r="H383" s="17">
        <f t="shared" si="85"/>
        <v>0</v>
      </c>
      <c r="I383" s="16">
        <f>단가대비표!V85</f>
        <v>0</v>
      </c>
      <c r="J383" s="17">
        <f t="shared" si="86"/>
        <v>0</v>
      </c>
      <c r="K383" s="16">
        <f t="shared" si="87"/>
        <v>223000</v>
      </c>
      <c r="L383" s="17">
        <f t="shared" si="88"/>
        <v>2676000</v>
      </c>
      <c r="M383" s="10" t="s">
        <v>52</v>
      </c>
      <c r="N383" s="2" t="s">
        <v>252</v>
      </c>
      <c r="O383" s="2" t="s">
        <v>629</v>
      </c>
      <c r="P383" s="2" t="s">
        <v>63</v>
      </c>
      <c r="Q383" s="2" t="s">
        <v>63</v>
      </c>
      <c r="R383" s="2" t="s">
        <v>64</v>
      </c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2" t="s">
        <v>52</v>
      </c>
      <c r="AW383" s="2" t="s">
        <v>748</v>
      </c>
      <c r="AX383" s="2" t="s">
        <v>52</v>
      </c>
      <c r="AY383" s="2" t="s">
        <v>52</v>
      </c>
    </row>
    <row r="384" spans="1:51" ht="30" customHeight="1" x14ac:dyDescent="0.3">
      <c r="A384" s="10" t="s">
        <v>631</v>
      </c>
      <c r="B384" s="10" t="s">
        <v>635</v>
      </c>
      <c r="C384" s="10" t="s">
        <v>93</v>
      </c>
      <c r="D384" s="11">
        <v>4</v>
      </c>
      <c r="E384" s="16">
        <f>단가대비표!O89</f>
        <v>1298000</v>
      </c>
      <c r="F384" s="17">
        <f t="shared" si="84"/>
        <v>5192000</v>
      </c>
      <c r="G384" s="16">
        <f>단가대비표!P89</f>
        <v>0</v>
      </c>
      <c r="H384" s="17">
        <f t="shared" si="85"/>
        <v>0</v>
      </c>
      <c r="I384" s="16">
        <f>단가대비표!V89</f>
        <v>0</v>
      </c>
      <c r="J384" s="17">
        <f t="shared" si="86"/>
        <v>0</v>
      </c>
      <c r="K384" s="16">
        <f t="shared" si="87"/>
        <v>1298000</v>
      </c>
      <c r="L384" s="17">
        <f t="shared" si="88"/>
        <v>5192000</v>
      </c>
      <c r="M384" s="10" t="s">
        <v>52</v>
      </c>
      <c r="N384" s="2" t="s">
        <v>252</v>
      </c>
      <c r="O384" s="2" t="s">
        <v>636</v>
      </c>
      <c r="P384" s="2" t="s">
        <v>63</v>
      </c>
      <c r="Q384" s="2" t="s">
        <v>63</v>
      </c>
      <c r="R384" s="2" t="s">
        <v>64</v>
      </c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2" t="s">
        <v>52</v>
      </c>
      <c r="AW384" s="2" t="s">
        <v>749</v>
      </c>
      <c r="AX384" s="2" t="s">
        <v>52</v>
      </c>
      <c r="AY384" s="2" t="s">
        <v>52</v>
      </c>
    </row>
    <row r="385" spans="1:51" ht="30" customHeight="1" x14ac:dyDescent="0.3">
      <c r="A385" s="10" t="s">
        <v>1651</v>
      </c>
      <c r="B385" s="10" t="s">
        <v>638</v>
      </c>
      <c r="C385" s="10" t="s">
        <v>639</v>
      </c>
      <c r="D385" s="11">
        <v>581</v>
      </c>
      <c r="E385" s="16">
        <f>단가대비표!O77</f>
        <v>63000</v>
      </c>
      <c r="F385" s="17">
        <f t="shared" si="84"/>
        <v>36603000</v>
      </c>
      <c r="G385" s="16">
        <f>단가대비표!P77</f>
        <v>0</v>
      </c>
      <c r="H385" s="17">
        <f t="shared" si="85"/>
        <v>0</v>
      </c>
      <c r="I385" s="16">
        <f>단가대비표!V77</f>
        <v>0</v>
      </c>
      <c r="J385" s="17">
        <f t="shared" si="86"/>
        <v>0</v>
      </c>
      <c r="K385" s="16">
        <f t="shared" si="87"/>
        <v>63000</v>
      </c>
      <c r="L385" s="17">
        <f t="shared" si="88"/>
        <v>36603000</v>
      </c>
      <c r="M385" s="10" t="s">
        <v>52</v>
      </c>
      <c r="N385" s="2" t="s">
        <v>252</v>
      </c>
      <c r="O385" s="2" t="s">
        <v>640</v>
      </c>
      <c r="P385" s="2" t="s">
        <v>63</v>
      </c>
      <c r="Q385" s="2" t="s">
        <v>63</v>
      </c>
      <c r="R385" s="2" t="s">
        <v>64</v>
      </c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2" t="s">
        <v>52</v>
      </c>
      <c r="AW385" s="2" t="s">
        <v>750</v>
      </c>
      <c r="AX385" s="2" t="s">
        <v>52</v>
      </c>
      <c r="AY385" s="2" t="s">
        <v>52</v>
      </c>
    </row>
    <row r="386" spans="1:51" ht="30" customHeight="1" x14ac:dyDescent="0.3">
      <c r="A386" s="10" t="s">
        <v>1651</v>
      </c>
      <c r="B386" s="10" t="s">
        <v>642</v>
      </c>
      <c r="C386" s="10" t="s">
        <v>639</v>
      </c>
      <c r="D386" s="11">
        <v>58</v>
      </c>
      <c r="E386" s="16">
        <f>단가대비표!O78</f>
        <v>126000</v>
      </c>
      <c r="F386" s="17">
        <f t="shared" si="84"/>
        <v>7308000</v>
      </c>
      <c r="G386" s="16">
        <f>단가대비표!P78</f>
        <v>0</v>
      </c>
      <c r="H386" s="17">
        <f t="shared" si="85"/>
        <v>0</v>
      </c>
      <c r="I386" s="16">
        <f>단가대비표!V78</f>
        <v>0</v>
      </c>
      <c r="J386" s="17">
        <f t="shared" si="86"/>
        <v>0</v>
      </c>
      <c r="K386" s="16">
        <f t="shared" si="87"/>
        <v>126000</v>
      </c>
      <c r="L386" s="17">
        <f t="shared" si="88"/>
        <v>7308000</v>
      </c>
      <c r="M386" s="10" t="s">
        <v>52</v>
      </c>
      <c r="N386" s="2" t="s">
        <v>252</v>
      </c>
      <c r="O386" s="2" t="s">
        <v>643</v>
      </c>
      <c r="P386" s="2" t="s">
        <v>63</v>
      </c>
      <c r="Q386" s="2" t="s">
        <v>63</v>
      </c>
      <c r="R386" s="2" t="s">
        <v>64</v>
      </c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2" t="s">
        <v>52</v>
      </c>
      <c r="AW386" s="2" t="s">
        <v>751</v>
      </c>
      <c r="AX386" s="2" t="s">
        <v>52</v>
      </c>
      <c r="AY386" s="2" t="s">
        <v>52</v>
      </c>
    </row>
    <row r="387" spans="1:51" ht="30" customHeight="1" x14ac:dyDescent="0.3">
      <c r="A387" s="10" t="s">
        <v>1651</v>
      </c>
      <c r="B387" s="10" t="s">
        <v>645</v>
      </c>
      <c r="C387" s="10" t="s">
        <v>639</v>
      </c>
      <c r="D387" s="11">
        <v>6</v>
      </c>
      <c r="E387" s="16">
        <f>단가대비표!O79</f>
        <v>379000</v>
      </c>
      <c r="F387" s="17">
        <f t="shared" si="84"/>
        <v>2274000</v>
      </c>
      <c r="G387" s="16">
        <f>단가대비표!P79</f>
        <v>0</v>
      </c>
      <c r="H387" s="17">
        <f t="shared" si="85"/>
        <v>0</v>
      </c>
      <c r="I387" s="16">
        <f>단가대비표!V79</f>
        <v>0</v>
      </c>
      <c r="J387" s="17">
        <f t="shared" si="86"/>
        <v>0</v>
      </c>
      <c r="K387" s="16">
        <f t="shared" si="87"/>
        <v>379000</v>
      </c>
      <c r="L387" s="17">
        <f t="shared" si="88"/>
        <v>2274000</v>
      </c>
      <c r="M387" s="10" t="s">
        <v>52</v>
      </c>
      <c r="N387" s="2" t="s">
        <v>252</v>
      </c>
      <c r="O387" s="2" t="s">
        <v>646</v>
      </c>
      <c r="P387" s="2" t="s">
        <v>63</v>
      </c>
      <c r="Q387" s="2" t="s">
        <v>63</v>
      </c>
      <c r="R387" s="2" t="s">
        <v>64</v>
      </c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2" t="s">
        <v>52</v>
      </c>
      <c r="AW387" s="2" t="s">
        <v>752</v>
      </c>
      <c r="AX387" s="2" t="s">
        <v>52</v>
      </c>
      <c r="AY387" s="2" t="s">
        <v>52</v>
      </c>
    </row>
    <row r="388" spans="1:51" ht="30" customHeight="1" x14ac:dyDescent="0.3">
      <c r="A388" s="10" t="s">
        <v>648</v>
      </c>
      <c r="B388" s="10" t="s">
        <v>649</v>
      </c>
      <c r="C388" s="10" t="s">
        <v>123</v>
      </c>
      <c r="D388" s="11">
        <v>1</v>
      </c>
      <c r="E388" s="16">
        <f>단가대비표!O36</f>
        <v>80900</v>
      </c>
      <c r="F388" s="17">
        <f t="shared" si="84"/>
        <v>80900</v>
      </c>
      <c r="G388" s="16">
        <f>단가대비표!P36</f>
        <v>0</v>
      </c>
      <c r="H388" s="17">
        <f t="shared" si="85"/>
        <v>0</v>
      </c>
      <c r="I388" s="16">
        <f>단가대비표!V36</f>
        <v>0</v>
      </c>
      <c r="J388" s="17">
        <f t="shared" si="86"/>
        <v>0</v>
      </c>
      <c r="K388" s="16">
        <f t="shared" si="87"/>
        <v>80900</v>
      </c>
      <c r="L388" s="17">
        <f t="shared" si="88"/>
        <v>80900</v>
      </c>
      <c r="M388" s="10" t="s">
        <v>52</v>
      </c>
      <c r="N388" s="2" t="s">
        <v>252</v>
      </c>
      <c r="O388" s="2" t="s">
        <v>650</v>
      </c>
      <c r="P388" s="2" t="s">
        <v>63</v>
      </c>
      <c r="Q388" s="2" t="s">
        <v>63</v>
      </c>
      <c r="R388" s="2" t="s">
        <v>64</v>
      </c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2" t="s">
        <v>52</v>
      </c>
      <c r="AW388" s="2" t="s">
        <v>753</v>
      </c>
      <c r="AX388" s="2" t="s">
        <v>52</v>
      </c>
      <c r="AY388" s="2" t="s">
        <v>52</v>
      </c>
    </row>
    <row r="389" spans="1:51" ht="30" customHeight="1" x14ac:dyDescent="0.3">
      <c r="A389" s="10" t="s">
        <v>564</v>
      </c>
      <c r="B389" s="10" t="s">
        <v>652</v>
      </c>
      <c r="C389" s="10" t="s">
        <v>93</v>
      </c>
      <c r="D389" s="11">
        <v>1</v>
      </c>
      <c r="E389" s="16">
        <f>단가대비표!O51</f>
        <v>385000</v>
      </c>
      <c r="F389" s="17">
        <f t="shared" si="84"/>
        <v>385000</v>
      </c>
      <c r="G389" s="16">
        <f>단가대비표!P51</f>
        <v>0</v>
      </c>
      <c r="H389" s="17">
        <f t="shared" si="85"/>
        <v>0</v>
      </c>
      <c r="I389" s="16">
        <f>단가대비표!V51</f>
        <v>0</v>
      </c>
      <c r="J389" s="17">
        <f t="shared" si="86"/>
        <v>0</v>
      </c>
      <c r="K389" s="16">
        <f t="shared" si="87"/>
        <v>385000</v>
      </c>
      <c r="L389" s="17">
        <f t="shared" si="88"/>
        <v>385000</v>
      </c>
      <c r="M389" s="10" t="s">
        <v>52</v>
      </c>
      <c r="N389" s="2" t="s">
        <v>252</v>
      </c>
      <c r="O389" s="2" t="s">
        <v>653</v>
      </c>
      <c r="P389" s="2" t="s">
        <v>63</v>
      </c>
      <c r="Q389" s="2" t="s">
        <v>63</v>
      </c>
      <c r="R389" s="2" t="s">
        <v>64</v>
      </c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2" t="s">
        <v>52</v>
      </c>
      <c r="AW389" s="2" t="s">
        <v>754</v>
      </c>
      <c r="AX389" s="2" t="s">
        <v>52</v>
      </c>
      <c r="AY389" s="2" t="s">
        <v>52</v>
      </c>
    </row>
    <row r="390" spans="1:51" ht="30" customHeight="1" x14ac:dyDescent="0.3">
      <c r="A390" s="10" t="s">
        <v>655</v>
      </c>
      <c r="B390" s="10" t="s">
        <v>659</v>
      </c>
      <c r="C390" s="10" t="s">
        <v>93</v>
      </c>
      <c r="D390" s="11">
        <v>581</v>
      </c>
      <c r="E390" s="16">
        <f>단가대비표!O66</f>
        <v>13700</v>
      </c>
      <c r="F390" s="17">
        <f t="shared" si="84"/>
        <v>7959700</v>
      </c>
      <c r="G390" s="16">
        <f>단가대비표!P66</f>
        <v>0</v>
      </c>
      <c r="H390" s="17">
        <f t="shared" si="85"/>
        <v>0</v>
      </c>
      <c r="I390" s="16">
        <f>단가대비표!V66</f>
        <v>0</v>
      </c>
      <c r="J390" s="17">
        <f t="shared" si="86"/>
        <v>0</v>
      </c>
      <c r="K390" s="16">
        <f t="shared" si="87"/>
        <v>13700</v>
      </c>
      <c r="L390" s="17">
        <f t="shared" si="88"/>
        <v>7959700</v>
      </c>
      <c r="M390" s="10" t="s">
        <v>52</v>
      </c>
      <c r="N390" s="2" t="s">
        <v>252</v>
      </c>
      <c r="O390" s="2" t="s">
        <v>660</v>
      </c>
      <c r="P390" s="2" t="s">
        <v>63</v>
      </c>
      <c r="Q390" s="2" t="s">
        <v>63</v>
      </c>
      <c r="R390" s="2" t="s">
        <v>64</v>
      </c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2" t="s">
        <v>52</v>
      </c>
      <c r="AW390" s="2" t="s">
        <v>755</v>
      </c>
      <c r="AX390" s="2" t="s">
        <v>52</v>
      </c>
      <c r="AY390" s="2" t="s">
        <v>52</v>
      </c>
    </row>
    <row r="391" spans="1:51" ht="30" customHeight="1" x14ac:dyDescent="0.3">
      <c r="A391" s="10" t="s">
        <v>662</v>
      </c>
      <c r="B391" s="10" t="s">
        <v>663</v>
      </c>
      <c r="C391" s="10" t="s">
        <v>93</v>
      </c>
      <c r="D391" s="11">
        <v>23</v>
      </c>
      <c r="E391" s="16">
        <f>단가대비표!O23</f>
        <v>2892</v>
      </c>
      <c r="F391" s="17">
        <f t="shared" si="84"/>
        <v>66516</v>
      </c>
      <c r="G391" s="16">
        <f>단가대비표!P23</f>
        <v>0</v>
      </c>
      <c r="H391" s="17">
        <f t="shared" si="85"/>
        <v>0</v>
      </c>
      <c r="I391" s="16">
        <f>단가대비표!V23</f>
        <v>0</v>
      </c>
      <c r="J391" s="17">
        <f t="shared" si="86"/>
        <v>0</v>
      </c>
      <c r="K391" s="16">
        <f t="shared" si="87"/>
        <v>2892</v>
      </c>
      <c r="L391" s="17">
        <f t="shared" si="88"/>
        <v>66516</v>
      </c>
      <c r="M391" s="10" t="s">
        <v>52</v>
      </c>
      <c r="N391" s="2" t="s">
        <v>252</v>
      </c>
      <c r="O391" s="2" t="s">
        <v>664</v>
      </c>
      <c r="P391" s="2" t="s">
        <v>63</v>
      </c>
      <c r="Q391" s="2" t="s">
        <v>63</v>
      </c>
      <c r="R391" s="2" t="s">
        <v>64</v>
      </c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2" t="s">
        <v>52</v>
      </c>
      <c r="AW391" s="2" t="s">
        <v>756</v>
      </c>
      <c r="AX391" s="2" t="s">
        <v>52</v>
      </c>
      <c r="AY391" s="2" t="s">
        <v>52</v>
      </c>
    </row>
    <row r="392" spans="1:51" ht="30" customHeight="1" x14ac:dyDescent="0.3">
      <c r="A392" s="10" t="s">
        <v>575</v>
      </c>
      <c r="B392" s="10" t="s">
        <v>666</v>
      </c>
      <c r="C392" s="10" t="s">
        <v>424</v>
      </c>
      <c r="D392" s="11">
        <v>1743</v>
      </c>
      <c r="E392" s="16">
        <f>단가대비표!O5</f>
        <v>327</v>
      </c>
      <c r="F392" s="17">
        <f t="shared" si="84"/>
        <v>569961</v>
      </c>
      <c r="G392" s="16">
        <f>단가대비표!P5</f>
        <v>0</v>
      </c>
      <c r="H392" s="17">
        <f t="shared" si="85"/>
        <v>0</v>
      </c>
      <c r="I392" s="16">
        <f>단가대비표!V5</f>
        <v>0</v>
      </c>
      <c r="J392" s="17">
        <f t="shared" si="86"/>
        <v>0</v>
      </c>
      <c r="K392" s="16">
        <f t="shared" si="87"/>
        <v>327</v>
      </c>
      <c r="L392" s="17">
        <f t="shared" si="88"/>
        <v>569961</v>
      </c>
      <c r="M392" s="10" t="s">
        <v>52</v>
      </c>
      <c r="N392" s="2" t="s">
        <v>252</v>
      </c>
      <c r="O392" s="2" t="s">
        <v>667</v>
      </c>
      <c r="P392" s="2" t="s">
        <v>63</v>
      </c>
      <c r="Q392" s="2" t="s">
        <v>63</v>
      </c>
      <c r="R392" s="2" t="s">
        <v>64</v>
      </c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2" t="s">
        <v>52</v>
      </c>
      <c r="AW392" s="2" t="s">
        <v>757</v>
      </c>
      <c r="AX392" s="2" t="s">
        <v>52</v>
      </c>
      <c r="AY392" s="2" t="s">
        <v>52</v>
      </c>
    </row>
    <row r="393" spans="1:51" ht="30" customHeight="1" x14ac:dyDescent="0.3">
      <c r="A393" s="10" t="s">
        <v>529</v>
      </c>
      <c r="B393" s="10" t="s">
        <v>533</v>
      </c>
      <c r="C393" s="10" t="s">
        <v>93</v>
      </c>
      <c r="D393" s="11">
        <v>25</v>
      </c>
      <c r="E393" s="16">
        <f>단가대비표!O22</f>
        <v>2500</v>
      </c>
      <c r="F393" s="17">
        <f t="shared" si="84"/>
        <v>62500</v>
      </c>
      <c r="G393" s="16">
        <f>단가대비표!P22</f>
        <v>0</v>
      </c>
      <c r="H393" s="17">
        <f t="shared" si="85"/>
        <v>0</v>
      </c>
      <c r="I393" s="16">
        <f>단가대비표!V22</f>
        <v>0</v>
      </c>
      <c r="J393" s="17">
        <f t="shared" si="86"/>
        <v>0</v>
      </c>
      <c r="K393" s="16">
        <f t="shared" si="87"/>
        <v>2500</v>
      </c>
      <c r="L393" s="17">
        <f t="shared" si="88"/>
        <v>62500</v>
      </c>
      <c r="M393" s="10" t="s">
        <v>52</v>
      </c>
      <c r="N393" s="2" t="s">
        <v>252</v>
      </c>
      <c r="O393" s="2" t="s">
        <v>534</v>
      </c>
      <c r="P393" s="2" t="s">
        <v>63</v>
      </c>
      <c r="Q393" s="2" t="s">
        <v>63</v>
      </c>
      <c r="R393" s="2" t="s">
        <v>64</v>
      </c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2" t="s">
        <v>52</v>
      </c>
      <c r="AW393" s="2" t="s">
        <v>758</v>
      </c>
      <c r="AX393" s="2" t="s">
        <v>52</v>
      </c>
      <c r="AY393" s="2" t="s">
        <v>52</v>
      </c>
    </row>
    <row r="394" spans="1:51" ht="30" customHeight="1" x14ac:dyDescent="0.3">
      <c r="A394" s="10" t="s">
        <v>670</v>
      </c>
      <c r="B394" s="10" t="s">
        <v>592</v>
      </c>
      <c r="C394" s="10" t="s">
        <v>432</v>
      </c>
      <c r="D394" s="11">
        <v>1.45</v>
      </c>
      <c r="E394" s="16">
        <f>단가대비표!O42</f>
        <v>0</v>
      </c>
      <c r="F394" s="17">
        <f t="shared" si="84"/>
        <v>0</v>
      </c>
      <c r="G394" s="16">
        <f>단가대비표!P42</f>
        <v>144458</v>
      </c>
      <c r="H394" s="17">
        <f t="shared" si="85"/>
        <v>209464.1</v>
      </c>
      <c r="I394" s="16">
        <f>단가대비표!V42</f>
        <v>0</v>
      </c>
      <c r="J394" s="17">
        <f t="shared" si="86"/>
        <v>0</v>
      </c>
      <c r="K394" s="16">
        <f t="shared" si="87"/>
        <v>144458</v>
      </c>
      <c r="L394" s="17">
        <f t="shared" si="88"/>
        <v>209464.1</v>
      </c>
      <c r="M394" s="10" t="s">
        <v>593</v>
      </c>
      <c r="N394" s="2" t="s">
        <v>252</v>
      </c>
      <c r="O394" s="2" t="s">
        <v>671</v>
      </c>
      <c r="P394" s="2" t="s">
        <v>63</v>
      </c>
      <c r="Q394" s="2" t="s">
        <v>63</v>
      </c>
      <c r="R394" s="2" t="s">
        <v>64</v>
      </c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2" t="s">
        <v>52</v>
      </c>
      <c r="AW394" s="2" t="s">
        <v>759</v>
      </c>
      <c r="AX394" s="2" t="s">
        <v>52</v>
      </c>
      <c r="AY394" s="2" t="s">
        <v>52</v>
      </c>
    </row>
    <row r="395" spans="1:51" ht="30" customHeight="1" x14ac:dyDescent="0.3">
      <c r="A395" s="10" t="s">
        <v>591</v>
      </c>
      <c r="B395" s="10" t="s">
        <v>592</v>
      </c>
      <c r="C395" s="10" t="s">
        <v>432</v>
      </c>
      <c r="D395" s="11">
        <v>63.91</v>
      </c>
      <c r="E395" s="16">
        <f>단가대비표!O43</f>
        <v>0</v>
      </c>
      <c r="F395" s="17">
        <f t="shared" si="84"/>
        <v>0</v>
      </c>
      <c r="G395" s="16">
        <f>단가대비표!P43</f>
        <v>122522</v>
      </c>
      <c r="H395" s="17">
        <f t="shared" si="85"/>
        <v>7830381</v>
      </c>
      <c r="I395" s="16">
        <f>단가대비표!V43</f>
        <v>0</v>
      </c>
      <c r="J395" s="17">
        <f t="shared" si="86"/>
        <v>0</v>
      </c>
      <c r="K395" s="16">
        <f t="shared" si="87"/>
        <v>122522</v>
      </c>
      <c r="L395" s="17">
        <f t="shared" si="88"/>
        <v>7830381</v>
      </c>
      <c r="M395" s="10" t="s">
        <v>593</v>
      </c>
      <c r="N395" s="2" t="s">
        <v>252</v>
      </c>
      <c r="O395" s="2" t="s">
        <v>594</v>
      </c>
      <c r="P395" s="2" t="s">
        <v>63</v>
      </c>
      <c r="Q395" s="2" t="s">
        <v>63</v>
      </c>
      <c r="R395" s="2" t="s">
        <v>64</v>
      </c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2" t="s">
        <v>52</v>
      </c>
      <c r="AW395" s="2" t="s">
        <v>760</v>
      </c>
      <c r="AX395" s="2" t="s">
        <v>52</v>
      </c>
      <c r="AY395" s="2" t="s">
        <v>52</v>
      </c>
    </row>
    <row r="396" spans="1:51" ht="30" customHeight="1" x14ac:dyDescent="0.3">
      <c r="A396" s="10" t="s">
        <v>596</v>
      </c>
      <c r="B396" s="10" t="s">
        <v>592</v>
      </c>
      <c r="C396" s="10" t="s">
        <v>432</v>
      </c>
      <c r="D396" s="11">
        <v>70.06</v>
      </c>
      <c r="E396" s="16">
        <f>단가대비표!O44</f>
        <v>0</v>
      </c>
      <c r="F396" s="17">
        <f t="shared" si="84"/>
        <v>0</v>
      </c>
      <c r="G396" s="16">
        <f>단가대비표!P44</f>
        <v>99248</v>
      </c>
      <c r="H396" s="17">
        <f t="shared" si="85"/>
        <v>6953314.7999999998</v>
      </c>
      <c r="I396" s="16">
        <f>단가대비표!V44</f>
        <v>0</v>
      </c>
      <c r="J396" s="17">
        <f t="shared" si="86"/>
        <v>0</v>
      </c>
      <c r="K396" s="16">
        <f t="shared" si="87"/>
        <v>99248</v>
      </c>
      <c r="L396" s="17">
        <f t="shared" si="88"/>
        <v>6953314.7999999998</v>
      </c>
      <c r="M396" s="10" t="s">
        <v>593</v>
      </c>
      <c r="N396" s="2" t="s">
        <v>252</v>
      </c>
      <c r="O396" s="2" t="s">
        <v>597</v>
      </c>
      <c r="P396" s="2" t="s">
        <v>63</v>
      </c>
      <c r="Q396" s="2" t="s">
        <v>63</v>
      </c>
      <c r="R396" s="2" t="s">
        <v>64</v>
      </c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2" t="s">
        <v>52</v>
      </c>
      <c r="AW396" s="2" t="s">
        <v>761</v>
      </c>
      <c r="AX396" s="2" t="s">
        <v>52</v>
      </c>
      <c r="AY396" s="2" t="s">
        <v>52</v>
      </c>
    </row>
    <row r="397" spans="1:51" ht="30" customHeight="1" x14ac:dyDescent="0.3">
      <c r="A397" s="10" t="s">
        <v>675</v>
      </c>
      <c r="B397" s="10" t="s">
        <v>592</v>
      </c>
      <c r="C397" s="10" t="s">
        <v>432</v>
      </c>
      <c r="D397" s="11">
        <v>0.57999999999999996</v>
      </c>
      <c r="E397" s="16">
        <f>단가대비표!O45</f>
        <v>0</v>
      </c>
      <c r="F397" s="17">
        <f t="shared" si="84"/>
        <v>0</v>
      </c>
      <c r="G397" s="16">
        <f>단가대비표!P45</f>
        <v>90694</v>
      </c>
      <c r="H397" s="17">
        <f t="shared" si="85"/>
        <v>52602.5</v>
      </c>
      <c r="I397" s="16">
        <f>단가대비표!V45</f>
        <v>0</v>
      </c>
      <c r="J397" s="17">
        <f t="shared" si="86"/>
        <v>0</v>
      </c>
      <c r="K397" s="16">
        <f t="shared" si="87"/>
        <v>90694</v>
      </c>
      <c r="L397" s="17">
        <f t="shared" si="88"/>
        <v>52602.5</v>
      </c>
      <c r="M397" s="10" t="s">
        <v>593</v>
      </c>
      <c r="N397" s="2" t="s">
        <v>252</v>
      </c>
      <c r="O397" s="2" t="s">
        <v>676</v>
      </c>
      <c r="P397" s="2" t="s">
        <v>63</v>
      </c>
      <c r="Q397" s="2" t="s">
        <v>63</v>
      </c>
      <c r="R397" s="2" t="s">
        <v>64</v>
      </c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2" t="s">
        <v>52</v>
      </c>
      <c r="AW397" s="2" t="s">
        <v>762</v>
      </c>
      <c r="AX397" s="2" t="s">
        <v>52</v>
      </c>
      <c r="AY397" s="2" t="s">
        <v>52</v>
      </c>
    </row>
    <row r="398" spans="1:51" ht="30" customHeight="1" x14ac:dyDescent="0.3">
      <c r="A398" s="10" t="s">
        <v>231</v>
      </c>
      <c r="B398" s="10" t="s">
        <v>52</v>
      </c>
      <c r="C398" s="10" t="s">
        <v>52</v>
      </c>
      <c r="D398" s="11"/>
      <c r="E398" s="16"/>
      <c r="F398" s="17">
        <f>TRUNC(SUMIF(N376:N397, N375, F376:F397),0)</f>
        <v>69652577</v>
      </c>
      <c r="G398" s="16"/>
      <c r="H398" s="17">
        <f>TRUNC(SUMIF(N376:N397, N375, H376:H397),0)</f>
        <v>15045762</v>
      </c>
      <c r="I398" s="16"/>
      <c r="J398" s="17">
        <f>TRUNC(SUMIF(N376:N397, N375, J376:J397),0)</f>
        <v>0</v>
      </c>
      <c r="K398" s="16"/>
      <c r="L398" s="17">
        <f>F398+H398+J398</f>
        <v>84698339</v>
      </c>
      <c r="M398" s="10" t="s">
        <v>52</v>
      </c>
      <c r="N398" s="2" t="s">
        <v>72</v>
      </c>
      <c r="O398" s="2" t="s">
        <v>72</v>
      </c>
      <c r="P398" s="2" t="s">
        <v>52</v>
      </c>
      <c r="Q398" s="2" t="s">
        <v>52</v>
      </c>
      <c r="R398" s="2" t="s">
        <v>52</v>
      </c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2" t="s">
        <v>52</v>
      </c>
      <c r="AW398" s="2" t="s">
        <v>52</v>
      </c>
      <c r="AX398" s="2" t="s">
        <v>52</v>
      </c>
      <c r="AY398" s="2" t="s">
        <v>52</v>
      </c>
    </row>
    <row r="399" spans="1:51" ht="30" customHeight="1" x14ac:dyDescent="0.3">
      <c r="A399" s="11"/>
      <c r="B399" s="11"/>
      <c r="C399" s="11"/>
      <c r="D399" s="11"/>
      <c r="E399" s="16"/>
      <c r="F399" s="17"/>
      <c r="G399" s="16"/>
      <c r="H399" s="17"/>
      <c r="I399" s="16"/>
      <c r="J399" s="17"/>
      <c r="K399" s="16"/>
      <c r="L399" s="17"/>
      <c r="M399" s="11"/>
    </row>
    <row r="400" spans="1:51" ht="30" customHeight="1" x14ac:dyDescent="0.3">
      <c r="A400" s="49" t="s">
        <v>1635</v>
      </c>
      <c r="B400" s="49"/>
      <c r="C400" s="49"/>
      <c r="D400" s="49"/>
      <c r="E400" s="50"/>
      <c r="F400" s="51"/>
      <c r="G400" s="50"/>
      <c r="H400" s="51"/>
      <c r="I400" s="50"/>
      <c r="J400" s="51"/>
      <c r="K400" s="50"/>
      <c r="L400" s="51"/>
      <c r="M400" s="49"/>
      <c r="N400" s="1" t="s">
        <v>269</v>
      </c>
    </row>
    <row r="401" spans="1:51" ht="30" customHeight="1" x14ac:dyDescent="0.3">
      <c r="A401" s="10" t="s">
        <v>480</v>
      </c>
      <c r="B401" s="10" t="s">
        <v>764</v>
      </c>
      <c r="C401" s="10" t="s">
        <v>118</v>
      </c>
      <c r="D401" s="11">
        <v>1</v>
      </c>
      <c r="E401" s="16">
        <f>단가대비표!O55</f>
        <v>1274000</v>
      </c>
      <c r="F401" s="17">
        <f t="shared" ref="F401:F434" si="89">TRUNC(E401*D401,1)</f>
        <v>1274000</v>
      </c>
      <c r="G401" s="16">
        <f>단가대비표!P55</f>
        <v>0</v>
      </c>
      <c r="H401" s="17">
        <f t="shared" ref="H401:H434" si="90">TRUNC(G401*D401,1)</f>
        <v>0</v>
      </c>
      <c r="I401" s="16">
        <f>단가대비표!V55</f>
        <v>0</v>
      </c>
      <c r="J401" s="17">
        <f t="shared" ref="J401:J434" si="91">TRUNC(I401*D401,1)</f>
        <v>0</v>
      </c>
      <c r="K401" s="16">
        <f t="shared" ref="K401:K434" si="92">TRUNC(E401+G401+I401,1)</f>
        <v>1274000</v>
      </c>
      <c r="L401" s="17">
        <f t="shared" ref="L401:L434" si="93">TRUNC(F401+H401+J401,1)</f>
        <v>1274000</v>
      </c>
      <c r="M401" s="10" t="s">
        <v>52</v>
      </c>
      <c r="N401" s="2" t="s">
        <v>269</v>
      </c>
      <c r="O401" s="2" t="s">
        <v>765</v>
      </c>
      <c r="P401" s="2" t="s">
        <v>63</v>
      </c>
      <c r="Q401" s="2" t="s">
        <v>63</v>
      </c>
      <c r="R401" s="2" t="s">
        <v>64</v>
      </c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2" t="s">
        <v>52</v>
      </c>
      <c r="AW401" s="2" t="s">
        <v>766</v>
      </c>
      <c r="AX401" s="2" t="s">
        <v>52</v>
      </c>
      <c r="AY401" s="2" t="s">
        <v>52</v>
      </c>
    </row>
    <row r="402" spans="1:51" ht="30" customHeight="1" x14ac:dyDescent="0.3">
      <c r="A402" s="10" t="s">
        <v>484</v>
      </c>
      <c r="B402" s="10" t="s">
        <v>485</v>
      </c>
      <c r="C402" s="10" t="s">
        <v>93</v>
      </c>
      <c r="D402" s="11">
        <v>1</v>
      </c>
      <c r="E402" s="16">
        <f>단가대비표!O16</f>
        <v>5690</v>
      </c>
      <c r="F402" s="17">
        <f t="shared" si="89"/>
        <v>5690</v>
      </c>
      <c r="G402" s="16">
        <f>단가대비표!P16</f>
        <v>0</v>
      </c>
      <c r="H402" s="17">
        <f t="shared" si="90"/>
        <v>0</v>
      </c>
      <c r="I402" s="16">
        <f>단가대비표!V16</f>
        <v>0</v>
      </c>
      <c r="J402" s="17">
        <f t="shared" si="91"/>
        <v>0</v>
      </c>
      <c r="K402" s="16">
        <f t="shared" si="92"/>
        <v>5690</v>
      </c>
      <c r="L402" s="17">
        <f t="shared" si="93"/>
        <v>5690</v>
      </c>
      <c r="M402" s="10" t="s">
        <v>52</v>
      </c>
      <c r="N402" s="2" t="s">
        <v>269</v>
      </c>
      <c r="O402" s="2" t="s">
        <v>486</v>
      </c>
      <c r="P402" s="2" t="s">
        <v>63</v>
      </c>
      <c r="Q402" s="2" t="s">
        <v>63</v>
      </c>
      <c r="R402" s="2" t="s">
        <v>64</v>
      </c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2" t="s">
        <v>52</v>
      </c>
      <c r="AW402" s="2" t="s">
        <v>767</v>
      </c>
      <c r="AX402" s="2" t="s">
        <v>52</v>
      </c>
      <c r="AY402" s="2" t="s">
        <v>52</v>
      </c>
    </row>
    <row r="403" spans="1:51" ht="30" customHeight="1" x14ac:dyDescent="0.3">
      <c r="A403" s="10" t="s">
        <v>484</v>
      </c>
      <c r="B403" s="10" t="s">
        <v>488</v>
      </c>
      <c r="C403" s="10" t="s">
        <v>93</v>
      </c>
      <c r="D403" s="11">
        <v>7</v>
      </c>
      <c r="E403" s="16">
        <f>단가대비표!O17</f>
        <v>3000</v>
      </c>
      <c r="F403" s="17">
        <f t="shared" si="89"/>
        <v>21000</v>
      </c>
      <c r="G403" s="16">
        <f>단가대비표!P17</f>
        <v>0</v>
      </c>
      <c r="H403" s="17">
        <f t="shared" si="90"/>
        <v>0</v>
      </c>
      <c r="I403" s="16">
        <f>단가대비표!V17</f>
        <v>0</v>
      </c>
      <c r="J403" s="17">
        <f t="shared" si="91"/>
        <v>0</v>
      </c>
      <c r="K403" s="16">
        <f t="shared" si="92"/>
        <v>3000</v>
      </c>
      <c r="L403" s="17">
        <f t="shared" si="93"/>
        <v>21000</v>
      </c>
      <c r="M403" s="10" t="s">
        <v>52</v>
      </c>
      <c r="N403" s="2" t="s">
        <v>269</v>
      </c>
      <c r="O403" s="2" t="s">
        <v>489</v>
      </c>
      <c r="P403" s="2" t="s">
        <v>63</v>
      </c>
      <c r="Q403" s="2" t="s">
        <v>63</v>
      </c>
      <c r="R403" s="2" t="s">
        <v>64</v>
      </c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2" t="s">
        <v>52</v>
      </c>
      <c r="AW403" s="2" t="s">
        <v>768</v>
      </c>
      <c r="AX403" s="2" t="s">
        <v>52</v>
      </c>
      <c r="AY403" s="2" t="s">
        <v>52</v>
      </c>
    </row>
    <row r="404" spans="1:51" ht="30" customHeight="1" x14ac:dyDescent="0.3">
      <c r="A404" s="10" t="s">
        <v>491</v>
      </c>
      <c r="B404" s="10" t="s">
        <v>492</v>
      </c>
      <c r="C404" s="10" t="s">
        <v>93</v>
      </c>
      <c r="D404" s="11">
        <v>1</v>
      </c>
      <c r="E404" s="16">
        <f>단가대비표!O14</f>
        <v>5690</v>
      </c>
      <c r="F404" s="17">
        <f t="shared" si="89"/>
        <v>5690</v>
      </c>
      <c r="G404" s="16">
        <f>단가대비표!P14</f>
        <v>0</v>
      </c>
      <c r="H404" s="17">
        <f t="shared" si="90"/>
        <v>0</v>
      </c>
      <c r="I404" s="16">
        <f>단가대비표!V14</f>
        <v>0</v>
      </c>
      <c r="J404" s="17">
        <f t="shared" si="91"/>
        <v>0</v>
      </c>
      <c r="K404" s="16">
        <f t="shared" si="92"/>
        <v>5690</v>
      </c>
      <c r="L404" s="17">
        <f t="shared" si="93"/>
        <v>5690</v>
      </c>
      <c r="M404" s="10" t="s">
        <v>52</v>
      </c>
      <c r="N404" s="2" t="s">
        <v>269</v>
      </c>
      <c r="O404" s="2" t="s">
        <v>493</v>
      </c>
      <c r="P404" s="2" t="s">
        <v>63</v>
      </c>
      <c r="Q404" s="2" t="s">
        <v>63</v>
      </c>
      <c r="R404" s="2" t="s">
        <v>64</v>
      </c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2" t="s">
        <v>52</v>
      </c>
      <c r="AW404" s="2" t="s">
        <v>769</v>
      </c>
      <c r="AX404" s="2" t="s">
        <v>52</v>
      </c>
      <c r="AY404" s="2" t="s">
        <v>52</v>
      </c>
    </row>
    <row r="405" spans="1:51" ht="30" customHeight="1" x14ac:dyDescent="0.3">
      <c r="A405" s="10" t="s">
        <v>491</v>
      </c>
      <c r="B405" s="10" t="s">
        <v>495</v>
      </c>
      <c r="C405" s="10" t="s">
        <v>93</v>
      </c>
      <c r="D405" s="11">
        <v>1</v>
      </c>
      <c r="E405" s="16">
        <f>단가대비표!O15</f>
        <v>4170</v>
      </c>
      <c r="F405" s="17">
        <f t="shared" si="89"/>
        <v>4170</v>
      </c>
      <c r="G405" s="16">
        <f>단가대비표!P15</f>
        <v>0</v>
      </c>
      <c r="H405" s="17">
        <f t="shared" si="90"/>
        <v>0</v>
      </c>
      <c r="I405" s="16">
        <f>단가대비표!V15</f>
        <v>0</v>
      </c>
      <c r="J405" s="17">
        <f t="shared" si="91"/>
        <v>0</v>
      </c>
      <c r="K405" s="16">
        <f t="shared" si="92"/>
        <v>4170</v>
      </c>
      <c r="L405" s="17">
        <f t="shared" si="93"/>
        <v>4170</v>
      </c>
      <c r="M405" s="10" t="s">
        <v>52</v>
      </c>
      <c r="N405" s="2" t="s">
        <v>269</v>
      </c>
      <c r="O405" s="2" t="s">
        <v>496</v>
      </c>
      <c r="P405" s="2" t="s">
        <v>63</v>
      </c>
      <c r="Q405" s="2" t="s">
        <v>63</v>
      </c>
      <c r="R405" s="2" t="s">
        <v>64</v>
      </c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2" t="s">
        <v>52</v>
      </c>
      <c r="AW405" s="2" t="s">
        <v>770</v>
      </c>
      <c r="AX405" s="2" t="s">
        <v>52</v>
      </c>
      <c r="AY405" s="2" t="s">
        <v>52</v>
      </c>
    </row>
    <row r="406" spans="1:51" ht="30" customHeight="1" x14ac:dyDescent="0.3">
      <c r="A406" s="10" t="s">
        <v>498</v>
      </c>
      <c r="B406" s="10" t="s">
        <v>499</v>
      </c>
      <c r="C406" s="10" t="s">
        <v>93</v>
      </c>
      <c r="D406" s="11">
        <v>1</v>
      </c>
      <c r="E406" s="16">
        <f>단가대비표!O57</f>
        <v>10000</v>
      </c>
      <c r="F406" s="17">
        <f t="shared" si="89"/>
        <v>10000</v>
      </c>
      <c r="G406" s="16">
        <f>단가대비표!P57</f>
        <v>0</v>
      </c>
      <c r="H406" s="17">
        <f t="shared" si="90"/>
        <v>0</v>
      </c>
      <c r="I406" s="16">
        <f>단가대비표!V57</f>
        <v>0</v>
      </c>
      <c r="J406" s="17">
        <f t="shared" si="91"/>
        <v>0</v>
      </c>
      <c r="K406" s="16">
        <f t="shared" si="92"/>
        <v>10000</v>
      </c>
      <c r="L406" s="17">
        <f t="shared" si="93"/>
        <v>10000</v>
      </c>
      <c r="M406" s="10" t="s">
        <v>52</v>
      </c>
      <c r="N406" s="2" t="s">
        <v>269</v>
      </c>
      <c r="O406" s="2" t="s">
        <v>500</v>
      </c>
      <c r="P406" s="2" t="s">
        <v>63</v>
      </c>
      <c r="Q406" s="2" t="s">
        <v>63</v>
      </c>
      <c r="R406" s="2" t="s">
        <v>64</v>
      </c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2" t="s">
        <v>52</v>
      </c>
      <c r="AW406" s="2" t="s">
        <v>771</v>
      </c>
      <c r="AX406" s="2" t="s">
        <v>52</v>
      </c>
      <c r="AY406" s="2" t="s">
        <v>52</v>
      </c>
    </row>
    <row r="407" spans="1:51" ht="30" customHeight="1" x14ac:dyDescent="0.3">
      <c r="A407" s="10" t="s">
        <v>502</v>
      </c>
      <c r="B407" s="10" t="s">
        <v>503</v>
      </c>
      <c r="C407" s="10" t="s">
        <v>93</v>
      </c>
      <c r="D407" s="11">
        <v>1</v>
      </c>
      <c r="E407" s="16">
        <f>단가대비표!O61</f>
        <v>4100</v>
      </c>
      <c r="F407" s="17">
        <f t="shared" si="89"/>
        <v>4100</v>
      </c>
      <c r="G407" s="16">
        <f>단가대비표!P61</f>
        <v>0</v>
      </c>
      <c r="H407" s="17">
        <f t="shared" si="90"/>
        <v>0</v>
      </c>
      <c r="I407" s="16">
        <f>단가대비표!V61</f>
        <v>0</v>
      </c>
      <c r="J407" s="17">
        <f t="shared" si="91"/>
        <v>0</v>
      </c>
      <c r="K407" s="16">
        <f t="shared" si="92"/>
        <v>4100</v>
      </c>
      <c r="L407" s="17">
        <f t="shared" si="93"/>
        <v>4100</v>
      </c>
      <c r="M407" s="10" t="s">
        <v>52</v>
      </c>
      <c r="N407" s="2" t="s">
        <v>269</v>
      </c>
      <c r="O407" s="2" t="s">
        <v>504</v>
      </c>
      <c r="P407" s="2" t="s">
        <v>63</v>
      </c>
      <c r="Q407" s="2" t="s">
        <v>63</v>
      </c>
      <c r="R407" s="2" t="s">
        <v>64</v>
      </c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2" t="s">
        <v>52</v>
      </c>
      <c r="AW407" s="2" t="s">
        <v>772</v>
      </c>
      <c r="AX407" s="2" t="s">
        <v>52</v>
      </c>
      <c r="AY407" s="2" t="s">
        <v>52</v>
      </c>
    </row>
    <row r="408" spans="1:51" ht="30" customHeight="1" x14ac:dyDescent="0.3">
      <c r="A408" s="10" t="s">
        <v>506</v>
      </c>
      <c r="B408" s="10" t="s">
        <v>507</v>
      </c>
      <c r="C408" s="10" t="s">
        <v>93</v>
      </c>
      <c r="D408" s="11">
        <v>1</v>
      </c>
      <c r="E408" s="16">
        <f>단가대비표!O24</f>
        <v>4500</v>
      </c>
      <c r="F408" s="17">
        <f t="shared" si="89"/>
        <v>4500</v>
      </c>
      <c r="G408" s="16">
        <f>단가대비표!P24</f>
        <v>0</v>
      </c>
      <c r="H408" s="17">
        <f t="shared" si="90"/>
        <v>0</v>
      </c>
      <c r="I408" s="16">
        <f>단가대비표!V24</f>
        <v>0</v>
      </c>
      <c r="J408" s="17">
        <f t="shared" si="91"/>
        <v>0</v>
      </c>
      <c r="K408" s="16">
        <f t="shared" si="92"/>
        <v>4500</v>
      </c>
      <c r="L408" s="17">
        <f t="shared" si="93"/>
        <v>4500</v>
      </c>
      <c r="M408" s="10" t="s">
        <v>52</v>
      </c>
      <c r="N408" s="2" t="s">
        <v>269</v>
      </c>
      <c r="O408" s="2" t="s">
        <v>508</v>
      </c>
      <c r="P408" s="2" t="s">
        <v>63</v>
      </c>
      <c r="Q408" s="2" t="s">
        <v>63</v>
      </c>
      <c r="R408" s="2" t="s">
        <v>64</v>
      </c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2" t="s">
        <v>52</v>
      </c>
      <c r="AW408" s="2" t="s">
        <v>773</v>
      </c>
      <c r="AX408" s="2" t="s">
        <v>52</v>
      </c>
      <c r="AY408" s="2" t="s">
        <v>52</v>
      </c>
    </row>
    <row r="409" spans="1:51" ht="30" customHeight="1" x14ac:dyDescent="0.3">
      <c r="A409" s="10" t="s">
        <v>510</v>
      </c>
      <c r="B409" s="10" t="s">
        <v>774</v>
      </c>
      <c r="C409" s="10" t="s">
        <v>93</v>
      </c>
      <c r="D409" s="11">
        <v>1</v>
      </c>
      <c r="E409" s="16">
        <f>단가대비표!O33</f>
        <v>55000</v>
      </c>
      <c r="F409" s="17">
        <f t="shared" si="89"/>
        <v>55000</v>
      </c>
      <c r="G409" s="16">
        <f>단가대비표!P33</f>
        <v>0</v>
      </c>
      <c r="H409" s="17">
        <f t="shared" si="90"/>
        <v>0</v>
      </c>
      <c r="I409" s="16">
        <f>단가대비표!V33</f>
        <v>0</v>
      </c>
      <c r="J409" s="17">
        <f t="shared" si="91"/>
        <v>0</v>
      </c>
      <c r="K409" s="16">
        <f t="shared" si="92"/>
        <v>55000</v>
      </c>
      <c r="L409" s="17">
        <f t="shared" si="93"/>
        <v>55000</v>
      </c>
      <c r="M409" s="10" t="s">
        <v>52</v>
      </c>
      <c r="N409" s="2" t="s">
        <v>269</v>
      </c>
      <c r="O409" s="2" t="s">
        <v>775</v>
      </c>
      <c r="P409" s="2" t="s">
        <v>63</v>
      </c>
      <c r="Q409" s="2" t="s">
        <v>63</v>
      </c>
      <c r="R409" s="2" t="s">
        <v>64</v>
      </c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2" t="s">
        <v>52</v>
      </c>
      <c r="AW409" s="2" t="s">
        <v>776</v>
      </c>
      <c r="AX409" s="2" t="s">
        <v>52</v>
      </c>
      <c r="AY409" s="2" t="s">
        <v>52</v>
      </c>
    </row>
    <row r="410" spans="1:51" ht="30" customHeight="1" x14ac:dyDescent="0.3">
      <c r="A410" s="10" t="s">
        <v>510</v>
      </c>
      <c r="B410" s="10" t="s">
        <v>514</v>
      </c>
      <c r="C410" s="10" t="s">
        <v>93</v>
      </c>
      <c r="D410" s="11">
        <v>3</v>
      </c>
      <c r="E410" s="16">
        <f>단가대비표!O31</f>
        <v>24000</v>
      </c>
      <c r="F410" s="17">
        <f t="shared" si="89"/>
        <v>72000</v>
      </c>
      <c r="G410" s="16">
        <f>단가대비표!P31</f>
        <v>0</v>
      </c>
      <c r="H410" s="17">
        <f t="shared" si="90"/>
        <v>0</v>
      </c>
      <c r="I410" s="16">
        <f>단가대비표!V31</f>
        <v>0</v>
      </c>
      <c r="J410" s="17">
        <f t="shared" si="91"/>
        <v>0</v>
      </c>
      <c r="K410" s="16">
        <f t="shared" si="92"/>
        <v>24000</v>
      </c>
      <c r="L410" s="17">
        <f t="shared" si="93"/>
        <v>72000</v>
      </c>
      <c r="M410" s="10" t="s">
        <v>52</v>
      </c>
      <c r="N410" s="2" t="s">
        <v>269</v>
      </c>
      <c r="O410" s="2" t="s">
        <v>515</v>
      </c>
      <c r="P410" s="2" t="s">
        <v>63</v>
      </c>
      <c r="Q410" s="2" t="s">
        <v>63</v>
      </c>
      <c r="R410" s="2" t="s">
        <v>64</v>
      </c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2" t="s">
        <v>52</v>
      </c>
      <c r="AW410" s="2" t="s">
        <v>777</v>
      </c>
      <c r="AX410" s="2" t="s">
        <v>52</v>
      </c>
      <c r="AY410" s="2" t="s">
        <v>52</v>
      </c>
    </row>
    <row r="411" spans="1:51" ht="30" customHeight="1" x14ac:dyDescent="0.3">
      <c r="A411" s="10" t="s">
        <v>778</v>
      </c>
      <c r="B411" s="10" t="s">
        <v>779</v>
      </c>
      <c r="C411" s="10" t="s">
        <v>519</v>
      </c>
      <c r="D411" s="11">
        <v>1</v>
      </c>
      <c r="E411" s="16">
        <f>단가대비표!O47</f>
        <v>1850000</v>
      </c>
      <c r="F411" s="17">
        <f t="shared" si="89"/>
        <v>1850000</v>
      </c>
      <c r="G411" s="16">
        <f>단가대비표!P47</f>
        <v>0</v>
      </c>
      <c r="H411" s="17">
        <f t="shared" si="90"/>
        <v>0</v>
      </c>
      <c r="I411" s="16">
        <f>단가대비표!V47</f>
        <v>0</v>
      </c>
      <c r="J411" s="17">
        <f t="shared" si="91"/>
        <v>0</v>
      </c>
      <c r="K411" s="16">
        <f t="shared" si="92"/>
        <v>1850000</v>
      </c>
      <c r="L411" s="17">
        <f t="shared" si="93"/>
        <v>1850000</v>
      </c>
      <c r="M411" s="10" t="s">
        <v>52</v>
      </c>
      <c r="N411" s="2" t="s">
        <v>269</v>
      </c>
      <c r="O411" s="2" t="s">
        <v>780</v>
      </c>
      <c r="P411" s="2" t="s">
        <v>63</v>
      </c>
      <c r="Q411" s="2" t="s">
        <v>63</v>
      </c>
      <c r="R411" s="2" t="s">
        <v>64</v>
      </c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2" t="s">
        <v>52</v>
      </c>
      <c r="AW411" s="2" t="s">
        <v>781</v>
      </c>
      <c r="AX411" s="2" t="s">
        <v>52</v>
      </c>
      <c r="AY411" s="2" t="s">
        <v>52</v>
      </c>
    </row>
    <row r="412" spans="1:51" ht="30" customHeight="1" x14ac:dyDescent="0.3">
      <c r="A412" s="10" t="s">
        <v>522</v>
      </c>
      <c r="B412" s="10" t="s">
        <v>52</v>
      </c>
      <c r="C412" s="10" t="s">
        <v>93</v>
      </c>
      <c r="D412" s="11">
        <v>1</v>
      </c>
      <c r="E412" s="16">
        <f>단가대비표!O46</f>
        <v>59400</v>
      </c>
      <c r="F412" s="17">
        <f t="shared" si="89"/>
        <v>59400</v>
      </c>
      <c r="G412" s="16">
        <f>단가대비표!P46</f>
        <v>0</v>
      </c>
      <c r="H412" s="17">
        <f t="shared" si="90"/>
        <v>0</v>
      </c>
      <c r="I412" s="16">
        <f>단가대비표!V46</f>
        <v>0</v>
      </c>
      <c r="J412" s="17">
        <f t="shared" si="91"/>
        <v>0</v>
      </c>
      <c r="K412" s="16">
        <f t="shared" si="92"/>
        <v>59400</v>
      </c>
      <c r="L412" s="17">
        <f t="shared" si="93"/>
        <v>59400</v>
      </c>
      <c r="M412" s="10" t="s">
        <v>52</v>
      </c>
      <c r="N412" s="2" t="s">
        <v>269</v>
      </c>
      <c r="O412" s="2" t="s">
        <v>523</v>
      </c>
      <c r="P412" s="2" t="s">
        <v>63</v>
      </c>
      <c r="Q412" s="2" t="s">
        <v>63</v>
      </c>
      <c r="R412" s="2" t="s">
        <v>64</v>
      </c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2" t="s">
        <v>52</v>
      </c>
      <c r="AW412" s="2" t="s">
        <v>782</v>
      </c>
      <c r="AX412" s="2" t="s">
        <v>52</v>
      </c>
      <c r="AY412" s="2" t="s">
        <v>52</v>
      </c>
    </row>
    <row r="413" spans="1:51" ht="30" customHeight="1" x14ac:dyDescent="0.3">
      <c r="A413" s="10" t="s">
        <v>525</v>
      </c>
      <c r="B413" s="10" t="s">
        <v>783</v>
      </c>
      <c r="C413" s="10" t="s">
        <v>93</v>
      </c>
      <c r="D413" s="11">
        <v>1</v>
      </c>
      <c r="E413" s="16">
        <f>단가대비표!O30</f>
        <v>56500</v>
      </c>
      <c r="F413" s="17">
        <f t="shared" si="89"/>
        <v>56500</v>
      </c>
      <c r="G413" s="16">
        <f>단가대비표!P30</f>
        <v>0</v>
      </c>
      <c r="H413" s="17">
        <f t="shared" si="90"/>
        <v>0</v>
      </c>
      <c r="I413" s="16">
        <f>단가대비표!V30</f>
        <v>0</v>
      </c>
      <c r="J413" s="17">
        <f t="shared" si="91"/>
        <v>0</v>
      </c>
      <c r="K413" s="16">
        <f t="shared" si="92"/>
        <v>56500</v>
      </c>
      <c r="L413" s="17">
        <f t="shared" si="93"/>
        <v>56500</v>
      </c>
      <c r="M413" s="10" t="s">
        <v>52</v>
      </c>
      <c r="N413" s="2" t="s">
        <v>269</v>
      </c>
      <c r="O413" s="2" t="s">
        <v>784</v>
      </c>
      <c r="P413" s="2" t="s">
        <v>63</v>
      </c>
      <c r="Q413" s="2" t="s">
        <v>63</v>
      </c>
      <c r="R413" s="2" t="s">
        <v>64</v>
      </c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2" t="s">
        <v>52</v>
      </c>
      <c r="AW413" s="2" t="s">
        <v>785</v>
      </c>
      <c r="AX413" s="2" t="s">
        <v>52</v>
      </c>
      <c r="AY413" s="2" t="s">
        <v>52</v>
      </c>
    </row>
    <row r="414" spans="1:51" ht="30" customHeight="1" x14ac:dyDescent="0.3">
      <c r="A414" s="10" t="s">
        <v>525</v>
      </c>
      <c r="B414" s="10" t="s">
        <v>526</v>
      </c>
      <c r="C414" s="10" t="s">
        <v>93</v>
      </c>
      <c r="D414" s="11">
        <v>7</v>
      </c>
      <c r="E414" s="16">
        <f>단가대비표!O29</f>
        <v>12000</v>
      </c>
      <c r="F414" s="17">
        <f t="shared" si="89"/>
        <v>84000</v>
      </c>
      <c r="G414" s="16">
        <f>단가대비표!P29</f>
        <v>0</v>
      </c>
      <c r="H414" s="17">
        <f t="shared" si="90"/>
        <v>0</v>
      </c>
      <c r="I414" s="16">
        <f>단가대비표!V29</f>
        <v>0</v>
      </c>
      <c r="J414" s="17">
        <f t="shared" si="91"/>
        <v>0</v>
      </c>
      <c r="K414" s="16">
        <f t="shared" si="92"/>
        <v>12000</v>
      </c>
      <c r="L414" s="17">
        <f t="shared" si="93"/>
        <v>84000</v>
      </c>
      <c r="M414" s="10" t="s">
        <v>52</v>
      </c>
      <c r="N414" s="2" t="s">
        <v>269</v>
      </c>
      <c r="O414" s="2" t="s">
        <v>527</v>
      </c>
      <c r="P414" s="2" t="s">
        <v>63</v>
      </c>
      <c r="Q414" s="2" t="s">
        <v>63</v>
      </c>
      <c r="R414" s="2" t="s">
        <v>64</v>
      </c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2" t="s">
        <v>52</v>
      </c>
      <c r="AW414" s="2" t="s">
        <v>786</v>
      </c>
      <c r="AX414" s="2" t="s">
        <v>52</v>
      </c>
      <c r="AY414" s="2" t="s">
        <v>52</v>
      </c>
    </row>
    <row r="415" spans="1:51" ht="30" customHeight="1" x14ac:dyDescent="0.3">
      <c r="A415" s="10" t="s">
        <v>529</v>
      </c>
      <c r="B415" s="10" t="s">
        <v>787</v>
      </c>
      <c r="C415" s="10" t="s">
        <v>93</v>
      </c>
      <c r="D415" s="11">
        <v>1</v>
      </c>
      <c r="E415" s="16">
        <f>단가대비표!O20</f>
        <v>1090</v>
      </c>
      <c r="F415" s="17">
        <f t="shared" si="89"/>
        <v>1090</v>
      </c>
      <c r="G415" s="16">
        <f>단가대비표!P20</f>
        <v>0</v>
      </c>
      <c r="H415" s="17">
        <f t="shared" si="90"/>
        <v>0</v>
      </c>
      <c r="I415" s="16">
        <f>단가대비표!V20</f>
        <v>0</v>
      </c>
      <c r="J415" s="17">
        <f t="shared" si="91"/>
        <v>0</v>
      </c>
      <c r="K415" s="16">
        <f t="shared" si="92"/>
        <v>1090</v>
      </c>
      <c r="L415" s="17">
        <f t="shared" si="93"/>
        <v>1090</v>
      </c>
      <c r="M415" s="10" t="s">
        <v>52</v>
      </c>
      <c r="N415" s="2" t="s">
        <v>269</v>
      </c>
      <c r="O415" s="2" t="s">
        <v>788</v>
      </c>
      <c r="P415" s="2" t="s">
        <v>63</v>
      </c>
      <c r="Q415" s="2" t="s">
        <v>63</v>
      </c>
      <c r="R415" s="2" t="s">
        <v>64</v>
      </c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2" t="s">
        <v>52</v>
      </c>
      <c r="AW415" s="2" t="s">
        <v>789</v>
      </c>
      <c r="AX415" s="2" t="s">
        <v>52</v>
      </c>
      <c r="AY415" s="2" t="s">
        <v>52</v>
      </c>
    </row>
    <row r="416" spans="1:51" ht="30" customHeight="1" x14ac:dyDescent="0.3">
      <c r="A416" s="10" t="s">
        <v>529</v>
      </c>
      <c r="B416" s="10" t="s">
        <v>790</v>
      </c>
      <c r="C416" s="10" t="s">
        <v>93</v>
      </c>
      <c r="D416" s="11">
        <v>1</v>
      </c>
      <c r="E416" s="16">
        <f>단가대비표!O21</f>
        <v>3480</v>
      </c>
      <c r="F416" s="17">
        <f t="shared" si="89"/>
        <v>3480</v>
      </c>
      <c r="G416" s="16">
        <f>단가대비표!P21</f>
        <v>0</v>
      </c>
      <c r="H416" s="17">
        <f t="shared" si="90"/>
        <v>0</v>
      </c>
      <c r="I416" s="16">
        <f>단가대비표!V21</f>
        <v>0</v>
      </c>
      <c r="J416" s="17">
        <f t="shared" si="91"/>
        <v>0</v>
      </c>
      <c r="K416" s="16">
        <f t="shared" si="92"/>
        <v>3480</v>
      </c>
      <c r="L416" s="17">
        <f t="shared" si="93"/>
        <v>3480</v>
      </c>
      <c r="M416" s="10" t="s">
        <v>52</v>
      </c>
      <c r="N416" s="2" t="s">
        <v>269</v>
      </c>
      <c r="O416" s="2" t="s">
        <v>791</v>
      </c>
      <c r="P416" s="2" t="s">
        <v>63</v>
      </c>
      <c r="Q416" s="2" t="s">
        <v>63</v>
      </c>
      <c r="R416" s="2" t="s">
        <v>64</v>
      </c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2" t="s">
        <v>52</v>
      </c>
      <c r="AW416" s="2" t="s">
        <v>792</v>
      </c>
      <c r="AX416" s="2" t="s">
        <v>52</v>
      </c>
      <c r="AY416" s="2" t="s">
        <v>52</v>
      </c>
    </row>
    <row r="417" spans="1:51" ht="30" customHeight="1" x14ac:dyDescent="0.3">
      <c r="A417" s="10" t="s">
        <v>536</v>
      </c>
      <c r="B417" s="10" t="s">
        <v>537</v>
      </c>
      <c r="C417" s="10" t="s">
        <v>93</v>
      </c>
      <c r="D417" s="11">
        <v>1</v>
      </c>
      <c r="E417" s="16">
        <f>단가대비표!O59</f>
        <v>13970</v>
      </c>
      <c r="F417" s="17">
        <f t="shared" si="89"/>
        <v>13970</v>
      </c>
      <c r="G417" s="16">
        <f>단가대비표!P59</f>
        <v>0</v>
      </c>
      <c r="H417" s="17">
        <f t="shared" si="90"/>
        <v>0</v>
      </c>
      <c r="I417" s="16">
        <f>단가대비표!V59</f>
        <v>0</v>
      </c>
      <c r="J417" s="17">
        <f t="shared" si="91"/>
        <v>0</v>
      </c>
      <c r="K417" s="16">
        <f t="shared" si="92"/>
        <v>13970</v>
      </c>
      <c r="L417" s="17">
        <f t="shared" si="93"/>
        <v>13970</v>
      </c>
      <c r="M417" s="10" t="s">
        <v>52</v>
      </c>
      <c r="N417" s="2" t="s">
        <v>269</v>
      </c>
      <c r="O417" s="2" t="s">
        <v>538</v>
      </c>
      <c r="P417" s="2" t="s">
        <v>63</v>
      </c>
      <c r="Q417" s="2" t="s">
        <v>63</v>
      </c>
      <c r="R417" s="2" t="s">
        <v>64</v>
      </c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2" t="s">
        <v>52</v>
      </c>
      <c r="AW417" s="2" t="s">
        <v>793</v>
      </c>
      <c r="AX417" s="2" t="s">
        <v>52</v>
      </c>
      <c r="AY417" s="2" t="s">
        <v>52</v>
      </c>
    </row>
    <row r="418" spans="1:51" ht="30" customHeight="1" x14ac:dyDescent="0.3">
      <c r="A418" s="10" t="s">
        <v>540</v>
      </c>
      <c r="B418" s="10" t="s">
        <v>541</v>
      </c>
      <c r="C418" s="10" t="s">
        <v>93</v>
      </c>
      <c r="D418" s="11">
        <v>1</v>
      </c>
      <c r="E418" s="16">
        <f>단가대비표!O60</f>
        <v>15970</v>
      </c>
      <c r="F418" s="17">
        <f t="shared" si="89"/>
        <v>15970</v>
      </c>
      <c r="G418" s="16">
        <f>단가대비표!P60</f>
        <v>0</v>
      </c>
      <c r="H418" s="17">
        <f t="shared" si="90"/>
        <v>0</v>
      </c>
      <c r="I418" s="16">
        <f>단가대비표!V60</f>
        <v>0</v>
      </c>
      <c r="J418" s="17">
        <f t="shared" si="91"/>
        <v>0</v>
      </c>
      <c r="K418" s="16">
        <f t="shared" si="92"/>
        <v>15970</v>
      </c>
      <c r="L418" s="17">
        <f t="shared" si="93"/>
        <v>15970</v>
      </c>
      <c r="M418" s="10" t="s">
        <v>52</v>
      </c>
      <c r="N418" s="2" t="s">
        <v>269</v>
      </c>
      <c r="O418" s="2" t="s">
        <v>542</v>
      </c>
      <c r="P418" s="2" t="s">
        <v>63</v>
      </c>
      <c r="Q418" s="2" t="s">
        <v>63</v>
      </c>
      <c r="R418" s="2" t="s">
        <v>64</v>
      </c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2" t="s">
        <v>52</v>
      </c>
      <c r="AW418" s="2" t="s">
        <v>794</v>
      </c>
      <c r="AX418" s="2" t="s">
        <v>52</v>
      </c>
      <c r="AY418" s="2" t="s">
        <v>52</v>
      </c>
    </row>
    <row r="419" spans="1:51" ht="30" customHeight="1" x14ac:dyDescent="0.3">
      <c r="A419" s="10" t="s">
        <v>544</v>
      </c>
      <c r="B419" s="10" t="s">
        <v>545</v>
      </c>
      <c r="C419" s="10" t="s">
        <v>93</v>
      </c>
      <c r="D419" s="11">
        <v>2</v>
      </c>
      <c r="E419" s="16">
        <f>단가대비표!O58</f>
        <v>30000</v>
      </c>
      <c r="F419" s="17">
        <f t="shared" si="89"/>
        <v>60000</v>
      </c>
      <c r="G419" s="16">
        <f>단가대비표!P58</f>
        <v>0</v>
      </c>
      <c r="H419" s="17">
        <f t="shared" si="90"/>
        <v>0</v>
      </c>
      <c r="I419" s="16">
        <f>단가대비표!V58</f>
        <v>0</v>
      </c>
      <c r="J419" s="17">
        <f t="shared" si="91"/>
        <v>0</v>
      </c>
      <c r="K419" s="16">
        <f t="shared" si="92"/>
        <v>30000</v>
      </c>
      <c r="L419" s="17">
        <f t="shared" si="93"/>
        <v>60000</v>
      </c>
      <c r="M419" s="10" t="s">
        <v>52</v>
      </c>
      <c r="N419" s="2" t="s">
        <v>269</v>
      </c>
      <c r="O419" s="2" t="s">
        <v>546</v>
      </c>
      <c r="P419" s="2" t="s">
        <v>63</v>
      </c>
      <c r="Q419" s="2" t="s">
        <v>63</v>
      </c>
      <c r="R419" s="2" t="s">
        <v>64</v>
      </c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2" t="s">
        <v>52</v>
      </c>
      <c r="AW419" s="2" t="s">
        <v>795</v>
      </c>
      <c r="AX419" s="2" t="s">
        <v>52</v>
      </c>
      <c r="AY419" s="2" t="s">
        <v>52</v>
      </c>
    </row>
    <row r="420" spans="1:51" ht="30" customHeight="1" x14ac:dyDescent="0.3">
      <c r="A420" s="10" t="s">
        <v>548</v>
      </c>
      <c r="B420" s="10" t="s">
        <v>549</v>
      </c>
      <c r="C420" s="10" t="s">
        <v>93</v>
      </c>
      <c r="D420" s="11">
        <v>1</v>
      </c>
      <c r="E420" s="16">
        <f>단가대비표!O18</f>
        <v>10500</v>
      </c>
      <c r="F420" s="17">
        <f t="shared" si="89"/>
        <v>10500</v>
      </c>
      <c r="G420" s="16">
        <f>단가대비표!P18</f>
        <v>0</v>
      </c>
      <c r="H420" s="17">
        <f t="shared" si="90"/>
        <v>0</v>
      </c>
      <c r="I420" s="16">
        <f>단가대비표!V18</f>
        <v>0</v>
      </c>
      <c r="J420" s="17">
        <f t="shared" si="91"/>
        <v>0</v>
      </c>
      <c r="K420" s="16">
        <f t="shared" si="92"/>
        <v>10500</v>
      </c>
      <c r="L420" s="17">
        <f t="shared" si="93"/>
        <v>10500</v>
      </c>
      <c r="M420" s="10" t="s">
        <v>52</v>
      </c>
      <c r="N420" s="2" t="s">
        <v>269</v>
      </c>
      <c r="O420" s="2" t="s">
        <v>550</v>
      </c>
      <c r="P420" s="2" t="s">
        <v>63</v>
      </c>
      <c r="Q420" s="2" t="s">
        <v>63</v>
      </c>
      <c r="R420" s="2" t="s">
        <v>64</v>
      </c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2" t="s">
        <v>52</v>
      </c>
      <c r="AW420" s="2" t="s">
        <v>796</v>
      </c>
      <c r="AX420" s="2" t="s">
        <v>52</v>
      </c>
      <c r="AY420" s="2" t="s">
        <v>52</v>
      </c>
    </row>
    <row r="421" spans="1:51" ht="30" customHeight="1" x14ac:dyDescent="0.3">
      <c r="A421" s="10" t="s">
        <v>552</v>
      </c>
      <c r="B421" s="10" t="s">
        <v>553</v>
      </c>
      <c r="C421" s="10" t="s">
        <v>93</v>
      </c>
      <c r="D421" s="11">
        <v>1</v>
      </c>
      <c r="E421" s="16">
        <f>단가대비표!O27</f>
        <v>2900</v>
      </c>
      <c r="F421" s="17">
        <f t="shared" si="89"/>
        <v>2900</v>
      </c>
      <c r="G421" s="16">
        <f>단가대비표!P27</f>
        <v>0</v>
      </c>
      <c r="H421" s="17">
        <f t="shared" si="90"/>
        <v>0</v>
      </c>
      <c r="I421" s="16">
        <f>단가대비표!V27</f>
        <v>0</v>
      </c>
      <c r="J421" s="17">
        <f t="shared" si="91"/>
        <v>0</v>
      </c>
      <c r="K421" s="16">
        <f t="shared" si="92"/>
        <v>2900</v>
      </c>
      <c r="L421" s="17">
        <f t="shared" si="93"/>
        <v>2900</v>
      </c>
      <c r="M421" s="10" t="s">
        <v>52</v>
      </c>
      <c r="N421" s="2" t="s">
        <v>269</v>
      </c>
      <c r="O421" s="2" t="s">
        <v>554</v>
      </c>
      <c r="P421" s="2" t="s">
        <v>63</v>
      </c>
      <c r="Q421" s="2" t="s">
        <v>63</v>
      </c>
      <c r="R421" s="2" t="s">
        <v>64</v>
      </c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2" t="s">
        <v>52</v>
      </c>
      <c r="AW421" s="2" t="s">
        <v>797</v>
      </c>
      <c r="AX421" s="2" t="s">
        <v>52</v>
      </c>
      <c r="AY421" s="2" t="s">
        <v>52</v>
      </c>
    </row>
    <row r="422" spans="1:51" ht="30" customHeight="1" x14ac:dyDescent="0.3">
      <c r="A422" s="10" t="s">
        <v>798</v>
      </c>
      <c r="B422" s="10" t="s">
        <v>799</v>
      </c>
      <c r="C422" s="10" t="s">
        <v>93</v>
      </c>
      <c r="D422" s="11">
        <v>4</v>
      </c>
      <c r="E422" s="16">
        <f>단가대비표!O26</f>
        <v>3100</v>
      </c>
      <c r="F422" s="17">
        <f t="shared" si="89"/>
        <v>12400</v>
      </c>
      <c r="G422" s="16">
        <f>단가대비표!P26</f>
        <v>0</v>
      </c>
      <c r="H422" s="17">
        <f t="shared" si="90"/>
        <v>0</v>
      </c>
      <c r="I422" s="16">
        <f>단가대비표!V26</f>
        <v>0</v>
      </c>
      <c r="J422" s="17">
        <f t="shared" si="91"/>
        <v>0</v>
      </c>
      <c r="K422" s="16">
        <f t="shared" si="92"/>
        <v>3100</v>
      </c>
      <c r="L422" s="17">
        <f t="shared" si="93"/>
        <v>12400</v>
      </c>
      <c r="M422" s="10" t="s">
        <v>52</v>
      </c>
      <c r="N422" s="2" t="s">
        <v>269</v>
      </c>
      <c r="O422" s="2" t="s">
        <v>800</v>
      </c>
      <c r="P422" s="2" t="s">
        <v>63</v>
      </c>
      <c r="Q422" s="2" t="s">
        <v>63</v>
      </c>
      <c r="R422" s="2" t="s">
        <v>64</v>
      </c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2" t="s">
        <v>52</v>
      </c>
      <c r="AW422" s="2" t="s">
        <v>801</v>
      </c>
      <c r="AX422" s="2" t="s">
        <v>52</v>
      </c>
      <c r="AY422" s="2" t="s">
        <v>52</v>
      </c>
    </row>
    <row r="423" spans="1:51" ht="30" customHeight="1" x14ac:dyDescent="0.3">
      <c r="A423" s="10" t="s">
        <v>802</v>
      </c>
      <c r="B423" s="10" t="s">
        <v>803</v>
      </c>
      <c r="C423" s="10" t="s">
        <v>93</v>
      </c>
      <c r="D423" s="11">
        <v>1</v>
      </c>
      <c r="E423" s="16">
        <f>단가대비표!O64</f>
        <v>150000</v>
      </c>
      <c r="F423" s="17">
        <f t="shared" si="89"/>
        <v>150000</v>
      </c>
      <c r="G423" s="16">
        <f>단가대비표!P64</f>
        <v>0</v>
      </c>
      <c r="H423" s="17">
        <f t="shared" si="90"/>
        <v>0</v>
      </c>
      <c r="I423" s="16">
        <f>단가대비표!V64</f>
        <v>0</v>
      </c>
      <c r="J423" s="17">
        <f t="shared" si="91"/>
        <v>0</v>
      </c>
      <c r="K423" s="16">
        <f t="shared" si="92"/>
        <v>150000</v>
      </c>
      <c r="L423" s="17">
        <f t="shared" si="93"/>
        <v>150000</v>
      </c>
      <c r="M423" s="10" t="s">
        <v>52</v>
      </c>
      <c r="N423" s="2" t="s">
        <v>269</v>
      </c>
      <c r="O423" s="2" t="s">
        <v>804</v>
      </c>
      <c r="P423" s="2" t="s">
        <v>63</v>
      </c>
      <c r="Q423" s="2" t="s">
        <v>63</v>
      </c>
      <c r="R423" s="2" t="s">
        <v>64</v>
      </c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2" t="s">
        <v>52</v>
      </c>
      <c r="AW423" s="2" t="s">
        <v>805</v>
      </c>
      <c r="AX423" s="2" t="s">
        <v>52</v>
      </c>
      <c r="AY423" s="2" t="s">
        <v>52</v>
      </c>
    </row>
    <row r="424" spans="1:51" ht="30" customHeight="1" x14ac:dyDescent="0.3">
      <c r="A424" s="10" t="s">
        <v>806</v>
      </c>
      <c r="B424" s="10" t="s">
        <v>807</v>
      </c>
      <c r="C424" s="10" t="s">
        <v>93</v>
      </c>
      <c r="D424" s="11">
        <v>1</v>
      </c>
      <c r="E424" s="16">
        <f>단가대비표!O63</f>
        <v>220000</v>
      </c>
      <c r="F424" s="17">
        <f t="shared" si="89"/>
        <v>220000</v>
      </c>
      <c r="G424" s="16">
        <f>단가대비표!P63</f>
        <v>0</v>
      </c>
      <c r="H424" s="17">
        <f t="shared" si="90"/>
        <v>0</v>
      </c>
      <c r="I424" s="16">
        <f>단가대비표!V63</f>
        <v>0</v>
      </c>
      <c r="J424" s="17">
        <f t="shared" si="91"/>
        <v>0</v>
      </c>
      <c r="K424" s="16">
        <f t="shared" si="92"/>
        <v>220000</v>
      </c>
      <c r="L424" s="17">
        <f t="shared" si="93"/>
        <v>220000</v>
      </c>
      <c r="M424" s="10" t="s">
        <v>52</v>
      </c>
      <c r="N424" s="2" t="s">
        <v>269</v>
      </c>
      <c r="O424" s="2" t="s">
        <v>808</v>
      </c>
      <c r="P424" s="2" t="s">
        <v>63</v>
      </c>
      <c r="Q424" s="2" t="s">
        <v>63</v>
      </c>
      <c r="R424" s="2" t="s">
        <v>64</v>
      </c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2" t="s">
        <v>52</v>
      </c>
      <c r="AW424" s="2" t="s">
        <v>809</v>
      </c>
      <c r="AX424" s="2" t="s">
        <v>52</v>
      </c>
      <c r="AY424" s="2" t="s">
        <v>52</v>
      </c>
    </row>
    <row r="425" spans="1:51" ht="30" customHeight="1" x14ac:dyDescent="0.3">
      <c r="A425" s="10" t="s">
        <v>810</v>
      </c>
      <c r="B425" s="10" t="s">
        <v>811</v>
      </c>
      <c r="C425" s="10" t="s">
        <v>93</v>
      </c>
      <c r="D425" s="11">
        <v>1</v>
      </c>
      <c r="E425" s="16">
        <f>단가대비표!O65</f>
        <v>125000</v>
      </c>
      <c r="F425" s="17">
        <f t="shared" si="89"/>
        <v>125000</v>
      </c>
      <c r="G425" s="16">
        <f>단가대비표!P65</f>
        <v>0</v>
      </c>
      <c r="H425" s="17">
        <f t="shared" si="90"/>
        <v>0</v>
      </c>
      <c r="I425" s="16">
        <f>단가대비표!V65</f>
        <v>0</v>
      </c>
      <c r="J425" s="17">
        <f t="shared" si="91"/>
        <v>0</v>
      </c>
      <c r="K425" s="16">
        <f t="shared" si="92"/>
        <v>125000</v>
      </c>
      <c r="L425" s="17">
        <f t="shared" si="93"/>
        <v>125000</v>
      </c>
      <c r="M425" s="10" t="s">
        <v>52</v>
      </c>
      <c r="N425" s="2" t="s">
        <v>269</v>
      </c>
      <c r="O425" s="2" t="s">
        <v>812</v>
      </c>
      <c r="P425" s="2" t="s">
        <v>63</v>
      </c>
      <c r="Q425" s="2" t="s">
        <v>63</v>
      </c>
      <c r="R425" s="2" t="s">
        <v>64</v>
      </c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2" t="s">
        <v>52</v>
      </c>
      <c r="AW425" s="2" t="s">
        <v>813</v>
      </c>
      <c r="AX425" s="2" t="s">
        <v>52</v>
      </c>
      <c r="AY425" s="2" t="s">
        <v>52</v>
      </c>
    </row>
    <row r="426" spans="1:51" ht="30" customHeight="1" x14ac:dyDescent="0.3">
      <c r="A426" s="10" t="s">
        <v>556</v>
      </c>
      <c r="B426" s="10" t="s">
        <v>557</v>
      </c>
      <c r="C426" s="10" t="s">
        <v>93</v>
      </c>
      <c r="D426" s="11">
        <v>6</v>
      </c>
      <c r="E426" s="16">
        <f>단가대비표!O28</f>
        <v>6100</v>
      </c>
      <c r="F426" s="17">
        <f t="shared" si="89"/>
        <v>36600</v>
      </c>
      <c r="G426" s="16">
        <f>단가대비표!P28</f>
        <v>0</v>
      </c>
      <c r="H426" s="17">
        <f t="shared" si="90"/>
        <v>0</v>
      </c>
      <c r="I426" s="16">
        <f>단가대비표!V28</f>
        <v>0</v>
      </c>
      <c r="J426" s="17">
        <f t="shared" si="91"/>
        <v>0</v>
      </c>
      <c r="K426" s="16">
        <f t="shared" si="92"/>
        <v>6100</v>
      </c>
      <c r="L426" s="17">
        <f t="shared" si="93"/>
        <v>36600</v>
      </c>
      <c r="M426" s="10" t="s">
        <v>52</v>
      </c>
      <c r="N426" s="2" t="s">
        <v>269</v>
      </c>
      <c r="O426" s="2" t="s">
        <v>558</v>
      </c>
      <c r="P426" s="2" t="s">
        <v>63</v>
      </c>
      <c r="Q426" s="2" t="s">
        <v>63</v>
      </c>
      <c r="R426" s="2" t="s">
        <v>64</v>
      </c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2" t="s">
        <v>52</v>
      </c>
      <c r="AW426" s="2" t="s">
        <v>814</v>
      </c>
      <c r="AX426" s="2" t="s">
        <v>52</v>
      </c>
      <c r="AY426" s="2" t="s">
        <v>52</v>
      </c>
    </row>
    <row r="427" spans="1:51" ht="30" customHeight="1" x14ac:dyDescent="0.3">
      <c r="A427" s="10" t="s">
        <v>560</v>
      </c>
      <c r="B427" s="10" t="s">
        <v>561</v>
      </c>
      <c r="C427" s="10" t="s">
        <v>93</v>
      </c>
      <c r="D427" s="11">
        <v>1</v>
      </c>
      <c r="E427" s="16">
        <f>단가대비표!O25</f>
        <v>13500</v>
      </c>
      <c r="F427" s="17">
        <f t="shared" si="89"/>
        <v>13500</v>
      </c>
      <c r="G427" s="16">
        <f>단가대비표!P25</f>
        <v>0</v>
      </c>
      <c r="H427" s="17">
        <f t="shared" si="90"/>
        <v>0</v>
      </c>
      <c r="I427" s="16">
        <f>단가대비표!V25</f>
        <v>0</v>
      </c>
      <c r="J427" s="17">
        <f t="shared" si="91"/>
        <v>0</v>
      </c>
      <c r="K427" s="16">
        <f t="shared" si="92"/>
        <v>13500</v>
      </c>
      <c r="L427" s="17">
        <f t="shared" si="93"/>
        <v>13500</v>
      </c>
      <c r="M427" s="10" t="s">
        <v>52</v>
      </c>
      <c r="N427" s="2" t="s">
        <v>269</v>
      </c>
      <c r="O427" s="2" t="s">
        <v>562</v>
      </c>
      <c r="P427" s="2" t="s">
        <v>63</v>
      </c>
      <c r="Q427" s="2" t="s">
        <v>63</v>
      </c>
      <c r="R427" s="2" t="s">
        <v>64</v>
      </c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2" t="s">
        <v>52</v>
      </c>
      <c r="AW427" s="2" t="s">
        <v>815</v>
      </c>
      <c r="AX427" s="2" t="s">
        <v>52</v>
      </c>
      <c r="AY427" s="2" t="s">
        <v>52</v>
      </c>
    </row>
    <row r="428" spans="1:51" ht="30" customHeight="1" x14ac:dyDescent="0.3">
      <c r="A428" s="10" t="s">
        <v>564</v>
      </c>
      <c r="B428" s="10" t="s">
        <v>565</v>
      </c>
      <c r="C428" s="10" t="s">
        <v>93</v>
      </c>
      <c r="D428" s="11">
        <v>1</v>
      </c>
      <c r="E428" s="16">
        <f>단가대비표!O50</f>
        <v>385000</v>
      </c>
      <c r="F428" s="17">
        <f t="shared" si="89"/>
        <v>385000</v>
      </c>
      <c r="G428" s="16">
        <f>단가대비표!P50</f>
        <v>0</v>
      </c>
      <c r="H428" s="17">
        <f t="shared" si="90"/>
        <v>0</v>
      </c>
      <c r="I428" s="16">
        <f>단가대비표!V50</f>
        <v>0</v>
      </c>
      <c r="J428" s="17">
        <f t="shared" si="91"/>
        <v>0</v>
      </c>
      <c r="K428" s="16">
        <f t="shared" si="92"/>
        <v>385000</v>
      </c>
      <c r="L428" s="17">
        <f t="shared" si="93"/>
        <v>385000</v>
      </c>
      <c r="M428" s="10" t="s">
        <v>52</v>
      </c>
      <c r="N428" s="2" t="s">
        <v>269</v>
      </c>
      <c r="O428" s="2" t="s">
        <v>566</v>
      </c>
      <c r="P428" s="2" t="s">
        <v>63</v>
      </c>
      <c r="Q428" s="2" t="s">
        <v>63</v>
      </c>
      <c r="R428" s="2" t="s">
        <v>64</v>
      </c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2" t="s">
        <v>52</v>
      </c>
      <c r="AW428" s="2" t="s">
        <v>816</v>
      </c>
      <c r="AX428" s="2" t="s">
        <v>52</v>
      </c>
      <c r="AY428" s="2" t="s">
        <v>52</v>
      </c>
    </row>
    <row r="429" spans="1:51" ht="30" customHeight="1" x14ac:dyDescent="0.3">
      <c r="A429" s="10" t="s">
        <v>571</v>
      </c>
      <c r="B429" s="10" t="s">
        <v>572</v>
      </c>
      <c r="C429" s="10" t="s">
        <v>93</v>
      </c>
      <c r="D429" s="11">
        <v>5</v>
      </c>
      <c r="E429" s="16">
        <f>단가대비표!O62</f>
        <v>4680</v>
      </c>
      <c r="F429" s="17">
        <f t="shared" si="89"/>
        <v>23400</v>
      </c>
      <c r="G429" s="16">
        <f>단가대비표!P62</f>
        <v>0</v>
      </c>
      <c r="H429" s="17">
        <f t="shared" si="90"/>
        <v>0</v>
      </c>
      <c r="I429" s="16">
        <f>단가대비표!V62</f>
        <v>0</v>
      </c>
      <c r="J429" s="17">
        <f t="shared" si="91"/>
        <v>0</v>
      </c>
      <c r="K429" s="16">
        <f t="shared" si="92"/>
        <v>4680</v>
      </c>
      <c r="L429" s="17">
        <f t="shared" si="93"/>
        <v>23400</v>
      </c>
      <c r="M429" s="10" t="s">
        <v>52</v>
      </c>
      <c r="N429" s="2" t="s">
        <v>269</v>
      </c>
      <c r="O429" s="2" t="s">
        <v>573</v>
      </c>
      <c r="P429" s="2" t="s">
        <v>63</v>
      </c>
      <c r="Q429" s="2" t="s">
        <v>63</v>
      </c>
      <c r="R429" s="2" t="s">
        <v>64</v>
      </c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2" t="s">
        <v>52</v>
      </c>
      <c r="AW429" s="2" t="s">
        <v>817</v>
      </c>
      <c r="AX429" s="2" t="s">
        <v>52</v>
      </c>
      <c r="AY429" s="2" t="s">
        <v>52</v>
      </c>
    </row>
    <row r="430" spans="1:51" ht="30" customHeight="1" x14ac:dyDescent="0.3">
      <c r="A430" s="10" t="s">
        <v>575</v>
      </c>
      <c r="B430" s="10" t="s">
        <v>576</v>
      </c>
      <c r="C430" s="10" t="s">
        <v>424</v>
      </c>
      <c r="D430" s="11">
        <v>12</v>
      </c>
      <c r="E430" s="16">
        <f>단가대비표!O6</f>
        <v>524</v>
      </c>
      <c r="F430" s="17">
        <f t="shared" si="89"/>
        <v>6288</v>
      </c>
      <c r="G430" s="16">
        <f>단가대비표!P6</f>
        <v>0</v>
      </c>
      <c r="H430" s="17">
        <f t="shared" si="90"/>
        <v>0</v>
      </c>
      <c r="I430" s="16">
        <f>단가대비표!V6</f>
        <v>0</v>
      </c>
      <c r="J430" s="17">
        <f t="shared" si="91"/>
        <v>0</v>
      </c>
      <c r="K430" s="16">
        <f t="shared" si="92"/>
        <v>524</v>
      </c>
      <c r="L430" s="17">
        <f t="shared" si="93"/>
        <v>6288</v>
      </c>
      <c r="M430" s="10" t="s">
        <v>52</v>
      </c>
      <c r="N430" s="2" t="s">
        <v>269</v>
      </c>
      <c r="O430" s="2" t="s">
        <v>577</v>
      </c>
      <c r="P430" s="2" t="s">
        <v>63</v>
      </c>
      <c r="Q430" s="2" t="s">
        <v>63</v>
      </c>
      <c r="R430" s="2" t="s">
        <v>64</v>
      </c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2" t="s">
        <v>52</v>
      </c>
      <c r="AW430" s="2" t="s">
        <v>818</v>
      </c>
      <c r="AX430" s="2" t="s">
        <v>52</v>
      </c>
      <c r="AY430" s="2" t="s">
        <v>52</v>
      </c>
    </row>
    <row r="431" spans="1:51" ht="30" customHeight="1" x14ac:dyDescent="0.3">
      <c r="A431" s="10" t="s">
        <v>579</v>
      </c>
      <c r="B431" s="10" t="s">
        <v>580</v>
      </c>
      <c r="C431" s="10" t="s">
        <v>424</v>
      </c>
      <c r="D431" s="11">
        <v>2</v>
      </c>
      <c r="E431" s="16">
        <f>단가대비표!O7</f>
        <v>9307</v>
      </c>
      <c r="F431" s="17">
        <f t="shared" si="89"/>
        <v>18614</v>
      </c>
      <c r="G431" s="16">
        <f>단가대비표!P7</f>
        <v>0</v>
      </c>
      <c r="H431" s="17">
        <f t="shared" si="90"/>
        <v>0</v>
      </c>
      <c r="I431" s="16">
        <f>단가대비표!V7</f>
        <v>0</v>
      </c>
      <c r="J431" s="17">
        <f t="shared" si="91"/>
        <v>0</v>
      </c>
      <c r="K431" s="16">
        <f t="shared" si="92"/>
        <v>9307</v>
      </c>
      <c r="L431" s="17">
        <f t="shared" si="93"/>
        <v>18614</v>
      </c>
      <c r="M431" s="10" t="s">
        <v>52</v>
      </c>
      <c r="N431" s="2" t="s">
        <v>269</v>
      </c>
      <c r="O431" s="2" t="s">
        <v>581</v>
      </c>
      <c r="P431" s="2" t="s">
        <v>63</v>
      </c>
      <c r="Q431" s="2" t="s">
        <v>63</v>
      </c>
      <c r="R431" s="2" t="s">
        <v>64</v>
      </c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2" t="s">
        <v>52</v>
      </c>
      <c r="AW431" s="2" t="s">
        <v>819</v>
      </c>
      <c r="AX431" s="2" t="s">
        <v>52</v>
      </c>
      <c r="AY431" s="2" t="s">
        <v>52</v>
      </c>
    </row>
    <row r="432" spans="1:51" ht="30" customHeight="1" x14ac:dyDescent="0.3">
      <c r="A432" s="10" t="s">
        <v>583</v>
      </c>
      <c r="B432" s="10" t="s">
        <v>820</v>
      </c>
      <c r="C432" s="10" t="s">
        <v>519</v>
      </c>
      <c r="D432" s="11">
        <v>1</v>
      </c>
      <c r="E432" s="16">
        <f>단가대비표!O92</f>
        <v>1460000</v>
      </c>
      <c r="F432" s="17">
        <f t="shared" si="89"/>
        <v>1460000</v>
      </c>
      <c r="G432" s="16">
        <f>단가대비표!P92</f>
        <v>0</v>
      </c>
      <c r="H432" s="17">
        <f t="shared" si="90"/>
        <v>0</v>
      </c>
      <c r="I432" s="16">
        <f>단가대비표!V92</f>
        <v>0</v>
      </c>
      <c r="J432" s="17">
        <f t="shared" si="91"/>
        <v>0</v>
      </c>
      <c r="K432" s="16">
        <f t="shared" si="92"/>
        <v>1460000</v>
      </c>
      <c r="L432" s="17">
        <f t="shared" si="93"/>
        <v>1460000</v>
      </c>
      <c r="M432" s="10" t="s">
        <v>52</v>
      </c>
      <c r="N432" s="2" t="s">
        <v>269</v>
      </c>
      <c r="O432" s="2" t="s">
        <v>821</v>
      </c>
      <c r="P432" s="2" t="s">
        <v>63</v>
      </c>
      <c r="Q432" s="2" t="s">
        <v>63</v>
      </c>
      <c r="R432" s="2" t="s">
        <v>64</v>
      </c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2" t="s">
        <v>52</v>
      </c>
      <c r="AW432" s="2" t="s">
        <v>822</v>
      </c>
      <c r="AX432" s="2" t="s">
        <v>52</v>
      </c>
      <c r="AY432" s="2" t="s">
        <v>52</v>
      </c>
    </row>
    <row r="433" spans="1:51" ht="30" customHeight="1" x14ac:dyDescent="0.3">
      <c r="A433" s="10" t="s">
        <v>591</v>
      </c>
      <c r="B433" s="10" t="s">
        <v>592</v>
      </c>
      <c r="C433" s="10" t="s">
        <v>432</v>
      </c>
      <c r="D433" s="11">
        <v>1.33</v>
      </c>
      <c r="E433" s="16">
        <f>단가대비표!O43</f>
        <v>0</v>
      </c>
      <c r="F433" s="17">
        <f t="shared" si="89"/>
        <v>0</v>
      </c>
      <c r="G433" s="16">
        <f>단가대비표!P43</f>
        <v>122522</v>
      </c>
      <c r="H433" s="17">
        <f t="shared" si="90"/>
        <v>162954.20000000001</v>
      </c>
      <c r="I433" s="16">
        <f>단가대비표!V43</f>
        <v>0</v>
      </c>
      <c r="J433" s="17">
        <f t="shared" si="91"/>
        <v>0</v>
      </c>
      <c r="K433" s="16">
        <f t="shared" si="92"/>
        <v>122522</v>
      </c>
      <c r="L433" s="17">
        <f t="shared" si="93"/>
        <v>162954.20000000001</v>
      </c>
      <c r="M433" s="10" t="s">
        <v>593</v>
      </c>
      <c r="N433" s="2" t="s">
        <v>269</v>
      </c>
      <c r="O433" s="2" t="s">
        <v>594</v>
      </c>
      <c r="P433" s="2" t="s">
        <v>63</v>
      </c>
      <c r="Q433" s="2" t="s">
        <v>63</v>
      </c>
      <c r="R433" s="2" t="s">
        <v>64</v>
      </c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2" t="s">
        <v>52</v>
      </c>
      <c r="AW433" s="2" t="s">
        <v>823</v>
      </c>
      <c r="AX433" s="2" t="s">
        <v>52</v>
      </c>
      <c r="AY433" s="2" t="s">
        <v>52</v>
      </c>
    </row>
    <row r="434" spans="1:51" ht="30" customHeight="1" x14ac:dyDescent="0.3">
      <c r="A434" s="10" t="s">
        <v>596</v>
      </c>
      <c r="B434" s="10" t="s">
        <v>592</v>
      </c>
      <c r="C434" s="10" t="s">
        <v>432</v>
      </c>
      <c r="D434" s="11">
        <v>5.39</v>
      </c>
      <c r="E434" s="16">
        <f>단가대비표!O44</f>
        <v>0</v>
      </c>
      <c r="F434" s="17">
        <f t="shared" si="89"/>
        <v>0</v>
      </c>
      <c r="G434" s="16">
        <f>단가대비표!P44</f>
        <v>99248</v>
      </c>
      <c r="H434" s="17">
        <f t="shared" si="90"/>
        <v>534946.69999999995</v>
      </c>
      <c r="I434" s="16">
        <f>단가대비표!V44</f>
        <v>0</v>
      </c>
      <c r="J434" s="17">
        <f t="shared" si="91"/>
        <v>0</v>
      </c>
      <c r="K434" s="16">
        <f t="shared" si="92"/>
        <v>99248</v>
      </c>
      <c r="L434" s="17">
        <f t="shared" si="93"/>
        <v>534946.69999999995</v>
      </c>
      <c r="M434" s="10" t="s">
        <v>593</v>
      </c>
      <c r="N434" s="2" t="s">
        <v>269</v>
      </c>
      <c r="O434" s="2" t="s">
        <v>597</v>
      </c>
      <c r="P434" s="2" t="s">
        <v>63</v>
      </c>
      <c r="Q434" s="2" t="s">
        <v>63</v>
      </c>
      <c r="R434" s="2" t="s">
        <v>64</v>
      </c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2" t="s">
        <v>52</v>
      </c>
      <c r="AW434" s="2" t="s">
        <v>824</v>
      </c>
      <c r="AX434" s="2" t="s">
        <v>52</v>
      </c>
      <c r="AY434" s="2" t="s">
        <v>52</v>
      </c>
    </row>
    <row r="435" spans="1:51" ht="30" customHeight="1" x14ac:dyDescent="0.3">
      <c r="A435" s="10" t="s">
        <v>231</v>
      </c>
      <c r="B435" s="10" t="s">
        <v>52</v>
      </c>
      <c r="C435" s="10" t="s">
        <v>52</v>
      </c>
      <c r="D435" s="11"/>
      <c r="E435" s="16"/>
      <c r="F435" s="17">
        <f>TRUNC(SUMIF(N401:N434, N400, F401:F434),0)</f>
        <v>6064762</v>
      </c>
      <c r="G435" s="16"/>
      <c r="H435" s="17">
        <f>TRUNC(SUMIF(N401:N434, N400, H401:H434),0)</f>
        <v>697900</v>
      </c>
      <c r="I435" s="16"/>
      <c r="J435" s="17">
        <f>TRUNC(SUMIF(N401:N434, N400, J401:J434),0)</f>
        <v>0</v>
      </c>
      <c r="K435" s="16"/>
      <c r="L435" s="17">
        <f>F435+H435+J435</f>
        <v>6762662</v>
      </c>
      <c r="M435" s="10" t="s">
        <v>52</v>
      </c>
      <c r="N435" s="2" t="s">
        <v>72</v>
      </c>
      <c r="O435" s="2" t="s">
        <v>72</v>
      </c>
      <c r="P435" s="2" t="s">
        <v>52</v>
      </c>
      <c r="Q435" s="2" t="s">
        <v>52</v>
      </c>
      <c r="R435" s="2" t="s">
        <v>52</v>
      </c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2" t="s">
        <v>52</v>
      </c>
      <c r="AW435" s="2" t="s">
        <v>52</v>
      </c>
      <c r="AX435" s="2" t="s">
        <v>52</v>
      </c>
      <c r="AY435" s="2" t="s">
        <v>52</v>
      </c>
    </row>
    <row r="436" spans="1:51" ht="30" customHeight="1" x14ac:dyDescent="0.3">
      <c r="A436" s="11"/>
      <c r="B436" s="11"/>
      <c r="C436" s="11"/>
      <c r="D436" s="11"/>
      <c r="E436" s="16"/>
      <c r="F436" s="17"/>
      <c r="G436" s="16"/>
      <c r="H436" s="17"/>
      <c r="I436" s="16"/>
      <c r="J436" s="17"/>
      <c r="K436" s="16"/>
      <c r="L436" s="17"/>
      <c r="M436" s="11"/>
    </row>
    <row r="437" spans="1:51" ht="30" customHeight="1" x14ac:dyDescent="0.3">
      <c r="A437" s="49" t="s">
        <v>1636</v>
      </c>
      <c r="B437" s="49"/>
      <c r="C437" s="49"/>
      <c r="D437" s="49"/>
      <c r="E437" s="50"/>
      <c r="F437" s="51"/>
      <c r="G437" s="50"/>
      <c r="H437" s="51"/>
      <c r="I437" s="50"/>
      <c r="J437" s="51"/>
      <c r="K437" s="50"/>
      <c r="L437" s="51"/>
      <c r="M437" s="49"/>
      <c r="N437" s="1" t="s">
        <v>271</v>
      </c>
    </row>
    <row r="438" spans="1:51" ht="30" customHeight="1" x14ac:dyDescent="0.3">
      <c r="A438" s="10" t="s">
        <v>600</v>
      </c>
      <c r="B438" s="10" t="s">
        <v>601</v>
      </c>
      <c r="C438" s="10" t="s">
        <v>93</v>
      </c>
      <c r="D438" s="11">
        <v>1</v>
      </c>
      <c r="E438" s="16">
        <f>단가대비표!O76</f>
        <v>550000</v>
      </c>
      <c r="F438" s="17">
        <f t="shared" ref="F438:F458" si="94">TRUNC(E438*D438,1)</f>
        <v>550000</v>
      </c>
      <c r="G438" s="16">
        <f>단가대비표!P76</f>
        <v>0</v>
      </c>
      <c r="H438" s="17">
        <f t="shared" ref="H438:H458" si="95">TRUNC(G438*D438,1)</f>
        <v>0</v>
      </c>
      <c r="I438" s="16">
        <f>단가대비표!V76</f>
        <v>0</v>
      </c>
      <c r="J438" s="17">
        <f t="shared" ref="J438:J458" si="96">TRUNC(I438*D438,1)</f>
        <v>0</v>
      </c>
      <c r="K438" s="16">
        <f t="shared" ref="K438:K458" si="97">TRUNC(E438+G438+I438,1)</f>
        <v>550000</v>
      </c>
      <c r="L438" s="17">
        <f t="shared" ref="L438:L458" si="98">TRUNC(F438+H438+J438,1)</f>
        <v>550000</v>
      </c>
      <c r="M438" s="10" t="s">
        <v>52</v>
      </c>
      <c r="N438" s="2" t="s">
        <v>271</v>
      </c>
      <c r="O438" s="2" t="s">
        <v>602</v>
      </c>
      <c r="P438" s="2" t="s">
        <v>63</v>
      </c>
      <c r="Q438" s="2" t="s">
        <v>63</v>
      </c>
      <c r="R438" s="2" t="s">
        <v>64</v>
      </c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2" t="s">
        <v>52</v>
      </c>
      <c r="AW438" s="2" t="s">
        <v>826</v>
      </c>
      <c r="AX438" s="2" t="s">
        <v>52</v>
      </c>
      <c r="AY438" s="2" t="s">
        <v>52</v>
      </c>
    </row>
    <row r="439" spans="1:51" ht="30" customHeight="1" x14ac:dyDescent="0.3">
      <c r="A439" s="10" t="s">
        <v>604</v>
      </c>
      <c r="B439" s="10" t="s">
        <v>605</v>
      </c>
      <c r="C439" s="10" t="s">
        <v>93</v>
      </c>
      <c r="D439" s="11">
        <v>1</v>
      </c>
      <c r="E439" s="16">
        <f>단가대비표!O91</f>
        <v>322000</v>
      </c>
      <c r="F439" s="17">
        <f t="shared" si="94"/>
        <v>322000</v>
      </c>
      <c r="G439" s="16">
        <f>단가대비표!P91</f>
        <v>0</v>
      </c>
      <c r="H439" s="17">
        <f t="shared" si="95"/>
        <v>0</v>
      </c>
      <c r="I439" s="16">
        <f>단가대비표!V91</f>
        <v>0</v>
      </c>
      <c r="J439" s="17">
        <f t="shared" si="96"/>
        <v>0</v>
      </c>
      <c r="K439" s="16">
        <f t="shared" si="97"/>
        <v>322000</v>
      </c>
      <c r="L439" s="17">
        <f t="shared" si="98"/>
        <v>322000</v>
      </c>
      <c r="M439" s="10" t="s">
        <v>52</v>
      </c>
      <c r="N439" s="2" t="s">
        <v>271</v>
      </c>
      <c r="O439" s="2" t="s">
        <v>606</v>
      </c>
      <c r="P439" s="2" t="s">
        <v>63</v>
      </c>
      <c r="Q439" s="2" t="s">
        <v>63</v>
      </c>
      <c r="R439" s="2" t="s">
        <v>64</v>
      </c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2" t="s">
        <v>52</v>
      </c>
      <c r="AW439" s="2" t="s">
        <v>827</v>
      </c>
      <c r="AX439" s="2" t="s">
        <v>52</v>
      </c>
      <c r="AY439" s="2" t="s">
        <v>52</v>
      </c>
    </row>
    <row r="440" spans="1:51" ht="30" customHeight="1" x14ac:dyDescent="0.3">
      <c r="A440" s="10" t="s">
        <v>608</v>
      </c>
      <c r="B440" s="10" t="s">
        <v>609</v>
      </c>
      <c r="C440" s="10" t="s">
        <v>93</v>
      </c>
      <c r="D440" s="11">
        <v>1</v>
      </c>
      <c r="E440" s="16">
        <f>단가대비표!O80</f>
        <v>188000</v>
      </c>
      <c r="F440" s="17">
        <f t="shared" si="94"/>
        <v>188000</v>
      </c>
      <c r="G440" s="16">
        <f>단가대비표!P80</f>
        <v>0</v>
      </c>
      <c r="H440" s="17">
        <f t="shared" si="95"/>
        <v>0</v>
      </c>
      <c r="I440" s="16">
        <f>단가대비표!V80</f>
        <v>0</v>
      </c>
      <c r="J440" s="17">
        <f t="shared" si="96"/>
        <v>0</v>
      </c>
      <c r="K440" s="16">
        <f t="shared" si="97"/>
        <v>188000</v>
      </c>
      <c r="L440" s="17">
        <f t="shared" si="98"/>
        <v>188000</v>
      </c>
      <c r="M440" s="10" t="s">
        <v>52</v>
      </c>
      <c r="N440" s="2" t="s">
        <v>271</v>
      </c>
      <c r="O440" s="2" t="s">
        <v>610</v>
      </c>
      <c r="P440" s="2" t="s">
        <v>63</v>
      </c>
      <c r="Q440" s="2" t="s">
        <v>63</v>
      </c>
      <c r="R440" s="2" t="s">
        <v>64</v>
      </c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2" t="s">
        <v>52</v>
      </c>
      <c r="AW440" s="2" t="s">
        <v>828</v>
      </c>
      <c r="AX440" s="2" t="s">
        <v>52</v>
      </c>
      <c r="AY440" s="2" t="s">
        <v>52</v>
      </c>
    </row>
    <row r="441" spans="1:51" ht="30" customHeight="1" x14ac:dyDescent="0.3">
      <c r="A441" s="10" t="s">
        <v>612</v>
      </c>
      <c r="B441" s="10" t="s">
        <v>613</v>
      </c>
      <c r="C441" s="10" t="s">
        <v>93</v>
      </c>
      <c r="D441" s="11">
        <v>1</v>
      </c>
      <c r="E441" s="16">
        <f>단가대비표!O81</f>
        <v>989000</v>
      </c>
      <c r="F441" s="17">
        <f t="shared" si="94"/>
        <v>989000</v>
      </c>
      <c r="G441" s="16">
        <f>단가대비표!P81</f>
        <v>0</v>
      </c>
      <c r="H441" s="17">
        <f t="shared" si="95"/>
        <v>0</v>
      </c>
      <c r="I441" s="16">
        <f>단가대비표!V81</f>
        <v>0</v>
      </c>
      <c r="J441" s="17">
        <f t="shared" si="96"/>
        <v>0</v>
      </c>
      <c r="K441" s="16">
        <f t="shared" si="97"/>
        <v>989000</v>
      </c>
      <c r="L441" s="17">
        <f t="shared" si="98"/>
        <v>989000</v>
      </c>
      <c r="M441" s="10" t="s">
        <v>52</v>
      </c>
      <c r="N441" s="2" t="s">
        <v>271</v>
      </c>
      <c r="O441" s="2" t="s">
        <v>614</v>
      </c>
      <c r="P441" s="2" t="s">
        <v>63</v>
      </c>
      <c r="Q441" s="2" t="s">
        <v>63</v>
      </c>
      <c r="R441" s="2" t="s">
        <v>64</v>
      </c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2" t="s">
        <v>52</v>
      </c>
      <c r="AW441" s="2" t="s">
        <v>829</v>
      </c>
      <c r="AX441" s="2" t="s">
        <v>52</v>
      </c>
      <c r="AY441" s="2" t="s">
        <v>52</v>
      </c>
    </row>
    <row r="442" spans="1:51" ht="30" customHeight="1" x14ac:dyDescent="0.3">
      <c r="A442" s="10" t="s">
        <v>616</v>
      </c>
      <c r="B442" s="10" t="s">
        <v>617</v>
      </c>
      <c r="C442" s="10" t="s">
        <v>93</v>
      </c>
      <c r="D442" s="11">
        <v>1</v>
      </c>
      <c r="E442" s="16">
        <f>단가대비표!O82</f>
        <v>1064000</v>
      </c>
      <c r="F442" s="17">
        <f t="shared" si="94"/>
        <v>1064000</v>
      </c>
      <c r="G442" s="16">
        <f>단가대비표!P82</f>
        <v>0</v>
      </c>
      <c r="H442" s="17">
        <f t="shared" si="95"/>
        <v>0</v>
      </c>
      <c r="I442" s="16">
        <f>단가대비표!V82</f>
        <v>0</v>
      </c>
      <c r="J442" s="17">
        <f t="shared" si="96"/>
        <v>0</v>
      </c>
      <c r="K442" s="16">
        <f t="shared" si="97"/>
        <v>1064000</v>
      </c>
      <c r="L442" s="17">
        <f t="shared" si="98"/>
        <v>1064000</v>
      </c>
      <c r="M442" s="10" t="s">
        <v>52</v>
      </c>
      <c r="N442" s="2" t="s">
        <v>271</v>
      </c>
      <c r="O442" s="2" t="s">
        <v>618</v>
      </c>
      <c r="P442" s="2" t="s">
        <v>63</v>
      </c>
      <c r="Q442" s="2" t="s">
        <v>63</v>
      </c>
      <c r="R442" s="2" t="s">
        <v>64</v>
      </c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2" t="s">
        <v>52</v>
      </c>
      <c r="AW442" s="2" t="s">
        <v>830</v>
      </c>
      <c r="AX442" s="2" t="s">
        <v>52</v>
      </c>
      <c r="AY442" s="2" t="s">
        <v>52</v>
      </c>
    </row>
    <row r="443" spans="1:51" ht="30" customHeight="1" x14ac:dyDescent="0.3">
      <c r="A443" s="10" t="s">
        <v>616</v>
      </c>
      <c r="B443" s="10" t="s">
        <v>620</v>
      </c>
      <c r="C443" s="10" t="s">
        <v>93</v>
      </c>
      <c r="D443" s="11">
        <v>1</v>
      </c>
      <c r="E443" s="16">
        <f>단가대비표!O83</f>
        <v>423000</v>
      </c>
      <c r="F443" s="17">
        <f t="shared" si="94"/>
        <v>423000</v>
      </c>
      <c r="G443" s="16">
        <f>단가대비표!P83</f>
        <v>0</v>
      </c>
      <c r="H443" s="17">
        <f t="shared" si="95"/>
        <v>0</v>
      </c>
      <c r="I443" s="16">
        <f>단가대비표!V83</f>
        <v>0</v>
      </c>
      <c r="J443" s="17">
        <f t="shared" si="96"/>
        <v>0</v>
      </c>
      <c r="K443" s="16">
        <f t="shared" si="97"/>
        <v>423000</v>
      </c>
      <c r="L443" s="17">
        <f t="shared" si="98"/>
        <v>423000</v>
      </c>
      <c r="M443" s="10" t="s">
        <v>52</v>
      </c>
      <c r="N443" s="2" t="s">
        <v>271</v>
      </c>
      <c r="O443" s="2" t="s">
        <v>621</v>
      </c>
      <c r="P443" s="2" t="s">
        <v>63</v>
      </c>
      <c r="Q443" s="2" t="s">
        <v>63</v>
      </c>
      <c r="R443" s="2" t="s">
        <v>64</v>
      </c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2" t="s">
        <v>52</v>
      </c>
      <c r="AW443" s="2" t="s">
        <v>831</v>
      </c>
      <c r="AX443" s="2" t="s">
        <v>52</v>
      </c>
      <c r="AY443" s="2" t="s">
        <v>52</v>
      </c>
    </row>
    <row r="444" spans="1:51" ht="30" customHeight="1" x14ac:dyDescent="0.3">
      <c r="A444" s="10" t="s">
        <v>623</v>
      </c>
      <c r="B444" s="10" t="s">
        <v>832</v>
      </c>
      <c r="C444" s="10" t="s">
        <v>93</v>
      </c>
      <c r="D444" s="11">
        <v>1</v>
      </c>
      <c r="E444" s="16">
        <f>단가대비표!O86</f>
        <v>162000</v>
      </c>
      <c r="F444" s="17">
        <f t="shared" si="94"/>
        <v>162000</v>
      </c>
      <c r="G444" s="16">
        <f>단가대비표!P86</f>
        <v>0</v>
      </c>
      <c r="H444" s="17">
        <f t="shared" si="95"/>
        <v>0</v>
      </c>
      <c r="I444" s="16">
        <f>단가대비표!V86</f>
        <v>0</v>
      </c>
      <c r="J444" s="17">
        <f t="shared" si="96"/>
        <v>0</v>
      </c>
      <c r="K444" s="16">
        <f t="shared" si="97"/>
        <v>162000</v>
      </c>
      <c r="L444" s="17">
        <f t="shared" si="98"/>
        <v>162000</v>
      </c>
      <c r="M444" s="10" t="s">
        <v>52</v>
      </c>
      <c r="N444" s="2" t="s">
        <v>271</v>
      </c>
      <c r="O444" s="2" t="s">
        <v>833</v>
      </c>
      <c r="P444" s="2" t="s">
        <v>63</v>
      </c>
      <c r="Q444" s="2" t="s">
        <v>63</v>
      </c>
      <c r="R444" s="2" t="s">
        <v>64</v>
      </c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2" t="s">
        <v>52</v>
      </c>
      <c r="AW444" s="2" t="s">
        <v>834</v>
      </c>
      <c r="AX444" s="2" t="s">
        <v>52</v>
      </c>
      <c r="AY444" s="2" t="s">
        <v>52</v>
      </c>
    </row>
    <row r="445" spans="1:51" ht="30" customHeight="1" x14ac:dyDescent="0.3">
      <c r="A445" s="10" t="s">
        <v>627</v>
      </c>
      <c r="B445" s="10" t="s">
        <v>635</v>
      </c>
      <c r="C445" s="10" t="s">
        <v>93</v>
      </c>
      <c r="D445" s="11">
        <v>1</v>
      </c>
      <c r="E445" s="16">
        <f>단가대비표!O84</f>
        <v>135000</v>
      </c>
      <c r="F445" s="17">
        <f t="shared" si="94"/>
        <v>135000</v>
      </c>
      <c r="G445" s="16">
        <f>단가대비표!P84</f>
        <v>0</v>
      </c>
      <c r="H445" s="17">
        <f t="shared" si="95"/>
        <v>0</v>
      </c>
      <c r="I445" s="16">
        <f>단가대비표!V84</f>
        <v>0</v>
      </c>
      <c r="J445" s="17">
        <f t="shared" si="96"/>
        <v>0</v>
      </c>
      <c r="K445" s="16">
        <f t="shared" si="97"/>
        <v>135000</v>
      </c>
      <c r="L445" s="17">
        <f t="shared" si="98"/>
        <v>135000</v>
      </c>
      <c r="M445" s="10" t="s">
        <v>52</v>
      </c>
      <c r="N445" s="2" t="s">
        <v>271</v>
      </c>
      <c r="O445" s="2" t="s">
        <v>835</v>
      </c>
      <c r="P445" s="2" t="s">
        <v>63</v>
      </c>
      <c r="Q445" s="2" t="s">
        <v>63</v>
      </c>
      <c r="R445" s="2" t="s">
        <v>64</v>
      </c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2" t="s">
        <v>52</v>
      </c>
      <c r="AW445" s="2" t="s">
        <v>836</v>
      </c>
      <c r="AX445" s="2" t="s">
        <v>52</v>
      </c>
      <c r="AY445" s="2" t="s">
        <v>52</v>
      </c>
    </row>
    <row r="446" spans="1:51" ht="30" customHeight="1" x14ac:dyDescent="0.3">
      <c r="A446" s="10" t="s">
        <v>631</v>
      </c>
      <c r="B446" s="10" t="s">
        <v>632</v>
      </c>
      <c r="C446" s="10" t="s">
        <v>93</v>
      </c>
      <c r="D446" s="11">
        <v>1</v>
      </c>
      <c r="E446" s="16">
        <f>단가대비표!O88</f>
        <v>865000</v>
      </c>
      <c r="F446" s="17">
        <f t="shared" si="94"/>
        <v>865000</v>
      </c>
      <c r="G446" s="16">
        <f>단가대비표!P88</f>
        <v>0</v>
      </c>
      <c r="H446" s="17">
        <f t="shared" si="95"/>
        <v>0</v>
      </c>
      <c r="I446" s="16">
        <f>단가대비표!V88</f>
        <v>0</v>
      </c>
      <c r="J446" s="17">
        <f t="shared" si="96"/>
        <v>0</v>
      </c>
      <c r="K446" s="16">
        <f t="shared" si="97"/>
        <v>865000</v>
      </c>
      <c r="L446" s="17">
        <f t="shared" si="98"/>
        <v>865000</v>
      </c>
      <c r="M446" s="10" t="s">
        <v>52</v>
      </c>
      <c r="N446" s="2" t="s">
        <v>271</v>
      </c>
      <c r="O446" s="2" t="s">
        <v>633</v>
      </c>
      <c r="P446" s="2" t="s">
        <v>63</v>
      </c>
      <c r="Q446" s="2" t="s">
        <v>63</v>
      </c>
      <c r="R446" s="2" t="s">
        <v>64</v>
      </c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2" t="s">
        <v>52</v>
      </c>
      <c r="AW446" s="2" t="s">
        <v>837</v>
      </c>
      <c r="AX446" s="2" t="s">
        <v>52</v>
      </c>
      <c r="AY446" s="2" t="s">
        <v>52</v>
      </c>
    </row>
    <row r="447" spans="1:51" ht="30" customHeight="1" x14ac:dyDescent="0.3">
      <c r="A447" s="10" t="s">
        <v>838</v>
      </c>
      <c r="B447" s="10" t="s">
        <v>839</v>
      </c>
      <c r="C447" s="10" t="s">
        <v>93</v>
      </c>
      <c r="D447" s="11">
        <v>4</v>
      </c>
      <c r="E447" s="16">
        <f>단가대비표!O90</f>
        <v>10000</v>
      </c>
      <c r="F447" s="17">
        <f t="shared" si="94"/>
        <v>40000</v>
      </c>
      <c r="G447" s="16">
        <f>단가대비표!P90</f>
        <v>0</v>
      </c>
      <c r="H447" s="17">
        <f t="shared" si="95"/>
        <v>0</v>
      </c>
      <c r="I447" s="16">
        <f>단가대비표!V90</f>
        <v>0</v>
      </c>
      <c r="J447" s="17">
        <f t="shared" si="96"/>
        <v>0</v>
      </c>
      <c r="K447" s="16">
        <f t="shared" si="97"/>
        <v>10000</v>
      </c>
      <c r="L447" s="17">
        <f t="shared" si="98"/>
        <v>40000</v>
      </c>
      <c r="M447" s="10" t="s">
        <v>52</v>
      </c>
      <c r="N447" s="2" t="s">
        <v>271</v>
      </c>
      <c r="O447" s="2" t="s">
        <v>840</v>
      </c>
      <c r="P447" s="2" t="s">
        <v>63</v>
      </c>
      <c r="Q447" s="2" t="s">
        <v>63</v>
      </c>
      <c r="R447" s="2" t="s">
        <v>64</v>
      </c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2" t="s">
        <v>52</v>
      </c>
      <c r="AW447" s="2" t="s">
        <v>841</v>
      </c>
      <c r="AX447" s="2" t="s">
        <v>52</v>
      </c>
      <c r="AY447" s="2" t="s">
        <v>52</v>
      </c>
    </row>
    <row r="448" spans="1:51" ht="30" customHeight="1" x14ac:dyDescent="0.3">
      <c r="A448" s="10" t="s">
        <v>1651</v>
      </c>
      <c r="B448" s="10" t="s">
        <v>638</v>
      </c>
      <c r="C448" s="10" t="s">
        <v>639</v>
      </c>
      <c r="D448" s="11">
        <v>16</v>
      </c>
      <c r="E448" s="16">
        <f>단가대비표!O77</f>
        <v>63000</v>
      </c>
      <c r="F448" s="17">
        <f t="shared" si="94"/>
        <v>1008000</v>
      </c>
      <c r="G448" s="16">
        <f>단가대비표!P77</f>
        <v>0</v>
      </c>
      <c r="H448" s="17">
        <f t="shared" si="95"/>
        <v>0</v>
      </c>
      <c r="I448" s="16">
        <f>단가대비표!V77</f>
        <v>0</v>
      </c>
      <c r="J448" s="17">
        <f t="shared" si="96"/>
        <v>0</v>
      </c>
      <c r="K448" s="16">
        <f t="shared" si="97"/>
        <v>63000</v>
      </c>
      <c r="L448" s="17">
        <f t="shared" si="98"/>
        <v>1008000</v>
      </c>
      <c r="M448" s="10" t="s">
        <v>52</v>
      </c>
      <c r="N448" s="2" t="s">
        <v>271</v>
      </c>
      <c r="O448" s="2" t="s">
        <v>640</v>
      </c>
      <c r="P448" s="2" t="s">
        <v>63</v>
      </c>
      <c r="Q448" s="2" t="s">
        <v>63</v>
      </c>
      <c r="R448" s="2" t="s">
        <v>64</v>
      </c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2" t="s">
        <v>52</v>
      </c>
      <c r="AW448" s="2" t="s">
        <v>842</v>
      </c>
      <c r="AX448" s="2" t="s">
        <v>52</v>
      </c>
      <c r="AY448" s="2" t="s">
        <v>52</v>
      </c>
    </row>
    <row r="449" spans="1:51" ht="30" customHeight="1" x14ac:dyDescent="0.3">
      <c r="A449" s="10" t="s">
        <v>1651</v>
      </c>
      <c r="B449" s="10" t="s">
        <v>642</v>
      </c>
      <c r="C449" s="10" t="s">
        <v>639</v>
      </c>
      <c r="D449" s="11">
        <v>1</v>
      </c>
      <c r="E449" s="16">
        <f>단가대비표!O78</f>
        <v>126000</v>
      </c>
      <c r="F449" s="17">
        <f t="shared" si="94"/>
        <v>126000</v>
      </c>
      <c r="G449" s="16">
        <f>단가대비표!P78</f>
        <v>0</v>
      </c>
      <c r="H449" s="17">
        <f t="shared" si="95"/>
        <v>0</v>
      </c>
      <c r="I449" s="16">
        <f>단가대비표!V78</f>
        <v>0</v>
      </c>
      <c r="J449" s="17">
        <f t="shared" si="96"/>
        <v>0</v>
      </c>
      <c r="K449" s="16">
        <f t="shared" si="97"/>
        <v>126000</v>
      </c>
      <c r="L449" s="17">
        <f t="shared" si="98"/>
        <v>126000</v>
      </c>
      <c r="M449" s="10" t="s">
        <v>52</v>
      </c>
      <c r="N449" s="2" t="s">
        <v>271</v>
      </c>
      <c r="O449" s="2" t="s">
        <v>643</v>
      </c>
      <c r="P449" s="2" t="s">
        <v>63</v>
      </c>
      <c r="Q449" s="2" t="s">
        <v>63</v>
      </c>
      <c r="R449" s="2" t="s">
        <v>64</v>
      </c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2" t="s">
        <v>52</v>
      </c>
      <c r="AW449" s="2" t="s">
        <v>843</v>
      </c>
      <c r="AX449" s="2" t="s">
        <v>52</v>
      </c>
      <c r="AY449" s="2" t="s">
        <v>52</v>
      </c>
    </row>
    <row r="450" spans="1:51" ht="30" customHeight="1" x14ac:dyDescent="0.3">
      <c r="A450" s="10" t="s">
        <v>1651</v>
      </c>
      <c r="B450" s="10" t="s">
        <v>645</v>
      </c>
      <c r="C450" s="10" t="s">
        <v>639</v>
      </c>
      <c r="D450" s="11">
        <v>1</v>
      </c>
      <c r="E450" s="16">
        <f>단가대비표!O79</f>
        <v>379000</v>
      </c>
      <c r="F450" s="17">
        <f t="shared" si="94"/>
        <v>379000</v>
      </c>
      <c r="G450" s="16">
        <f>단가대비표!P79</f>
        <v>0</v>
      </c>
      <c r="H450" s="17">
        <f t="shared" si="95"/>
        <v>0</v>
      </c>
      <c r="I450" s="16">
        <f>단가대비표!V79</f>
        <v>0</v>
      </c>
      <c r="J450" s="17">
        <f t="shared" si="96"/>
        <v>0</v>
      </c>
      <c r="K450" s="16">
        <f t="shared" si="97"/>
        <v>379000</v>
      </c>
      <c r="L450" s="17">
        <f t="shared" si="98"/>
        <v>379000</v>
      </c>
      <c r="M450" s="10" t="s">
        <v>52</v>
      </c>
      <c r="N450" s="2" t="s">
        <v>271</v>
      </c>
      <c r="O450" s="2" t="s">
        <v>646</v>
      </c>
      <c r="P450" s="2" t="s">
        <v>63</v>
      </c>
      <c r="Q450" s="2" t="s">
        <v>63</v>
      </c>
      <c r="R450" s="2" t="s">
        <v>64</v>
      </c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2" t="s">
        <v>52</v>
      </c>
      <c r="AW450" s="2" t="s">
        <v>844</v>
      </c>
      <c r="AX450" s="2" t="s">
        <v>52</v>
      </c>
      <c r="AY450" s="2" t="s">
        <v>52</v>
      </c>
    </row>
    <row r="451" spans="1:51" ht="30" customHeight="1" x14ac:dyDescent="0.3">
      <c r="A451" s="10" t="s">
        <v>564</v>
      </c>
      <c r="B451" s="10" t="s">
        <v>652</v>
      </c>
      <c r="C451" s="10" t="s">
        <v>93</v>
      </c>
      <c r="D451" s="11">
        <v>1</v>
      </c>
      <c r="E451" s="16">
        <f>단가대비표!O51</f>
        <v>385000</v>
      </c>
      <c r="F451" s="17">
        <f t="shared" si="94"/>
        <v>385000</v>
      </c>
      <c r="G451" s="16">
        <f>단가대비표!P51</f>
        <v>0</v>
      </c>
      <c r="H451" s="17">
        <f t="shared" si="95"/>
        <v>0</v>
      </c>
      <c r="I451" s="16">
        <f>단가대비표!V51</f>
        <v>0</v>
      </c>
      <c r="J451" s="17">
        <f t="shared" si="96"/>
        <v>0</v>
      </c>
      <c r="K451" s="16">
        <f t="shared" si="97"/>
        <v>385000</v>
      </c>
      <c r="L451" s="17">
        <f t="shared" si="98"/>
        <v>385000</v>
      </c>
      <c r="M451" s="10" t="s">
        <v>52</v>
      </c>
      <c r="N451" s="2" t="s">
        <v>271</v>
      </c>
      <c r="O451" s="2" t="s">
        <v>653</v>
      </c>
      <c r="P451" s="2" t="s">
        <v>63</v>
      </c>
      <c r="Q451" s="2" t="s">
        <v>63</v>
      </c>
      <c r="R451" s="2" t="s">
        <v>64</v>
      </c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2" t="s">
        <v>52</v>
      </c>
      <c r="AW451" s="2" t="s">
        <v>845</v>
      </c>
      <c r="AX451" s="2" t="s">
        <v>52</v>
      </c>
      <c r="AY451" s="2" t="s">
        <v>52</v>
      </c>
    </row>
    <row r="452" spans="1:51" ht="30" customHeight="1" x14ac:dyDescent="0.3">
      <c r="A452" s="10" t="s">
        <v>655</v>
      </c>
      <c r="B452" s="10" t="s">
        <v>656</v>
      </c>
      <c r="C452" s="10" t="s">
        <v>93</v>
      </c>
      <c r="D452" s="11">
        <v>16</v>
      </c>
      <c r="E452" s="16">
        <f>단가대비표!O67</f>
        <v>19560</v>
      </c>
      <c r="F452" s="17">
        <f t="shared" si="94"/>
        <v>312960</v>
      </c>
      <c r="G452" s="16">
        <f>단가대비표!P67</f>
        <v>0</v>
      </c>
      <c r="H452" s="17">
        <f t="shared" si="95"/>
        <v>0</v>
      </c>
      <c r="I452" s="16">
        <f>단가대비표!V67</f>
        <v>0</v>
      </c>
      <c r="J452" s="17">
        <f t="shared" si="96"/>
        <v>0</v>
      </c>
      <c r="K452" s="16">
        <f t="shared" si="97"/>
        <v>19560</v>
      </c>
      <c r="L452" s="17">
        <f t="shared" si="98"/>
        <v>312960</v>
      </c>
      <c r="M452" s="10" t="s">
        <v>52</v>
      </c>
      <c r="N452" s="2" t="s">
        <v>271</v>
      </c>
      <c r="O452" s="2" t="s">
        <v>657</v>
      </c>
      <c r="P452" s="2" t="s">
        <v>63</v>
      </c>
      <c r="Q452" s="2" t="s">
        <v>63</v>
      </c>
      <c r="R452" s="2" t="s">
        <v>64</v>
      </c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2" t="s">
        <v>52</v>
      </c>
      <c r="AW452" s="2" t="s">
        <v>846</v>
      </c>
      <c r="AX452" s="2" t="s">
        <v>52</v>
      </c>
      <c r="AY452" s="2" t="s">
        <v>52</v>
      </c>
    </row>
    <row r="453" spans="1:51" ht="30" customHeight="1" x14ac:dyDescent="0.3">
      <c r="A453" s="10" t="s">
        <v>575</v>
      </c>
      <c r="B453" s="10" t="s">
        <v>666</v>
      </c>
      <c r="C453" s="10" t="s">
        <v>424</v>
      </c>
      <c r="D453" s="11">
        <v>50</v>
      </c>
      <c r="E453" s="16">
        <f>단가대비표!O5</f>
        <v>327</v>
      </c>
      <c r="F453" s="17">
        <f t="shared" si="94"/>
        <v>16350</v>
      </c>
      <c r="G453" s="16">
        <f>단가대비표!P5</f>
        <v>0</v>
      </c>
      <c r="H453" s="17">
        <f t="shared" si="95"/>
        <v>0</v>
      </c>
      <c r="I453" s="16">
        <f>단가대비표!V5</f>
        <v>0</v>
      </c>
      <c r="J453" s="17">
        <f t="shared" si="96"/>
        <v>0</v>
      </c>
      <c r="K453" s="16">
        <f t="shared" si="97"/>
        <v>327</v>
      </c>
      <c r="L453" s="17">
        <f t="shared" si="98"/>
        <v>16350</v>
      </c>
      <c r="M453" s="10" t="s">
        <v>52</v>
      </c>
      <c r="N453" s="2" t="s">
        <v>271</v>
      </c>
      <c r="O453" s="2" t="s">
        <v>667</v>
      </c>
      <c r="P453" s="2" t="s">
        <v>63</v>
      </c>
      <c r="Q453" s="2" t="s">
        <v>63</v>
      </c>
      <c r="R453" s="2" t="s">
        <v>64</v>
      </c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2" t="s">
        <v>52</v>
      </c>
      <c r="AW453" s="2" t="s">
        <v>847</v>
      </c>
      <c r="AX453" s="2" t="s">
        <v>52</v>
      </c>
      <c r="AY453" s="2" t="s">
        <v>52</v>
      </c>
    </row>
    <row r="454" spans="1:51" ht="30" customHeight="1" x14ac:dyDescent="0.3">
      <c r="A454" s="10" t="s">
        <v>529</v>
      </c>
      <c r="B454" s="10" t="s">
        <v>533</v>
      </c>
      <c r="C454" s="10" t="s">
        <v>93</v>
      </c>
      <c r="D454" s="11">
        <v>3</v>
      </c>
      <c r="E454" s="16">
        <f>단가대비표!O22</f>
        <v>2500</v>
      </c>
      <c r="F454" s="17">
        <f t="shared" si="94"/>
        <v>7500</v>
      </c>
      <c r="G454" s="16">
        <f>단가대비표!P22</f>
        <v>0</v>
      </c>
      <c r="H454" s="17">
        <f t="shared" si="95"/>
        <v>0</v>
      </c>
      <c r="I454" s="16">
        <f>단가대비표!V22</f>
        <v>0</v>
      </c>
      <c r="J454" s="17">
        <f t="shared" si="96"/>
        <v>0</v>
      </c>
      <c r="K454" s="16">
        <f t="shared" si="97"/>
        <v>2500</v>
      </c>
      <c r="L454" s="17">
        <f t="shared" si="98"/>
        <v>7500</v>
      </c>
      <c r="M454" s="10" t="s">
        <v>52</v>
      </c>
      <c r="N454" s="2" t="s">
        <v>271</v>
      </c>
      <c r="O454" s="2" t="s">
        <v>534</v>
      </c>
      <c r="P454" s="2" t="s">
        <v>63</v>
      </c>
      <c r="Q454" s="2" t="s">
        <v>63</v>
      </c>
      <c r="R454" s="2" t="s">
        <v>64</v>
      </c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2" t="s">
        <v>52</v>
      </c>
      <c r="AW454" s="2" t="s">
        <v>848</v>
      </c>
      <c r="AX454" s="2" t="s">
        <v>52</v>
      </c>
      <c r="AY454" s="2" t="s">
        <v>52</v>
      </c>
    </row>
    <row r="455" spans="1:51" ht="30" customHeight="1" x14ac:dyDescent="0.3">
      <c r="A455" s="10" t="s">
        <v>591</v>
      </c>
      <c r="B455" s="10" t="s">
        <v>592</v>
      </c>
      <c r="C455" s="10" t="s">
        <v>432</v>
      </c>
      <c r="D455" s="11">
        <v>2.75</v>
      </c>
      <c r="E455" s="16">
        <f>단가대비표!O43</f>
        <v>0</v>
      </c>
      <c r="F455" s="17">
        <f t="shared" si="94"/>
        <v>0</v>
      </c>
      <c r="G455" s="16">
        <f>단가대비표!P43</f>
        <v>122522</v>
      </c>
      <c r="H455" s="17">
        <f t="shared" si="95"/>
        <v>336935.5</v>
      </c>
      <c r="I455" s="16">
        <f>단가대비표!V43</f>
        <v>0</v>
      </c>
      <c r="J455" s="17">
        <f t="shared" si="96"/>
        <v>0</v>
      </c>
      <c r="K455" s="16">
        <f t="shared" si="97"/>
        <v>122522</v>
      </c>
      <c r="L455" s="17">
        <f t="shared" si="98"/>
        <v>336935.5</v>
      </c>
      <c r="M455" s="10" t="s">
        <v>593</v>
      </c>
      <c r="N455" s="2" t="s">
        <v>271</v>
      </c>
      <c r="O455" s="2" t="s">
        <v>594</v>
      </c>
      <c r="P455" s="2" t="s">
        <v>63</v>
      </c>
      <c r="Q455" s="2" t="s">
        <v>63</v>
      </c>
      <c r="R455" s="2" t="s">
        <v>64</v>
      </c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2" t="s">
        <v>52</v>
      </c>
      <c r="AW455" s="2" t="s">
        <v>849</v>
      </c>
      <c r="AX455" s="2" t="s">
        <v>52</v>
      </c>
      <c r="AY455" s="2" t="s">
        <v>52</v>
      </c>
    </row>
    <row r="456" spans="1:51" ht="30" customHeight="1" x14ac:dyDescent="0.3">
      <c r="A456" s="10" t="s">
        <v>596</v>
      </c>
      <c r="B456" s="10" t="s">
        <v>592</v>
      </c>
      <c r="C456" s="10" t="s">
        <v>432</v>
      </c>
      <c r="D456" s="11">
        <v>2.2599999999999998</v>
      </c>
      <c r="E456" s="16">
        <f>단가대비표!O44</f>
        <v>0</v>
      </c>
      <c r="F456" s="17">
        <f t="shared" si="94"/>
        <v>0</v>
      </c>
      <c r="G456" s="16">
        <f>단가대비표!P44</f>
        <v>99248</v>
      </c>
      <c r="H456" s="17">
        <f t="shared" si="95"/>
        <v>224300.4</v>
      </c>
      <c r="I456" s="16">
        <f>단가대비표!V44</f>
        <v>0</v>
      </c>
      <c r="J456" s="17">
        <f t="shared" si="96"/>
        <v>0</v>
      </c>
      <c r="K456" s="16">
        <f t="shared" si="97"/>
        <v>99248</v>
      </c>
      <c r="L456" s="17">
        <f t="shared" si="98"/>
        <v>224300.4</v>
      </c>
      <c r="M456" s="10" t="s">
        <v>593</v>
      </c>
      <c r="N456" s="2" t="s">
        <v>271</v>
      </c>
      <c r="O456" s="2" t="s">
        <v>597</v>
      </c>
      <c r="P456" s="2" t="s">
        <v>63</v>
      </c>
      <c r="Q456" s="2" t="s">
        <v>63</v>
      </c>
      <c r="R456" s="2" t="s">
        <v>64</v>
      </c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2" t="s">
        <v>52</v>
      </c>
      <c r="AW456" s="2" t="s">
        <v>850</v>
      </c>
      <c r="AX456" s="2" t="s">
        <v>52</v>
      </c>
      <c r="AY456" s="2" t="s">
        <v>52</v>
      </c>
    </row>
    <row r="457" spans="1:51" ht="30" customHeight="1" x14ac:dyDescent="0.3">
      <c r="A457" s="10" t="s">
        <v>670</v>
      </c>
      <c r="B457" s="10" t="s">
        <v>592</v>
      </c>
      <c r="C457" s="10" t="s">
        <v>432</v>
      </c>
      <c r="D457" s="11">
        <v>0.35</v>
      </c>
      <c r="E457" s="16">
        <f>단가대비표!O42</f>
        <v>0</v>
      </c>
      <c r="F457" s="17">
        <f t="shared" si="94"/>
        <v>0</v>
      </c>
      <c r="G457" s="16">
        <f>단가대비표!P42</f>
        <v>144458</v>
      </c>
      <c r="H457" s="17">
        <f t="shared" si="95"/>
        <v>50560.3</v>
      </c>
      <c r="I457" s="16">
        <f>단가대비표!V42</f>
        <v>0</v>
      </c>
      <c r="J457" s="17">
        <f t="shared" si="96"/>
        <v>0</v>
      </c>
      <c r="K457" s="16">
        <f t="shared" si="97"/>
        <v>144458</v>
      </c>
      <c r="L457" s="17">
        <f t="shared" si="98"/>
        <v>50560.3</v>
      </c>
      <c r="M457" s="10" t="s">
        <v>593</v>
      </c>
      <c r="N457" s="2" t="s">
        <v>271</v>
      </c>
      <c r="O457" s="2" t="s">
        <v>671</v>
      </c>
      <c r="P457" s="2" t="s">
        <v>63</v>
      </c>
      <c r="Q457" s="2" t="s">
        <v>63</v>
      </c>
      <c r="R457" s="2" t="s">
        <v>64</v>
      </c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2" t="s">
        <v>52</v>
      </c>
      <c r="AW457" s="2" t="s">
        <v>851</v>
      </c>
      <c r="AX457" s="2" t="s">
        <v>52</v>
      </c>
      <c r="AY457" s="2" t="s">
        <v>52</v>
      </c>
    </row>
    <row r="458" spans="1:51" ht="30" customHeight="1" x14ac:dyDescent="0.3">
      <c r="A458" s="10" t="s">
        <v>675</v>
      </c>
      <c r="B458" s="10" t="s">
        <v>592</v>
      </c>
      <c r="C458" s="10" t="s">
        <v>432</v>
      </c>
      <c r="D458" s="11">
        <v>0.14000000000000001</v>
      </c>
      <c r="E458" s="16">
        <f>단가대비표!O45</f>
        <v>0</v>
      </c>
      <c r="F458" s="17">
        <f t="shared" si="94"/>
        <v>0</v>
      </c>
      <c r="G458" s="16">
        <f>단가대비표!P45</f>
        <v>90694</v>
      </c>
      <c r="H458" s="17">
        <f t="shared" si="95"/>
        <v>12697.1</v>
      </c>
      <c r="I458" s="16">
        <f>단가대비표!V45</f>
        <v>0</v>
      </c>
      <c r="J458" s="17">
        <f t="shared" si="96"/>
        <v>0</v>
      </c>
      <c r="K458" s="16">
        <f t="shared" si="97"/>
        <v>90694</v>
      </c>
      <c r="L458" s="17">
        <f t="shared" si="98"/>
        <v>12697.1</v>
      </c>
      <c r="M458" s="10" t="s">
        <v>593</v>
      </c>
      <c r="N458" s="2" t="s">
        <v>271</v>
      </c>
      <c r="O458" s="2" t="s">
        <v>676</v>
      </c>
      <c r="P458" s="2" t="s">
        <v>63</v>
      </c>
      <c r="Q458" s="2" t="s">
        <v>63</v>
      </c>
      <c r="R458" s="2" t="s">
        <v>64</v>
      </c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2" t="s">
        <v>52</v>
      </c>
      <c r="AW458" s="2" t="s">
        <v>852</v>
      </c>
      <c r="AX458" s="2" t="s">
        <v>52</v>
      </c>
      <c r="AY458" s="2" t="s">
        <v>52</v>
      </c>
    </row>
    <row r="459" spans="1:51" ht="30" customHeight="1" x14ac:dyDescent="0.3">
      <c r="A459" s="10" t="s">
        <v>231</v>
      </c>
      <c r="B459" s="10" t="s">
        <v>52</v>
      </c>
      <c r="C459" s="10" t="s">
        <v>52</v>
      </c>
      <c r="D459" s="11"/>
      <c r="E459" s="16"/>
      <c r="F459" s="17">
        <f>TRUNC(SUMIF(N438:N458, N437, F438:F458),0)</f>
        <v>6972810</v>
      </c>
      <c r="G459" s="16"/>
      <c r="H459" s="17">
        <f>TRUNC(SUMIF(N438:N458, N437, H438:H458),0)</f>
        <v>624493</v>
      </c>
      <c r="I459" s="16"/>
      <c r="J459" s="17">
        <f>TRUNC(SUMIF(N438:N458, N437, J438:J458),0)</f>
        <v>0</v>
      </c>
      <c r="K459" s="16"/>
      <c r="L459" s="17">
        <f>F459+H459+J459</f>
        <v>7597303</v>
      </c>
      <c r="M459" s="10" t="s">
        <v>52</v>
      </c>
      <c r="N459" s="2" t="s">
        <v>72</v>
      </c>
      <c r="O459" s="2" t="s">
        <v>72</v>
      </c>
      <c r="P459" s="2" t="s">
        <v>52</v>
      </c>
      <c r="Q459" s="2" t="s">
        <v>52</v>
      </c>
      <c r="R459" s="2" t="s">
        <v>52</v>
      </c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2" t="s">
        <v>52</v>
      </c>
      <c r="AW459" s="2" t="s">
        <v>52</v>
      </c>
      <c r="AX459" s="2" t="s">
        <v>52</v>
      </c>
      <c r="AY459" s="2" t="s">
        <v>52</v>
      </c>
    </row>
    <row r="460" spans="1:51" ht="30" customHeight="1" x14ac:dyDescent="0.3">
      <c r="A460" s="11"/>
      <c r="B460" s="11"/>
      <c r="C460" s="11"/>
      <c r="D460" s="11"/>
      <c r="E460" s="16"/>
      <c r="F460" s="17"/>
      <c r="G460" s="16"/>
      <c r="H460" s="17"/>
      <c r="I460" s="16"/>
      <c r="J460" s="17"/>
      <c r="K460" s="16"/>
      <c r="L460" s="17"/>
      <c r="M460" s="11"/>
    </row>
    <row r="461" spans="1:51" ht="30" customHeight="1" x14ac:dyDescent="0.3">
      <c r="A461" s="49" t="s">
        <v>1637</v>
      </c>
      <c r="B461" s="49"/>
      <c r="C461" s="49"/>
      <c r="D461" s="49"/>
      <c r="E461" s="50"/>
      <c r="F461" s="51"/>
      <c r="G461" s="50"/>
      <c r="H461" s="51"/>
      <c r="I461" s="50"/>
      <c r="J461" s="51"/>
      <c r="K461" s="50"/>
      <c r="L461" s="51"/>
      <c r="M461" s="49"/>
      <c r="N461" s="1" t="s">
        <v>288</v>
      </c>
    </row>
    <row r="462" spans="1:51" ht="30" customHeight="1" x14ac:dyDescent="0.3">
      <c r="A462" s="10" t="s">
        <v>480</v>
      </c>
      <c r="B462" s="10" t="s">
        <v>764</v>
      </c>
      <c r="C462" s="10" t="s">
        <v>118</v>
      </c>
      <c r="D462" s="11">
        <v>1</v>
      </c>
      <c r="E462" s="16">
        <f>단가대비표!O55</f>
        <v>1274000</v>
      </c>
      <c r="F462" s="17">
        <f t="shared" ref="F462:F495" si="99">TRUNC(E462*D462,1)</f>
        <v>1274000</v>
      </c>
      <c r="G462" s="16">
        <f>단가대비표!P55</f>
        <v>0</v>
      </c>
      <c r="H462" s="17">
        <f t="shared" ref="H462:H495" si="100">TRUNC(G462*D462,1)</f>
        <v>0</v>
      </c>
      <c r="I462" s="16">
        <f>단가대비표!V55</f>
        <v>0</v>
      </c>
      <c r="J462" s="17">
        <f t="shared" ref="J462:J495" si="101">TRUNC(I462*D462,1)</f>
        <v>0</v>
      </c>
      <c r="K462" s="16">
        <f t="shared" ref="K462:K495" si="102">TRUNC(E462+G462+I462,1)</f>
        <v>1274000</v>
      </c>
      <c r="L462" s="17">
        <f t="shared" ref="L462:L495" si="103">TRUNC(F462+H462+J462,1)</f>
        <v>1274000</v>
      </c>
      <c r="M462" s="10" t="s">
        <v>52</v>
      </c>
      <c r="N462" s="2" t="s">
        <v>288</v>
      </c>
      <c r="O462" s="2" t="s">
        <v>765</v>
      </c>
      <c r="P462" s="2" t="s">
        <v>63</v>
      </c>
      <c r="Q462" s="2" t="s">
        <v>63</v>
      </c>
      <c r="R462" s="2" t="s">
        <v>64</v>
      </c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2" t="s">
        <v>52</v>
      </c>
      <c r="AW462" s="2" t="s">
        <v>854</v>
      </c>
      <c r="AX462" s="2" t="s">
        <v>52</v>
      </c>
      <c r="AY462" s="2" t="s">
        <v>52</v>
      </c>
    </row>
    <row r="463" spans="1:51" ht="30" customHeight="1" x14ac:dyDescent="0.3">
      <c r="A463" s="10" t="s">
        <v>484</v>
      </c>
      <c r="B463" s="10" t="s">
        <v>485</v>
      </c>
      <c r="C463" s="10" t="s">
        <v>93</v>
      </c>
      <c r="D463" s="11">
        <v>1</v>
      </c>
      <c r="E463" s="16">
        <f>단가대비표!O16</f>
        <v>5690</v>
      </c>
      <c r="F463" s="17">
        <f t="shared" si="99"/>
        <v>5690</v>
      </c>
      <c r="G463" s="16">
        <f>단가대비표!P16</f>
        <v>0</v>
      </c>
      <c r="H463" s="17">
        <f t="shared" si="100"/>
        <v>0</v>
      </c>
      <c r="I463" s="16">
        <f>단가대비표!V16</f>
        <v>0</v>
      </c>
      <c r="J463" s="17">
        <f t="shared" si="101"/>
        <v>0</v>
      </c>
      <c r="K463" s="16">
        <f t="shared" si="102"/>
        <v>5690</v>
      </c>
      <c r="L463" s="17">
        <f t="shared" si="103"/>
        <v>5690</v>
      </c>
      <c r="M463" s="10" t="s">
        <v>52</v>
      </c>
      <c r="N463" s="2" t="s">
        <v>288</v>
      </c>
      <c r="O463" s="2" t="s">
        <v>486</v>
      </c>
      <c r="P463" s="2" t="s">
        <v>63</v>
      </c>
      <c r="Q463" s="2" t="s">
        <v>63</v>
      </c>
      <c r="R463" s="2" t="s">
        <v>64</v>
      </c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2" t="s">
        <v>52</v>
      </c>
      <c r="AW463" s="2" t="s">
        <v>855</v>
      </c>
      <c r="AX463" s="2" t="s">
        <v>52</v>
      </c>
      <c r="AY463" s="2" t="s">
        <v>52</v>
      </c>
    </row>
    <row r="464" spans="1:51" ht="30" customHeight="1" x14ac:dyDescent="0.3">
      <c r="A464" s="10" t="s">
        <v>484</v>
      </c>
      <c r="B464" s="10" t="s">
        <v>488</v>
      </c>
      <c r="C464" s="10" t="s">
        <v>93</v>
      </c>
      <c r="D464" s="11">
        <v>22</v>
      </c>
      <c r="E464" s="16">
        <f>단가대비표!O17</f>
        <v>3000</v>
      </c>
      <c r="F464" s="17">
        <f t="shared" si="99"/>
        <v>66000</v>
      </c>
      <c r="G464" s="16">
        <f>단가대비표!P17</f>
        <v>0</v>
      </c>
      <c r="H464" s="17">
        <f t="shared" si="100"/>
        <v>0</v>
      </c>
      <c r="I464" s="16">
        <f>단가대비표!V17</f>
        <v>0</v>
      </c>
      <c r="J464" s="17">
        <f t="shared" si="101"/>
        <v>0</v>
      </c>
      <c r="K464" s="16">
        <f t="shared" si="102"/>
        <v>3000</v>
      </c>
      <c r="L464" s="17">
        <f t="shared" si="103"/>
        <v>66000</v>
      </c>
      <c r="M464" s="10" t="s">
        <v>52</v>
      </c>
      <c r="N464" s="2" t="s">
        <v>288</v>
      </c>
      <c r="O464" s="2" t="s">
        <v>489</v>
      </c>
      <c r="P464" s="2" t="s">
        <v>63</v>
      </c>
      <c r="Q464" s="2" t="s">
        <v>63</v>
      </c>
      <c r="R464" s="2" t="s">
        <v>64</v>
      </c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2" t="s">
        <v>52</v>
      </c>
      <c r="AW464" s="2" t="s">
        <v>856</v>
      </c>
      <c r="AX464" s="2" t="s">
        <v>52</v>
      </c>
      <c r="AY464" s="2" t="s">
        <v>52</v>
      </c>
    </row>
    <row r="465" spans="1:51" ht="30" customHeight="1" x14ac:dyDescent="0.3">
      <c r="A465" s="10" t="s">
        <v>491</v>
      </c>
      <c r="B465" s="10" t="s">
        <v>492</v>
      </c>
      <c r="C465" s="10" t="s">
        <v>93</v>
      </c>
      <c r="D465" s="11">
        <v>1</v>
      </c>
      <c r="E465" s="16">
        <f>단가대비표!O14</f>
        <v>5690</v>
      </c>
      <c r="F465" s="17">
        <f t="shared" si="99"/>
        <v>5690</v>
      </c>
      <c r="G465" s="16">
        <f>단가대비표!P14</f>
        <v>0</v>
      </c>
      <c r="H465" s="17">
        <f t="shared" si="100"/>
        <v>0</v>
      </c>
      <c r="I465" s="16">
        <f>단가대비표!V14</f>
        <v>0</v>
      </c>
      <c r="J465" s="17">
        <f t="shared" si="101"/>
        <v>0</v>
      </c>
      <c r="K465" s="16">
        <f t="shared" si="102"/>
        <v>5690</v>
      </c>
      <c r="L465" s="17">
        <f t="shared" si="103"/>
        <v>5690</v>
      </c>
      <c r="M465" s="10" t="s">
        <v>52</v>
      </c>
      <c r="N465" s="2" t="s">
        <v>288</v>
      </c>
      <c r="O465" s="2" t="s">
        <v>493</v>
      </c>
      <c r="P465" s="2" t="s">
        <v>63</v>
      </c>
      <c r="Q465" s="2" t="s">
        <v>63</v>
      </c>
      <c r="R465" s="2" t="s">
        <v>64</v>
      </c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2" t="s">
        <v>52</v>
      </c>
      <c r="AW465" s="2" t="s">
        <v>857</v>
      </c>
      <c r="AX465" s="2" t="s">
        <v>52</v>
      </c>
      <c r="AY465" s="2" t="s">
        <v>52</v>
      </c>
    </row>
    <row r="466" spans="1:51" ht="30" customHeight="1" x14ac:dyDescent="0.3">
      <c r="A466" s="10" t="s">
        <v>491</v>
      </c>
      <c r="B466" s="10" t="s">
        <v>495</v>
      </c>
      <c r="C466" s="10" t="s">
        <v>93</v>
      </c>
      <c r="D466" s="11">
        <v>1</v>
      </c>
      <c r="E466" s="16">
        <f>단가대비표!O15</f>
        <v>4170</v>
      </c>
      <c r="F466" s="17">
        <f t="shared" si="99"/>
        <v>4170</v>
      </c>
      <c r="G466" s="16">
        <f>단가대비표!P15</f>
        <v>0</v>
      </c>
      <c r="H466" s="17">
        <f t="shared" si="100"/>
        <v>0</v>
      </c>
      <c r="I466" s="16">
        <f>단가대비표!V15</f>
        <v>0</v>
      </c>
      <c r="J466" s="17">
        <f t="shared" si="101"/>
        <v>0</v>
      </c>
      <c r="K466" s="16">
        <f t="shared" si="102"/>
        <v>4170</v>
      </c>
      <c r="L466" s="17">
        <f t="shared" si="103"/>
        <v>4170</v>
      </c>
      <c r="M466" s="10" t="s">
        <v>52</v>
      </c>
      <c r="N466" s="2" t="s">
        <v>288</v>
      </c>
      <c r="O466" s="2" t="s">
        <v>496</v>
      </c>
      <c r="P466" s="2" t="s">
        <v>63</v>
      </c>
      <c r="Q466" s="2" t="s">
        <v>63</v>
      </c>
      <c r="R466" s="2" t="s">
        <v>64</v>
      </c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2" t="s">
        <v>52</v>
      </c>
      <c r="AW466" s="2" t="s">
        <v>858</v>
      </c>
      <c r="AX466" s="2" t="s">
        <v>52</v>
      </c>
      <c r="AY466" s="2" t="s">
        <v>52</v>
      </c>
    </row>
    <row r="467" spans="1:51" ht="30" customHeight="1" x14ac:dyDescent="0.3">
      <c r="A467" s="10" t="s">
        <v>498</v>
      </c>
      <c r="B467" s="10" t="s">
        <v>499</v>
      </c>
      <c r="C467" s="10" t="s">
        <v>93</v>
      </c>
      <c r="D467" s="11">
        <v>1</v>
      </c>
      <c r="E467" s="16">
        <f>단가대비표!O57</f>
        <v>10000</v>
      </c>
      <c r="F467" s="17">
        <f t="shared" si="99"/>
        <v>10000</v>
      </c>
      <c r="G467" s="16">
        <f>단가대비표!P57</f>
        <v>0</v>
      </c>
      <c r="H467" s="17">
        <f t="shared" si="100"/>
        <v>0</v>
      </c>
      <c r="I467" s="16">
        <f>단가대비표!V57</f>
        <v>0</v>
      </c>
      <c r="J467" s="17">
        <f t="shared" si="101"/>
        <v>0</v>
      </c>
      <c r="K467" s="16">
        <f t="shared" si="102"/>
        <v>10000</v>
      </c>
      <c r="L467" s="17">
        <f t="shared" si="103"/>
        <v>10000</v>
      </c>
      <c r="M467" s="10" t="s">
        <v>52</v>
      </c>
      <c r="N467" s="2" t="s">
        <v>288</v>
      </c>
      <c r="O467" s="2" t="s">
        <v>500</v>
      </c>
      <c r="P467" s="2" t="s">
        <v>63</v>
      </c>
      <c r="Q467" s="2" t="s">
        <v>63</v>
      </c>
      <c r="R467" s="2" t="s">
        <v>64</v>
      </c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2" t="s">
        <v>52</v>
      </c>
      <c r="AW467" s="2" t="s">
        <v>859</v>
      </c>
      <c r="AX467" s="2" t="s">
        <v>52</v>
      </c>
      <c r="AY467" s="2" t="s">
        <v>52</v>
      </c>
    </row>
    <row r="468" spans="1:51" ht="30" customHeight="1" x14ac:dyDescent="0.3">
      <c r="A468" s="10" t="s">
        <v>502</v>
      </c>
      <c r="B468" s="10" t="s">
        <v>503</v>
      </c>
      <c r="C468" s="10" t="s">
        <v>93</v>
      </c>
      <c r="D468" s="11">
        <v>1</v>
      </c>
      <c r="E468" s="16">
        <f>단가대비표!O61</f>
        <v>4100</v>
      </c>
      <c r="F468" s="17">
        <f t="shared" si="99"/>
        <v>4100</v>
      </c>
      <c r="G468" s="16">
        <f>단가대비표!P61</f>
        <v>0</v>
      </c>
      <c r="H468" s="17">
        <f t="shared" si="100"/>
        <v>0</v>
      </c>
      <c r="I468" s="16">
        <f>단가대비표!V61</f>
        <v>0</v>
      </c>
      <c r="J468" s="17">
        <f t="shared" si="101"/>
        <v>0</v>
      </c>
      <c r="K468" s="16">
        <f t="shared" si="102"/>
        <v>4100</v>
      </c>
      <c r="L468" s="17">
        <f t="shared" si="103"/>
        <v>4100</v>
      </c>
      <c r="M468" s="10" t="s">
        <v>52</v>
      </c>
      <c r="N468" s="2" t="s">
        <v>288</v>
      </c>
      <c r="O468" s="2" t="s">
        <v>504</v>
      </c>
      <c r="P468" s="2" t="s">
        <v>63</v>
      </c>
      <c r="Q468" s="2" t="s">
        <v>63</v>
      </c>
      <c r="R468" s="2" t="s">
        <v>64</v>
      </c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2" t="s">
        <v>52</v>
      </c>
      <c r="AW468" s="2" t="s">
        <v>860</v>
      </c>
      <c r="AX468" s="2" t="s">
        <v>52</v>
      </c>
      <c r="AY468" s="2" t="s">
        <v>52</v>
      </c>
    </row>
    <row r="469" spans="1:51" ht="30" customHeight="1" x14ac:dyDescent="0.3">
      <c r="A469" s="10" t="s">
        <v>506</v>
      </c>
      <c r="B469" s="10" t="s">
        <v>507</v>
      </c>
      <c r="C469" s="10" t="s">
        <v>93</v>
      </c>
      <c r="D469" s="11">
        <v>1</v>
      </c>
      <c r="E469" s="16">
        <f>단가대비표!O24</f>
        <v>4500</v>
      </c>
      <c r="F469" s="17">
        <f t="shared" si="99"/>
        <v>4500</v>
      </c>
      <c r="G469" s="16">
        <f>단가대비표!P24</f>
        <v>0</v>
      </c>
      <c r="H469" s="17">
        <f t="shared" si="100"/>
        <v>0</v>
      </c>
      <c r="I469" s="16">
        <f>단가대비표!V24</f>
        <v>0</v>
      </c>
      <c r="J469" s="17">
        <f t="shared" si="101"/>
        <v>0</v>
      </c>
      <c r="K469" s="16">
        <f t="shared" si="102"/>
        <v>4500</v>
      </c>
      <c r="L469" s="17">
        <f t="shared" si="103"/>
        <v>4500</v>
      </c>
      <c r="M469" s="10" t="s">
        <v>52</v>
      </c>
      <c r="N469" s="2" t="s">
        <v>288</v>
      </c>
      <c r="O469" s="2" t="s">
        <v>508</v>
      </c>
      <c r="P469" s="2" t="s">
        <v>63</v>
      </c>
      <c r="Q469" s="2" t="s">
        <v>63</v>
      </c>
      <c r="R469" s="2" t="s">
        <v>64</v>
      </c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2" t="s">
        <v>52</v>
      </c>
      <c r="AW469" s="2" t="s">
        <v>861</v>
      </c>
      <c r="AX469" s="2" t="s">
        <v>52</v>
      </c>
      <c r="AY469" s="2" t="s">
        <v>52</v>
      </c>
    </row>
    <row r="470" spans="1:51" ht="30" customHeight="1" x14ac:dyDescent="0.3">
      <c r="A470" s="10" t="s">
        <v>510</v>
      </c>
      <c r="B470" s="10" t="s">
        <v>774</v>
      </c>
      <c r="C470" s="10" t="s">
        <v>93</v>
      </c>
      <c r="D470" s="11">
        <v>1</v>
      </c>
      <c r="E470" s="16">
        <f>단가대비표!O33</f>
        <v>55000</v>
      </c>
      <c r="F470" s="17">
        <f t="shared" si="99"/>
        <v>55000</v>
      </c>
      <c r="G470" s="16">
        <f>단가대비표!P33</f>
        <v>0</v>
      </c>
      <c r="H470" s="17">
        <f t="shared" si="100"/>
        <v>0</v>
      </c>
      <c r="I470" s="16">
        <f>단가대비표!V33</f>
        <v>0</v>
      </c>
      <c r="J470" s="17">
        <f t="shared" si="101"/>
        <v>0</v>
      </c>
      <c r="K470" s="16">
        <f t="shared" si="102"/>
        <v>55000</v>
      </c>
      <c r="L470" s="17">
        <f t="shared" si="103"/>
        <v>55000</v>
      </c>
      <c r="M470" s="10" t="s">
        <v>52</v>
      </c>
      <c r="N470" s="2" t="s">
        <v>288</v>
      </c>
      <c r="O470" s="2" t="s">
        <v>775</v>
      </c>
      <c r="P470" s="2" t="s">
        <v>63</v>
      </c>
      <c r="Q470" s="2" t="s">
        <v>63</v>
      </c>
      <c r="R470" s="2" t="s">
        <v>64</v>
      </c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2" t="s">
        <v>52</v>
      </c>
      <c r="AW470" s="2" t="s">
        <v>862</v>
      </c>
      <c r="AX470" s="2" t="s">
        <v>52</v>
      </c>
      <c r="AY470" s="2" t="s">
        <v>52</v>
      </c>
    </row>
    <row r="471" spans="1:51" ht="30" customHeight="1" x14ac:dyDescent="0.3">
      <c r="A471" s="10" t="s">
        <v>510</v>
      </c>
      <c r="B471" s="10" t="s">
        <v>514</v>
      </c>
      <c r="C471" s="10" t="s">
        <v>93</v>
      </c>
      <c r="D471" s="11">
        <v>3</v>
      </c>
      <c r="E471" s="16">
        <f>단가대비표!O31</f>
        <v>24000</v>
      </c>
      <c r="F471" s="17">
        <f t="shared" si="99"/>
        <v>72000</v>
      </c>
      <c r="G471" s="16">
        <f>단가대비표!P31</f>
        <v>0</v>
      </c>
      <c r="H471" s="17">
        <f t="shared" si="100"/>
        <v>0</v>
      </c>
      <c r="I471" s="16">
        <f>단가대비표!V31</f>
        <v>0</v>
      </c>
      <c r="J471" s="17">
        <f t="shared" si="101"/>
        <v>0</v>
      </c>
      <c r="K471" s="16">
        <f t="shared" si="102"/>
        <v>24000</v>
      </c>
      <c r="L471" s="17">
        <f t="shared" si="103"/>
        <v>72000</v>
      </c>
      <c r="M471" s="10" t="s">
        <v>52</v>
      </c>
      <c r="N471" s="2" t="s">
        <v>288</v>
      </c>
      <c r="O471" s="2" t="s">
        <v>515</v>
      </c>
      <c r="P471" s="2" t="s">
        <v>63</v>
      </c>
      <c r="Q471" s="2" t="s">
        <v>63</v>
      </c>
      <c r="R471" s="2" t="s">
        <v>64</v>
      </c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2" t="s">
        <v>52</v>
      </c>
      <c r="AW471" s="2" t="s">
        <v>863</v>
      </c>
      <c r="AX471" s="2" t="s">
        <v>52</v>
      </c>
      <c r="AY471" s="2" t="s">
        <v>52</v>
      </c>
    </row>
    <row r="472" spans="1:51" ht="30" customHeight="1" x14ac:dyDescent="0.3">
      <c r="A472" s="10" t="s">
        <v>778</v>
      </c>
      <c r="B472" s="10" t="s">
        <v>779</v>
      </c>
      <c r="C472" s="10" t="s">
        <v>519</v>
      </c>
      <c r="D472" s="11">
        <v>1</v>
      </c>
      <c r="E472" s="16">
        <f>단가대비표!O47</f>
        <v>1850000</v>
      </c>
      <c r="F472" s="17">
        <f t="shared" si="99"/>
        <v>1850000</v>
      </c>
      <c r="G472" s="16">
        <f>단가대비표!P47</f>
        <v>0</v>
      </c>
      <c r="H472" s="17">
        <f t="shared" si="100"/>
        <v>0</v>
      </c>
      <c r="I472" s="16">
        <f>단가대비표!V47</f>
        <v>0</v>
      </c>
      <c r="J472" s="17">
        <f t="shared" si="101"/>
        <v>0</v>
      </c>
      <c r="K472" s="16">
        <f t="shared" si="102"/>
        <v>1850000</v>
      </c>
      <c r="L472" s="17">
        <f t="shared" si="103"/>
        <v>1850000</v>
      </c>
      <c r="M472" s="10" t="s">
        <v>52</v>
      </c>
      <c r="N472" s="2" t="s">
        <v>288</v>
      </c>
      <c r="O472" s="2" t="s">
        <v>780</v>
      </c>
      <c r="P472" s="2" t="s">
        <v>63</v>
      </c>
      <c r="Q472" s="2" t="s">
        <v>63</v>
      </c>
      <c r="R472" s="2" t="s">
        <v>64</v>
      </c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2" t="s">
        <v>52</v>
      </c>
      <c r="AW472" s="2" t="s">
        <v>864</v>
      </c>
      <c r="AX472" s="2" t="s">
        <v>52</v>
      </c>
      <c r="AY472" s="2" t="s">
        <v>52</v>
      </c>
    </row>
    <row r="473" spans="1:51" ht="30" customHeight="1" x14ac:dyDescent="0.3">
      <c r="A473" s="10" t="s">
        <v>522</v>
      </c>
      <c r="B473" s="10" t="s">
        <v>52</v>
      </c>
      <c r="C473" s="10" t="s">
        <v>93</v>
      </c>
      <c r="D473" s="11">
        <v>1</v>
      </c>
      <c r="E473" s="16">
        <f>단가대비표!O46</f>
        <v>59400</v>
      </c>
      <c r="F473" s="17">
        <f t="shared" si="99"/>
        <v>59400</v>
      </c>
      <c r="G473" s="16">
        <f>단가대비표!P46</f>
        <v>0</v>
      </c>
      <c r="H473" s="17">
        <f t="shared" si="100"/>
        <v>0</v>
      </c>
      <c r="I473" s="16">
        <f>단가대비표!V46</f>
        <v>0</v>
      </c>
      <c r="J473" s="17">
        <f t="shared" si="101"/>
        <v>0</v>
      </c>
      <c r="K473" s="16">
        <f t="shared" si="102"/>
        <v>59400</v>
      </c>
      <c r="L473" s="17">
        <f t="shared" si="103"/>
        <v>59400</v>
      </c>
      <c r="M473" s="10" t="s">
        <v>52</v>
      </c>
      <c r="N473" s="2" t="s">
        <v>288</v>
      </c>
      <c r="O473" s="2" t="s">
        <v>523</v>
      </c>
      <c r="P473" s="2" t="s">
        <v>63</v>
      </c>
      <c r="Q473" s="2" t="s">
        <v>63</v>
      </c>
      <c r="R473" s="2" t="s">
        <v>64</v>
      </c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2" t="s">
        <v>52</v>
      </c>
      <c r="AW473" s="2" t="s">
        <v>865</v>
      </c>
      <c r="AX473" s="2" t="s">
        <v>52</v>
      </c>
      <c r="AY473" s="2" t="s">
        <v>52</v>
      </c>
    </row>
    <row r="474" spans="1:51" ht="30" customHeight="1" x14ac:dyDescent="0.3">
      <c r="A474" s="10" t="s">
        <v>525</v>
      </c>
      <c r="B474" s="10" t="s">
        <v>783</v>
      </c>
      <c r="C474" s="10" t="s">
        <v>93</v>
      </c>
      <c r="D474" s="11">
        <v>4</v>
      </c>
      <c r="E474" s="16">
        <f>단가대비표!O30</f>
        <v>56500</v>
      </c>
      <c r="F474" s="17">
        <f t="shared" si="99"/>
        <v>226000</v>
      </c>
      <c r="G474" s="16">
        <f>단가대비표!P30</f>
        <v>0</v>
      </c>
      <c r="H474" s="17">
        <f t="shared" si="100"/>
        <v>0</v>
      </c>
      <c r="I474" s="16">
        <f>단가대비표!V30</f>
        <v>0</v>
      </c>
      <c r="J474" s="17">
        <f t="shared" si="101"/>
        <v>0</v>
      </c>
      <c r="K474" s="16">
        <f t="shared" si="102"/>
        <v>56500</v>
      </c>
      <c r="L474" s="17">
        <f t="shared" si="103"/>
        <v>226000</v>
      </c>
      <c r="M474" s="10" t="s">
        <v>52</v>
      </c>
      <c r="N474" s="2" t="s">
        <v>288</v>
      </c>
      <c r="O474" s="2" t="s">
        <v>784</v>
      </c>
      <c r="P474" s="2" t="s">
        <v>63</v>
      </c>
      <c r="Q474" s="2" t="s">
        <v>63</v>
      </c>
      <c r="R474" s="2" t="s">
        <v>64</v>
      </c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2" t="s">
        <v>52</v>
      </c>
      <c r="AW474" s="2" t="s">
        <v>866</v>
      </c>
      <c r="AX474" s="2" t="s">
        <v>52</v>
      </c>
      <c r="AY474" s="2" t="s">
        <v>52</v>
      </c>
    </row>
    <row r="475" spans="1:51" ht="30" customHeight="1" x14ac:dyDescent="0.3">
      <c r="A475" s="10" t="s">
        <v>525</v>
      </c>
      <c r="B475" s="10" t="s">
        <v>526</v>
      </c>
      <c r="C475" s="10" t="s">
        <v>93</v>
      </c>
      <c r="D475" s="11">
        <v>7</v>
      </c>
      <c r="E475" s="16">
        <f>단가대비표!O29</f>
        <v>12000</v>
      </c>
      <c r="F475" s="17">
        <f t="shared" si="99"/>
        <v>84000</v>
      </c>
      <c r="G475" s="16">
        <f>단가대비표!P29</f>
        <v>0</v>
      </c>
      <c r="H475" s="17">
        <f t="shared" si="100"/>
        <v>0</v>
      </c>
      <c r="I475" s="16">
        <f>단가대비표!V29</f>
        <v>0</v>
      </c>
      <c r="J475" s="17">
        <f t="shared" si="101"/>
        <v>0</v>
      </c>
      <c r="K475" s="16">
        <f t="shared" si="102"/>
        <v>12000</v>
      </c>
      <c r="L475" s="17">
        <f t="shared" si="103"/>
        <v>84000</v>
      </c>
      <c r="M475" s="10" t="s">
        <v>52</v>
      </c>
      <c r="N475" s="2" t="s">
        <v>288</v>
      </c>
      <c r="O475" s="2" t="s">
        <v>527</v>
      </c>
      <c r="P475" s="2" t="s">
        <v>63</v>
      </c>
      <c r="Q475" s="2" t="s">
        <v>63</v>
      </c>
      <c r="R475" s="2" t="s">
        <v>64</v>
      </c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2" t="s">
        <v>52</v>
      </c>
      <c r="AW475" s="2" t="s">
        <v>867</v>
      </c>
      <c r="AX475" s="2" t="s">
        <v>52</v>
      </c>
      <c r="AY475" s="2" t="s">
        <v>52</v>
      </c>
    </row>
    <row r="476" spans="1:51" ht="30" customHeight="1" x14ac:dyDescent="0.3">
      <c r="A476" s="10" t="s">
        <v>529</v>
      </c>
      <c r="B476" s="10" t="s">
        <v>787</v>
      </c>
      <c r="C476" s="10" t="s">
        <v>93</v>
      </c>
      <c r="D476" s="11">
        <v>4</v>
      </c>
      <c r="E476" s="16">
        <f>단가대비표!O20</f>
        <v>1090</v>
      </c>
      <c r="F476" s="17">
        <f t="shared" si="99"/>
        <v>4360</v>
      </c>
      <c r="G476" s="16">
        <f>단가대비표!P20</f>
        <v>0</v>
      </c>
      <c r="H476" s="17">
        <f t="shared" si="100"/>
        <v>0</v>
      </c>
      <c r="I476" s="16">
        <f>단가대비표!V20</f>
        <v>0</v>
      </c>
      <c r="J476" s="17">
        <f t="shared" si="101"/>
        <v>0</v>
      </c>
      <c r="K476" s="16">
        <f t="shared" si="102"/>
        <v>1090</v>
      </c>
      <c r="L476" s="17">
        <f t="shared" si="103"/>
        <v>4360</v>
      </c>
      <c r="M476" s="10" t="s">
        <v>52</v>
      </c>
      <c r="N476" s="2" t="s">
        <v>288</v>
      </c>
      <c r="O476" s="2" t="s">
        <v>788</v>
      </c>
      <c r="P476" s="2" t="s">
        <v>63</v>
      </c>
      <c r="Q476" s="2" t="s">
        <v>63</v>
      </c>
      <c r="R476" s="2" t="s">
        <v>64</v>
      </c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2" t="s">
        <v>52</v>
      </c>
      <c r="AW476" s="2" t="s">
        <v>868</v>
      </c>
      <c r="AX476" s="2" t="s">
        <v>52</v>
      </c>
      <c r="AY476" s="2" t="s">
        <v>52</v>
      </c>
    </row>
    <row r="477" spans="1:51" ht="30" customHeight="1" x14ac:dyDescent="0.3">
      <c r="A477" s="10" t="s">
        <v>529</v>
      </c>
      <c r="B477" s="10" t="s">
        <v>790</v>
      </c>
      <c r="C477" s="10" t="s">
        <v>93</v>
      </c>
      <c r="D477" s="11">
        <v>1</v>
      </c>
      <c r="E477" s="16">
        <f>단가대비표!O21</f>
        <v>3480</v>
      </c>
      <c r="F477" s="17">
        <f t="shared" si="99"/>
        <v>3480</v>
      </c>
      <c r="G477" s="16">
        <f>단가대비표!P21</f>
        <v>0</v>
      </c>
      <c r="H477" s="17">
        <f t="shared" si="100"/>
        <v>0</v>
      </c>
      <c r="I477" s="16">
        <f>단가대비표!V21</f>
        <v>0</v>
      </c>
      <c r="J477" s="17">
        <f t="shared" si="101"/>
        <v>0</v>
      </c>
      <c r="K477" s="16">
        <f t="shared" si="102"/>
        <v>3480</v>
      </c>
      <c r="L477" s="17">
        <f t="shared" si="103"/>
        <v>3480</v>
      </c>
      <c r="M477" s="10" t="s">
        <v>52</v>
      </c>
      <c r="N477" s="2" t="s">
        <v>288</v>
      </c>
      <c r="O477" s="2" t="s">
        <v>791</v>
      </c>
      <c r="P477" s="2" t="s">
        <v>63</v>
      </c>
      <c r="Q477" s="2" t="s">
        <v>63</v>
      </c>
      <c r="R477" s="2" t="s">
        <v>64</v>
      </c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2" t="s">
        <v>52</v>
      </c>
      <c r="AW477" s="2" t="s">
        <v>869</v>
      </c>
      <c r="AX477" s="2" t="s">
        <v>52</v>
      </c>
      <c r="AY477" s="2" t="s">
        <v>52</v>
      </c>
    </row>
    <row r="478" spans="1:51" ht="30" customHeight="1" x14ac:dyDescent="0.3">
      <c r="A478" s="10" t="s">
        <v>536</v>
      </c>
      <c r="B478" s="10" t="s">
        <v>537</v>
      </c>
      <c r="C478" s="10" t="s">
        <v>93</v>
      </c>
      <c r="D478" s="11">
        <v>1</v>
      </c>
      <c r="E478" s="16">
        <f>단가대비표!O59</f>
        <v>13970</v>
      </c>
      <c r="F478" s="17">
        <f t="shared" si="99"/>
        <v>13970</v>
      </c>
      <c r="G478" s="16">
        <f>단가대비표!P59</f>
        <v>0</v>
      </c>
      <c r="H478" s="17">
        <f t="shared" si="100"/>
        <v>0</v>
      </c>
      <c r="I478" s="16">
        <f>단가대비표!V59</f>
        <v>0</v>
      </c>
      <c r="J478" s="17">
        <f t="shared" si="101"/>
        <v>0</v>
      </c>
      <c r="K478" s="16">
        <f t="shared" si="102"/>
        <v>13970</v>
      </c>
      <c r="L478" s="17">
        <f t="shared" si="103"/>
        <v>13970</v>
      </c>
      <c r="M478" s="10" t="s">
        <v>52</v>
      </c>
      <c r="N478" s="2" t="s">
        <v>288</v>
      </c>
      <c r="O478" s="2" t="s">
        <v>538</v>
      </c>
      <c r="P478" s="2" t="s">
        <v>63</v>
      </c>
      <c r="Q478" s="2" t="s">
        <v>63</v>
      </c>
      <c r="R478" s="2" t="s">
        <v>64</v>
      </c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2" t="s">
        <v>52</v>
      </c>
      <c r="AW478" s="2" t="s">
        <v>870</v>
      </c>
      <c r="AX478" s="2" t="s">
        <v>52</v>
      </c>
      <c r="AY478" s="2" t="s">
        <v>52</v>
      </c>
    </row>
    <row r="479" spans="1:51" ht="30" customHeight="1" x14ac:dyDescent="0.3">
      <c r="A479" s="10" t="s">
        <v>540</v>
      </c>
      <c r="B479" s="10" t="s">
        <v>541</v>
      </c>
      <c r="C479" s="10" t="s">
        <v>93</v>
      </c>
      <c r="D479" s="11">
        <v>1</v>
      </c>
      <c r="E479" s="16">
        <f>단가대비표!O60</f>
        <v>15970</v>
      </c>
      <c r="F479" s="17">
        <f t="shared" si="99"/>
        <v>15970</v>
      </c>
      <c r="G479" s="16">
        <f>단가대비표!P60</f>
        <v>0</v>
      </c>
      <c r="H479" s="17">
        <f t="shared" si="100"/>
        <v>0</v>
      </c>
      <c r="I479" s="16">
        <f>단가대비표!V60</f>
        <v>0</v>
      </c>
      <c r="J479" s="17">
        <f t="shared" si="101"/>
        <v>0</v>
      </c>
      <c r="K479" s="16">
        <f t="shared" si="102"/>
        <v>15970</v>
      </c>
      <c r="L479" s="17">
        <f t="shared" si="103"/>
        <v>15970</v>
      </c>
      <c r="M479" s="10" t="s">
        <v>52</v>
      </c>
      <c r="N479" s="2" t="s">
        <v>288</v>
      </c>
      <c r="O479" s="2" t="s">
        <v>542</v>
      </c>
      <c r="P479" s="2" t="s">
        <v>63</v>
      </c>
      <c r="Q479" s="2" t="s">
        <v>63</v>
      </c>
      <c r="R479" s="2" t="s">
        <v>64</v>
      </c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2" t="s">
        <v>52</v>
      </c>
      <c r="AW479" s="2" t="s">
        <v>871</v>
      </c>
      <c r="AX479" s="2" t="s">
        <v>52</v>
      </c>
      <c r="AY479" s="2" t="s">
        <v>52</v>
      </c>
    </row>
    <row r="480" spans="1:51" ht="30" customHeight="1" x14ac:dyDescent="0.3">
      <c r="A480" s="10" t="s">
        <v>544</v>
      </c>
      <c r="B480" s="10" t="s">
        <v>545</v>
      </c>
      <c r="C480" s="10" t="s">
        <v>93</v>
      </c>
      <c r="D480" s="11">
        <v>2</v>
      </c>
      <c r="E480" s="16">
        <f>단가대비표!O58</f>
        <v>30000</v>
      </c>
      <c r="F480" s="17">
        <f t="shared" si="99"/>
        <v>60000</v>
      </c>
      <c r="G480" s="16">
        <f>단가대비표!P58</f>
        <v>0</v>
      </c>
      <c r="H480" s="17">
        <f t="shared" si="100"/>
        <v>0</v>
      </c>
      <c r="I480" s="16">
        <f>단가대비표!V58</f>
        <v>0</v>
      </c>
      <c r="J480" s="17">
        <f t="shared" si="101"/>
        <v>0</v>
      </c>
      <c r="K480" s="16">
        <f t="shared" si="102"/>
        <v>30000</v>
      </c>
      <c r="L480" s="17">
        <f t="shared" si="103"/>
        <v>60000</v>
      </c>
      <c r="M480" s="10" t="s">
        <v>52</v>
      </c>
      <c r="N480" s="2" t="s">
        <v>288</v>
      </c>
      <c r="O480" s="2" t="s">
        <v>546</v>
      </c>
      <c r="P480" s="2" t="s">
        <v>63</v>
      </c>
      <c r="Q480" s="2" t="s">
        <v>63</v>
      </c>
      <c r="R480" s="2" t="s">
        <v>64</v>
      </c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2" t="s">
        <v>52</v>
      </c>
      <c r="AW480" s="2" t="s">
        <v>872</v>
      </c>
      <c r="AX480" s="2" t="s">
        <v>52</v>
      </c>
      <c r="AY480" s="2" t="s">
        <v>52</v>
      </c>
    </row>
    <row r="481" spans="1:51" ht="30" customHeight="1" x14ac:dyDescent="0.3">
      <c r="A481" s="10" t="s">
        <v>548</v>
      </c>
      <c r="B481" s="10" t="s">
        <v>549</v>
      </c>
      <c r="C481" s="10" t="s">
        <v>93</v>
      </c>
      <c r="D481" s="11">
        <v>1</v>
      </c>
      <c r="E481" s="16">
        <f>단가대비표!O18</f>
        <v>10500</v>
      </c>
      <c r="F481" s="17">
        <f t="shared" si="99"/>
        <v>10500</v>
      </c>
      <c r="G481" s="16">
        <f>단가대비표!P18</f>
        <v>0</v>
      </c>
      <c r="H481" s="17">
        <f t="shared" si="100"/>
        <v>0</v>
      </c>
      <c r="I481" s="16">
        <f>단가대비표!V18</f>
        <v>0</v>
      </c>
      <c r="J481" s="17">
        <f t="shared" si="101"/>
        <v>0</v>
      </c>
      <c r="K481" s="16">
        <f t="shared" si="102"/>
        <v>10500</v>
      </c>
      <c r="L481" s="17">
        <f t="shared" si="103"/>
        <v>10500</v>
      </c>
      <c r="M481" s="10" t="s">
        <v>52</v>
      </c>
      <c r="N481" s="2" t="s">
        <v>288</v>
      </c>
      <c r="O481" s="2" t="s">
        <v>550</v>
      </c>
      <c r="P481" s="2" t="s">
        <v>63</v>
      </c>
      <c r="Q481" s="2" t="s">
        <v>63</v>
      </c>
      <c r="R481" s="2" t="s">
        <v>64</v>
      </c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2" t="s">
        <v>52</v>
      </c>
      <c r="AW481" s="2" t="s">
        <v>873</v>
      </c>
      <c r="AX481" s="2" t="s">
        <v>52</v>
      </c>
      <c r="AY481" s="2" t="s">
        <v>52</v>
      </c>
    </row>
    <row r="482" spans="1:51" ht="30" customHeight="1" x14ac:dyDescent="0.3">
      <c r="A482" s="10" t="s">
        <v>552</v>
      </c>
      <c r="B482" s="10" t="s">
        <v>553</v>
      </c>
      <c r="C482" s="10" t="s">
        <v>93</v>
      </c>
      <c r="D482" s="11">
        <v>1</v>
      </c>
      <c r="E482" s="16">
        <f>단가대비표!O27</f>
        <v>2900</v>
      </c>
      <c r="F482" s="17">
        <f t="shared" si="99"/>
        <v>2900</v>
      </c>
      <c r="G482" s="16">
        <f>단가대비표!P27</f>
        <v>0</v>
      </c>
      <c r="H482" s="17">
        <f t="shared" si="100"/>
        <v>0</v>
      </c>
      <c r="I482" s="16">
        <f>단가대비표!V27</f>
        <v>0</v>
      </c>
      <c r="J482" s="17">
        <f t="shared" si="101"/>
        <v>0</v>
      </c>
      <c r="K482" s="16">
        <f t="shared" si="102"/>
        <v>2900</v>
      </c>
      <c r="L482" s="17">
        <f t="shared" si="103"/>
        <v>2900</v>
      </c>
      <c r="M482" s="10" t="s">
        <v>52</v>
      </c>
      <c r="N482" s="2" t="s">
        <v>288</v>
      </c>
      <c r="O482" s="2" t="s">
        <v>554</v>
      </c>
      <c r="P482" s="2" t="s">
        <v>63</v>
      </c>
      <c r="Q482" s="2" t="s">
        <v>63</v>
      </c>
      <c r="R482" s="2" t="s">
        <v>64</v>
      </c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2" t="s">
        <v>52</v>
      </c>
      <c r="AW482" s="2" t="s">
        <v>874</v>
      </c>
      <c r="AX482" s="2" t="s">
        <v>52</v>
      </c>
      <c r="AY482" s="2" t="s">
        <v>52</v>
      </c>
    </row>
    <row r="483" spans="1:51" ht="30" customHeight="1" x14ac:dyDescent="0.3">
      <c r="A483" s="10" t="s">
        <v>798</v>
      </c>
      <c r="B483" s="10" t="s">
        <v>799</v>
      </c>
      <c r="C483" s="10" t="s">
        <v>93</v>
      </c>
      <c r="D483" s="11">
        <v>16</v>
      </c>
      <c r="E483" s="16">
        <f>단가대비표!O26</f>
        <v>3100</v>
      </c>
      <c r="F483" s="17">
        <f t="shared" si="99"/>
        <v>49600</v>
      </c>
      <c r="G483" s="16">
        <f>단가대비표!P26</f>
        <v>0</v>
      </c>
      <c r="H483" s="17">
        <f t="shared" si="100"/>
        <v>0</v>
      </c>
      <c r="I483" s="16">
        <f>단가대비표!V26</f>
        <v>0</v>
      </c>
      <c r="J483" s="17">
        <f t="shared" si="101"/>
        <v>0</v>
      </c>
      <c r="K483" s="16">
        <f t="shared" si="102"/>
        <v>3100</v>
      </c>
      <c r="L483" s="17">
        <f t="shared" si="103"/>
        <v>49600</v>
      </c>
      <c r="M483" s="10" t="s">
        <v>52</v>
      </c>
      <c r="N483" s="2" t="s">
        <v>288</v>
      </c>
      <c r="O483" s="2" t="s">
        <v>800</v>
      </c>
      <c r="P483" s="2" t="s">
        <v>63</v>
      </c>
      <c r="Q483" s="2" t="s">
        <v>63</v>
      </c>
      <c r="R483" s="2" t="s">
        <v>64</v>
      </c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2" t="s">
        <v>52</v>
      </c>
      <c r="AW483" s="2" t="s">
        <v>875</v>
      </c>
      <c r="AX483" s="2" t="s">
        <v>52</v>
      </c>
      <c r="AY483" s="2" t="s">
        <v>52</v>
      </c>
    </row>
    <row r="484" spans="1:51" ht="30" customHeight="1" x14ac:dyDescent="0.3">
      <c r="A484" s="10" t="s">
        <v>802</v>
      </c>
      <c r="B484" s="10" t="s">
        <v>803</v>
      </c>
      <c r="C484" s="10" t="s">
        <v>93</v>
      </c>
      <c r="D484" s="11">
        <v>4</v>
      </c>
      <c r="E484" s="16">
        <f>단가대비표!O64</f>
        <v>150000</v>
      </c>
      <c r="F484" s="17">
        <f t="shared" si="99"/>
        <v>600000</v>
      </c>
      <c r="G484" s="16">
        <f>단가대비표!P64</f>
        <v>0</v>
      </c>
      <c r="H484" s="17">
        <f t="shared" si="100"/>
        <v>0</v>
      </c>
      <c r="I484" s="16">
        <f>단가대비표!V64</f>
        <v>0</v>
      </c>
      <c r="J484" s="17">
        <f t="shared" si="101"/>
        <v>0</v>
      </c>
      <c r="K484" s="16">
        <f t="shared" si="102"/>
        <v>150000</v>
      </c>
      <c r="L484" s="17">
        <f t="shared" si="103"/>
        <v>600000</v>
      </c>
      <c r="M484" s="10" t="s">
        <v>52</v>
      </c>
      <c r="N484" s="2" t="s">
        <v>288</v>
      </c>
      <c r="O484" s="2" t="s">
        <v>804</v>
      </c>
      <c r="P484" s="2" t="s">
        <v>63</v>
      </c>
      <c r="Q484" s="2" t="s">
        <v>63</v>
      </c>
      <c r="R484" s="2" t="s">
        <v>64</v>
      </c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2" t="s">
        <v>52</v>
      </c>
      <c r="AW484" s="2" t="s">
        <v>876</v>
      </c>
      <c r="AX484" s="2" t="s">
        <v>52</v>
      </c>
      <c r="AY484" s="2" t="s">
        <v>52</v>
      </c>
    </row>
    <row r="485" spans="1:51" ht="30" customHeight="1" x14ac:dyDescent="0.3">
      <c r="A485" s="10" t="s">
        <v>806</v>
      </c>
      <c r="B485" s="10" t="s">
        <v>807</v>
      </c>
      <c r="C485" s="10" t="s">
        <v>93</v>
      </c>
      <c r="D485" s="11">
        <v>4</v>
      </c>
      <c r="E485" s="16">
        <f>단가대비표!O63</f>
        <v>220000</v>
      </c>
      <c r="F485" s="17">
        <f t="shared" si="99"/>
        <v>880000</v>
      </c>
      <c r="G485" s="16">
        <f>단가대비표!P63</f>
        <v>0</v>
      </c>
      <c r="H485" s="17">
        <f t="shared" si="100"/>
        <v>0</v>
      </c>
      <c r="I485" s="16">
        <f>단가대비표!V63</f>
        <v>0</v>
      </c>
      <c r="J485" s="17">
        <f t="shared" si="101"/>
        <v>0</v>
      </c>
      <c r="K485" s="16">
        <f t="shared" si="102"/>
        <v>220000</v>
      </c>
      <c r="L485" s="17">
        <f t="shared" si="103"/>
        <v>880000</v>
      </c>
      <c r="M485" s="10" t="s">
        <v>52</v>
      </c>
      <c r="N485" s="2" t="s">
        <v>288</v>
      </c>
      <c r="O485" s="2" t="s">
        <v>808</v>
      </c>
      <c r="P485" s="2" t="s">
        <v>63</v>
      </c>
      <c r="Q485" s="2" t="s">
        <v>63</v>
      </c>
      <c r="R485" s="2" t="s">
        <v>64</v>
      </c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2" t="s">
        <v>52</v>
      </c>
      <c r="AW485" s="2" t="s">
        <v>877</v>
      </c>
      <c r="AX485" s="2" t="s">
        <v>52</v>
      </c>
      <c r="AY485" s="2" t="s">
        <v>52</v>
      </c>
    </row>
    <row r="486" spans="1:51" ht="30" customHeight="1" x14ac:dyDescent="0.3">
      <c r="A486" s="10" t="s">
        <v>810</v>
      </c>
      <c r="B486" s="10" t="s">
        <v>811</v>
      </c>
      <c r="C486" s="10" t="s">
        <v>93</v>
      </c>
      <c r="D486" s="11">
        <v>4</v>
      </c>
      <c r="E486" s="16">
        <f>단가대비표!O65</f>
        <v>125000</v>
      </c>
      <c r="F486" s="17">
        <f t="shared" si="99"/>
        <v>500000</v>
      </c>
      <c r="G486" s="16">
        <f>단가대비표!P65</f>
        <v>0</v>
      </c>
      <c r="H486" s="17">
        <f t="shared" si="100"/>
        <v>0</v>
      </c>
      <c r="I486" s="16">
        <f>단가대비표!V65</f>
        <v>0</v>
      </c>
      <c r="J486" s="17">
        <f t="shared" si="101"/>
        <v>0</v>
      </c>
      <c r="K486" s="16">
        <f t="shared" si="102"/>
        <v>125000</v>
      </c>
      <c r="L486" s="17">
        <f t="shared" si="103"/>
        <v>500000</v>
      </c>
      <c r="M486" s="10" t="s">
        <v>52</v>
      </c>
      <c r="N486" s="2" t="s">
        <v>288</v>
      </c>
      <c r="O486" s="2" t="s">
        <v>812</v>
      </c>
      <c r="P486" s="2" t="s">
        <v>63</v>
      </c>
      <c r="Q486" s="2" t="s">
        <v>63</v>
      </c>
      <c r="R486" s="2" t="s">
        <v>64</v>
      </c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2" t="s">
        <v>52</v>
      </c>
      <c r="AW486" s="2" t="s">
        <v>878</v>
      </c>
      <c r="AX486" s="2" t="s">
        <v>52</v>
      </c>
      <c r="AY486" s="2" t="s">
        <v>52</v>
      </c>
    </row>
    <row r="487" spans="1:51" ht="30" customHeight="1" x14ac:dyDescent="0.3">
      <c r="A487" s="10" t="s">
        <v>556</v>
      </c>
      <c r="B487" s="10" t="s">
        <v>557</v>
      </c>
      <c r="C487" s="10" t="s">
        <v>93</v>
      </c>
      <c r="D487" s="11">
        <v>18</v>
      </c>
      <c r="E487" s="16">
        <f>단가대비표!O28</f>
        <v>6100</v>
      </c>
      <c r="F487" s="17">
        <f t="shared" si="99"/>
        <v>109800</v>
      </c>
      <c r="G487" s="16">
        <f>단가대비표!P28</f>
        <v>0</v>
      </c>
      <c r="H487" s="17">
        <f t="shared" si="100"/>
        <v>0</v>
      </c>
      <c r="I487" s="16">
        <f>단가대비표!V28</f>
        <v>0</v>
      </c>
      <c r="J487" s="17">
        <f t="shared" si="101"/>
        <v>0</v>
      </c>
      <c r="K487" s="16">
        <f t="shared" si="102"/>
        <v>6100</v>
      </c>
      <c r="L487" s="17">
        <f t="shared" si="103"/>
        <v>109800</v>
      </c>
      <c r="M487" s="10" t="s">
        <v>52</v>
      </c>
      <c r="N487" s="2" t="s">
        <v>288</v>
      </c>
      <c r="O487" s="2" t="s">
        <v>558</v>
      </c>
      <c r="P487" s="2" t="s">
        <v>63</v>
      </c>
      <c r="Q487" s="2" t="s">
        <v>63</v>
      </c>
      <c r="R487" s="2" t="s">
        <v>64</v>
      </c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2" t="s">
        <v>52</v>
      </c>
      <c r="AW487" s="2" t="s">
        <v>879</v>
      </c>
      <c r="AX487" s="2" t="s">
        <v>52</v>
      </c>
      <c r="AY487" s="2" t="s">
        <v>52</v>
      </c>
    </row>
    <row r="488" spans="1:51" ht="30" customHeight="1" x14ac:dyDescent="0.3">
      <c r="A488" s="10" t="s">
        <v>560</v>
      </c>
      <c r="B488" s="10" t="s">
        <v>561</v>
      </c>
      <c r="C488" s="10" t="s">
        <v>93</v>
      </c>
      <c r="D488" s="11">
        <v>1</v>
      </c>
      <c r="E488" s="16">
        <f>단가대비표!O25</f>
        <v>13500</v>
      </c>
      <c r="F488" s="17">
        <f t="shared" si="99"/>
        <v>13500</v>
      </c>
      <c r="G488" s="16">
        <f>단가대비표!P25</f>
        <v>0</v>
      </c>
      <c r="H488" s="17">
        <f t="shared" si="100"/>
        <v>0</v>
      </c>
      <c r="I488" s="16">
        <f>단가대비표!V25</f>
        <v>0</v>
      </c>
      <c r="J488" s="17">
        <f t="shared" si="101"/>
        <v>0</v>
      </c>
      <c r="K488" s="16">
        <f t="shared" si="102"/>
        <v>13500</v>
      </c>
      <c r="L488" s="17">
        <f t="shared" si="103"/>
        <v>13500</v>
      </c>
      <c r="M488" s="10" t="s">
        <v>52</v>
      </c>
      <c r="N488" s="2" t="s">
        <v>288</v>
      </c>
      <c r="O488" s="2" t="s">
        <v>562</v>
      </c>
      <c r="P488" s="2" t="s">
        <v>63</v>
      </c>
      <c r="Q488" s="2" t="s">
        <v>63</v>
      </c>
      <c r="R488" s="2" t="s">
        <v>64</v>
      </c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2" t="s">
        <v>52</v>
      </c>
      <c r="AW488" s="2" t="s">
        <v>880</v>
      </c>
      <c r="AX488" s="2" t="s">
        <v>52</v>
      </c>
      <c r="AY488" s="2" t="s">
        <v>52</v>
      </c>
    </row>
    <row r="489" spans="1:51" ht="30" customHeight="1" x14ac:dyDescent="0.3">
      <c r="A489" s="10" t="s">
        <v>564</v>
      </c>
      <c r="B489" s="10" t="s">
        <v>565</v>
      </c>
      <c r="C489" s="10" t="s">
        <v>93</v>
      </c>
      <c r="D489" s="11">
        <v>1</v>
      </c>
      <c r="E489" s="16">
        <f>단가대비표!O50</f>
        <v>385000</v>
      </c>
      <c r="F489" s="17">
        <f t="shared" si="99"/>
        <v>385000</v>
      </c>
      <c r="G489" s="16">
        <f>단가대비표!P50</f>
        <v>0</v>
      </c>
      <c r="H489" s="17">
        <f t="shared" si="100"/>
        <v>0</v>
      </c>
      <c r="I489" s="16">
        <f>단가대비표!V50</f>
        <v>0</v>
      </c>
      <c r="J489" s="17">
        <f t="shared" si="101"/>
        <v>0</v>
      </c>
      <c r="K489" s="16">
        <f t="shared" si="102"/>
        <v>385000</v>
      </c>
      <c r="L489" s="17">
        <f t="shared" si="103"/>
        <v>385000</v>
      </c>
      <c r="M489" s="10" t="s">
        <v>52</v>
      </c>
      <c r="N489" s="2" t="s">
        <v>288</v>
      </c>
      <c r="O489" s="2" t="s">
        <v>566</v>
      </c>
      <c r="P489" s="2" t="s">
        <v>63</v>
      </c>
      <c r="Q489" s="2" t="s">
        <v>63</v>
      </c>
      <c r="R489" s="2" t="s">
        <v>64</v>
      </c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2" t="s">
        <v>52</v>
      </c>
      <c r="AW489" s="2" t="s">
        <v>881</v>
      </c>
      <c r="AX489" s="2" t="s">
        <v>52</v>
      </c>
      <c r="AY489" s="2" t="s">
        <v>52</v>
      </c>
    </row>
    <row r="490" spans="1:51" ht="30" customHeight="1" x14ac:dyDescent="0.3">
      <c r="A490" s="10" t="s">
        <v>571</v>
      </c>
      <c r="B490" s="10" t="s">
        <v>572</v>
      </c>
      <c r="C490" s="10" t="s">
        <v>93</v>
      </c>
      <c r="D490" s="11">
        <v>5</v>
      </c>
      <c r="E490" s="16">
        <f>단가대비표!O62</f>
        <v>4680</v>
      </c>
      <c r="F490" s="17">
        <f t="shared" si="99"/>
        <v>23400</v>
      </c>
      <c r="G490" s="16">
        <f>단가대비표!P62</f>
        <v>0</v>
      </c>
      <c r="H490" s="17">
        <f t="shared" si="100"/>
        <v>0</v>
      </c>
      <c r="I490" s="16">
        <f>단가대비표!V62</f>
        <v>0</v>
      </c>
      <c r="J490" s="17">
        <f t="shared" si="101"/>
        <v>0</v>
      </c>
      <c r="K490" s="16">
        <f t="shared" si="102"/>
        <v>4680</v>
      </c>
      <c r="L490" s="17">
        <f t="shared" si="103"/>
        <v>23400</v>
      </c>
      <c r="M490" s="10" t="s">
        <v>52</v>
      </c>
      <c r="N490" s="2" t="s">
        <v>288</v>
      </c>
      <c r="O490" s="2" t="s">
        <v>573</v>
      </c>
      <c r="P490" s="2" t="s">
        <v>63</v>
      </c>
      <c r="Q490" s="2" t="s">
        <v>63</v>
      </c>
      <c r="R490" s="2" t="s">
        <v>64</v>
      </c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2" t="s">
        <v>52</v>
      </c>
      <c r="AW490" s="2" t="s">
        <v>882</v>
      </c>
      <c r="AX490" s="2" t="s">
        <v>52</v>
      </c>
      <c r="AY490" s="2" t="s">
        <v>52</v>
      </c>
    </row>
    <row r="491" spans="1:51" ht="30" customHeight="1" x14ac:dyDescent="0.3">
      <c r="A491" s="10" t="s">
        <v>575</v>
      </c>
      <c r="B491" s="10" t="s">
        <v>576</v>
      </c>
      <c r="C491" s="10" t="s">
        <v>424</v>
      </c>
      <c r="D491" s="11">
        <v>48</v>
      </c>
      <c r="E491" s="16">
        <f>단가대비표!O6</f>
        <v>524</v>
      </c>
      <c r="F491" s="17">
        <f t="shared" si="99"/>
        <v>25152</v>
      </c>
      <c r="G491" s="16">
        <f>단가대비표!P6</f>
        <v>0</v>
      </c>
      <c r="H491" s="17">
        <f t="shared" si="100"/>
        <v>0</v>
      </c>
      <c r="I491" s="16">
        <f>단가대비표!V6</f>
        <v>0</v>
      </c>
      <c r="J491" s="17">
        <f t="shared" si="101"/>
        <v>0</v>
      </c>
      <c r="K491" s="16">
        <f t="shared" si="102"/>
        <v>524</v>
      </c>
      <c r="L491" s="17">
        <f t="shared" si="103"/>
        <v>25152</v>
      </c>
      <c r="M491" s="10" t="s">
        <v>52</v>
      </c>
      <c r="N491" s="2" t="s">
        <v>288</v>
      </c>
      <c r="O491" s="2" t="s">
        <v>577</v>
      </c>
      <c r="P491" s="2" t="s">
        <v>63</v>
      </c>
      <c r="Q491" s="2" t="s">
        <v>63</v>
      </c>
      <c r="R491" s="2" t="s">
        <v>64</v>
      </c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2" t="s">
        <v>52</v>
      </c>
      <c r="AW491" s="2" t="s">
        <v>883</v>
      </c>
      <c r="AX491" s="2" t="s">
        <v>52</v>
      </c>
      <c r="AY491" s="2" t="s">
        <v>52</v>
      </c>
    </row>
    <row r="492" spans="1:51" ht="30" customHeight="1" x14ac:dyDescent="0.3">
      <c r="A492" s="10" t="s">
        <v>579</v>
      </c>
      <c r="B492" s="10" t="s">
        <v>580</v>
      </c>
      <c r="C492" s="10" t="s">
        <v>424</v>
      </c>
      <c r="D492" s="11">
        <v>2</v>
      </c>
      <c r="E492" s="16">
        <f>단가대비표!O7</f>
        <v>9307</v>
      </c>
      <c r="F492" s="17">
        <f t="shared" si="99"/>
        <v>18614</v>
      </c>
      <c r="G492" s="16">
        <f>단가대비표!P7</f>
        <v>0</v>
      </c>
      <c r="H492" s="17">
        <f t="shared" si="100"/>
        <v>0</v>
      </c>
      <c r="I492" s="16">
        <f>단가대비표!V7</f>
        <v>0</v>
      </c>
      <c r="J492" s="17">
        <f t="shared" si="101"/>
        <v>0</v>
      </c>
      <c r="K492" s="16">
        <f t="shared" si="102"/>
        <v>9307</v>
      </c>
      <c r="L492" s="17">
        <f t="shared" si="103"/>
        <v>18614</v>
      </c>
      <c r="M492" s="10" t="s">
        <v>52</v>
      </c>
      <c r="N492" s="2" t="s">
        <v>288</v>
      </c>
      <c r="O492" s="2" t="s">
        <v>581</v>
      </c>
      <c r="P492" s="2" t="s">
        <v>63</v>
      </c>
      <c r="Q492" s="2" t="s">
        <v>63</v>
      </c>
      <c r="R492" s="2" t="s">
        <v>64</v>
      </c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2" t="s">
        <v>52</v>
      </c>
      <c r="AW492" s="2" t="s">
        <v>884</v>
      </c>
      <c r="AX492" s="2" t="s">
        <v>52</v>
      </c>
      <c r="AY492" s="2" t="s">
        <v>52</v>
      </c>
    </row>
    <row r="493" spans="1:51" ht="30" customHeight="1" x14ac:dyDescent="0.3">
      <c r="A493" s="10" t="s">
        <v>583</v>
      </c>
      <c r="B493" s="10" t="s">
        <v>820</v>
      </c>
      <c r="C493" s="10" t="s">
        <v>519</v>
      </c>
      <c r="D493" s="11">
        <v>1</v>
      </c>
      <c r="E493" s="16">
        <f>단가대비표!O92</f>
        <v>1460000</v>
      </c>
      <c r="F493" s="17">
        <f t="shared" si="99"/>
        <v>1460000</v>
      </c>
      <c r="G493" s="16">
        <f>단가대비표!P92</f>
        <v>0</v>
      </c>
      <c r="H493" s="17">
        <f t="shared" si="100"/>
        <v>0</v>
      </c>
      <c r="I493" s="16">
        <f>단가대비표!V92</f>
        <v>0</v>
      </c>
      <c r="J493" s="17">
        <f t="shared" si="101"/>
        <v>0</v>
      </c>
      <c r="K493" s="16">
        <f t="shared" si="102"/>
        <v>1460000</v>
      </c>
      <c r="L493" s="17">
        <f t="shared" si="103"/>
        <v>1460000</v>
      </c>
      <c r="M493" s="10" t="s">
        <v>52</v>
      </c>
      <c r="N493" s="2" t="s">
        <v>288</v>
      </c>
      <c r="O493" s="2" t="s">
        <v>821</v>
      </c>
      <c r="P493" s="2" t="s">
        <v>63</v>
      </c>
      <c r="Q493" s="2" t="s">
        <v>63</v>
      </c>
      <c r="R493" s="2" t="s">
        <v>64</v>
      </c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2" t="s">
        <v>52</v>
      </c>
      <c r="AW493" s="2" t="s">
        <v>885</v>
      </c>
      <c r="AX493" s="2" t="s">
        <v>52</v>
      </c>
      <c r="AY493" s="2" t="s">
        <v>52</v>
      </c>
    </row>
    <row r="494" spans="1:51" ht="30" customHeight="1" x14ac:dyDescent="0.3">
      <c r="A494" s="10" t="s">
        <v>591</v>
      </c>
      <c r="B494" s="10" t="s">
        <v>592</v>
      </c>
      <c r="C494" s="10" t="s">
        <v>432</v>
      </c>
      <c r="D494" s="11">
        <v>3.31</v>
      </c>
      <c r="E494" s="16">
        <f>단가대비표!O43</f>
        <v>0</v>
      </c>
      <c r="F494" s="17">
        <f t="shared" si="99"/>
        <v>0</v>
      </c>
      <c r="G494" s="16">
        <f>단가대비표!P43</f>
        <v>122522</v>
      </c>
      <c r="H494" s="17">
        <f t="shared" si="100"/>
        <v>405547.8</v>
      </c>
      <c r="I494" s="16">
        <f>단가대비표!V43</f>
        <v>0</v>
      </c>
      <c r="J494" s="17">
        <f t="shared" si="101"/>
        <v>0</v>
      </c>
      <c r="K494" s="16">
        <f t="shared" si="102"/>
        <v>122522</v>
      </c>
      <c r="L494" s="17">
        <f t="shared" si="103"/>
        <v>405547.8</v>
      </c>
      <c r="M494" s="10" t="s">
        <v>593</v>
      </c>
      <c r="N494" s="2" t="s">
        <v>288</v>
      </c>
      <c r="O494" s="2" t="s">
        <v>594</v>
      </c>
      <c r="P494" s="2" t="s">
        <v>63</v>
      </c>
      <c r="Q494" s="2" t="s">
        <v>63</v>
      </c>
      <c r="R494" s="2" t="s">
        <v>64</v>
      </c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2" t="s">
        <v>52</v>
      </c>
      <c r="AW494" s="2" t="s">
        <v>886</v>
      </c>
      <c r="AX494" s="2" t="s">
        <v>52</v>
      </c>
      <c r="AY494" s="2" t="s">
        <v>52</v>
      </c>
    </row>
    <row r="495" spans="1:51" ht="30" customHeight="1" x14ac:dyDescent="0.3">
      <c r="A495" s="10" t="s">
        <v>596</v>
      </c>
      <c r="B495" s="10" t="s">
        <v>592</v>
      </c>
      <c r="C495" s="10" t="s">
        <v>432</v>
      </c>
      <c r="D495" s="11">
        <v>9.56</v>
      </c>
      <c r="E495" s="16">
        <f>단가대비표!O44</f>
        <v>0</v>
      </c>
      <c r="F495" s="17">
        <f t="shared" si="99"/>
        <v>0</v>
      </c>
      <c r="G495" s="16">
        <f>단가대비표!P44</f>
        <v>99248</v>
      </c>
      <c r="H495" s="17">
        <f t="shared" si="100"/>
        <v>948810.8</v>
      </c>
      <c r="I495" s="16">
        <f>단가대비표!V44</f>
        <v>0</v>
      </c>
      <c r="J495" s="17">
        <f t="shared" si="101"/>
        <v>0</v>
      </c>
      <c r="K495" s="16">
        <f t="shared" si="102"/>
        <v>99248</v>
      </c>
      <c r="L495" s="17">
        <f t="shared" si="103"/>
        <v>948810.8</v>
      </c>
      <c r="M495" s="10" t="s">
        <v>593</v>
      </c>
      <c r="N495" s="2" t="s">
        <v>288</v>
      </c>
      <c r="O495" s="2" t="s">
        <v>597</v>
      </c>
      <c r="P495" s="2" t="s">
        <v>63</v>
      </c>
      <c r="Q495" s="2" t="s">
        <v>63</v>
      </c>
      <c r="R495" s="2" t="s">
        <v>64</v>
      </c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2" t="s">
        <v>52</v>
      </c>
      <c r="AW495" s="2" t="s">
        <v>887</v>
      </c>
      <c r="AX495" s="2" t="s">
        <v>52</v>
      </c>
      <c r="AY495" s="2" t="s">
        <v>52</v>
      </c>
    </row>
    <row r="496" spans="1:51" ht="30" customHeight="1" x14ac:dyDescent="0.3">
      <c r="A496" s="10" t="s">
        <v>231</v>
      </c>
      <c r="B496" s="10" t="s">
        <v>52</v>
      </c>
      <c r="C496" s="10" t="s">
        <v>52</v>
      </c>
      <c r="D496" s="11"/>
      <c r="E496" s="16"/>
      <c r="F496" s="17">
        <f>TRUNC(SUMIF(N462:N495, N461, F462:F495),0)</f>
        <v>7896796</v>
      </c>
      <c r="G496" s="16"/>
      <c r="H496" s="17">
        <f>TRUNC(SUMIF(N462:N495, N461, H462:H495),0)</f>
        <v>1354358</v>
      </c>
      <c r="I496" s="16"/>
      <c r="J496" s="17">
        <f>TRUNC(SUMIF(N462:N495, N461, J462:J495),0)</f>
        <v>0</v>
      </c>
      <c r="K496" s="16"/>
      <c r="L496" s="17">
        <f>F496+H496+J496</f>
        <v>9251154</v>
      </c>
      <c r="M496" s="10" t="s">
        <v>52</v>
      </c>
      <c r="N496" s="2" t="s">
        <v>72</v>
      </c>
      <c r="O496" s="2" t="s">
        <v>72</v>
      </c>
      <c r="P496" s="2" t="s">
        <v>52</v>
      </c>
      <c r="Q496" s="2" t="s">
        <v>52</v>
      </c>
      <c r="R496" s="2" t="s">
        <v>52</v>
      </c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2" t="s">
        <v>52</v>
      </c>
      <c r="AW496" s="2" t="s">
        <v>52</v>
      </c>
      <c r="AX496" s="2" t="s">
        <v>52</v>
      </c>
      <c r="AY496" s="2" t="s">
        <v>52</v>
      </c>
    </row>
    <row r="497" spans="1:51" ht="30" customHeight="1" x14ac:dyDescent="0.3">
      <c r="A497" s="11"/>
      <c r="B497" s="11"/>
      <c r="C497" s="11"/>
      <c r="D497" s="11"/>
      <c r="E497" s="16"/>
      <c r="F497" s="17"/>
      <c r="G497" s="16"/>
      <c r="H497" s="17"/>
      <c r="I497" s="16"/>
      <c r="J497" s="17"/>
      <c r="K497" s="16"/>
      <c r="L497" s="17"/>
      <c r="M497" s="11"/>
    </row>
    <row r="498" spans="1:51" ht="30" customHeight="1" x14ac:dyDescent="0.3">
      <c r="A498" s="49" t="s">
        <v>1638</v>
      </c>
      <c r="B498" s="49"/>
      <c r="C498" s="49"/>
      <c r="D498" s="49"/>
      <c r="E498" s="50"/>
      <c r="F498" s="51"/>
      <c r="G498" s="50"/>
      <c r="H498" s="51"/>
      <c r="I498" s="50"/>
      <c r="J498" s="51"/>
      <c r="K498" s="50"/>
      <c r="L498" s="51"/>
      <c r="M498" s="49"/>
      <c r="N498" s="1" t="s">
        <v>290</v>
      </c>
    </row>
    <row r="499" spans="1:51" ht="30" customHeight="1" x14ac:dyDescent="0.3">
      <c r="A499" s="10" t="s">
        <v>600</v>
      </c>
      <c r="B499" s="10" t="s">
        <v>601</v>
      </c>
      <c r="C499" s="10" t="s">
        <v>93</v>
      </c>
      <c r="D499" s="11">
        <v>1</v>
      </c>
      <c r="E499" s="16">
        <f>단가대비표!O76</f>
        <v>550000</v>
      </c>
      <c r="F499" s="17">
        <f t="shared" ref="F499:F520" si="104">TRUNC(E499*D499,1)</f>
        <v>550000</v>
      </c>
      <c r="G499" s="16">
        <f>단가대비표!P76</f>
        <v>0</v>
      </c>
      <c r="H499" s="17">
        <f t="shared" ref="H499:H520" si="105">TRUNC(G499*D499,1)</f>
        <v>0</v>
      </c>
      <c r="I499" s="16">
        <f>단가대비표!V76</f>
        <v>0</v>
      </c>
      <c r="J499" s="17">
        <f t="shared" ref="J499:J520" si="106">TRUNC(I499*D499,1)</f>
        <v>0</v>
      </c>
      <c r="K499" s="16">
        <f t="shared" ref="K499:K520" si="107">TRUNC(E499+G499+I499,1)</f>
        <v>550000</v>
      </c>
      <c r="L499" s="17">
        <f t="shared" ref="L499:L520" si="108">TRUNC(F499+H499+J499,1)</f>
        <v>550000</v>
      </c>
      <c r="M499" s="10" t="s">
        <v>52</v>
      </c>
      <c r="N499" s="2" t="s">
        <v>290</v>
      </c>
      <c r="O499" s="2" t="s">
        <v>602</v>
      </c>
      <c r="P499" s="2" t="s">
        <v>63</v>
      </c>
      <c r="Q499" s="2" t="s">
        <v>63</v>
      </c>
      <c r="R499" s="2" t="s">
        <v>64</v>
      </c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2" t="s">
        <v>52</v>
      </c>
      <c r="AW499" s="2" t="s">
        <v>889</v>
      </c>
      <c r="AX499" s="2" t="s">
        <v>52</v>
      </c>
      <c r="AY499" s="2" t="s">
        <v>52</v>
      </c>
    </row>
    <row r="500" spans="1:51" ht="30" customHeight="1" x14ac:dyDescent="0.3">
      <c r="A500" s="10" t="s">
        <v>604</v>
      </c>
      <c r="B500" s="10" t="s">
        <v>605</v>
      </c>
      <c r="C500" s="10" t="s">
        <v>93</v>
      </c>
      <c r="D500" s="11">
        <v>1</v>
      </c>
      <c r="E500" s="16">
        <f>단가대비표!O91</f>
        <v>322000</v>
      </c>
      <c r="F500" s="17">
        <f t="shared" si="104"/>
        <v>322000</v>
      </c>
      <c r="G500" s="16">
        <f>단가대비표!P91</f>
        <v>0</v>
      </c>
      <c r="H500" s="17">
        <f t="shared" si="105"/>
        <v>0</v>
      </c>
      <c r="I500" s="16">
        <f>단가대비표!V91</f>
        <v>0</v>
      </c>
      <c r="J500" s="17">
        <f t="shared" si="106"/>
        <v>0</v>
      </c>
      <c r="K500" s="16">
        <f t="shared" si="107"/>
        <v>322000</v>
      </c>
      <c r="L500" s="17">
        <f t="shared" si="108"/>
        <v>322000</v>
      </c>
      <c r="M500" s="10" t="s">
        <v>52</v>
      </c>
      <c r="N500" s="2" t="s">
        <v>290</v>
      </c>
      <c r="O500" s="2" t="s">
        <v>606</v>
      </c>
      <c r="P500" s="2" t="s">
        <v>63</v>
      </c>
      <c r="Q500" s="2" t="s">
        <v>63</v>
      </c>
      <c r="R500" s="2" t="s">
        <v>64</v>
      </c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2" t="s">
        <v>52</v>
      </c>
      <c r="AW500" s="2" t="s">
        <v>890</v>
      </c>
      <c r="AX500" s="2" t="s">
        <v>52</v>
      </c>
      <c r="AY500" s="2" t="s">
        <v>52</v>
      </c>
    </row>
    <row r="501" spans="1:51" ht="30" customHeight="1" x14ac:dyDescent="0.3">
      <c r="A501" s="10" t="s">
        <v>608</v>
      </c>
      <c r="B501" s="10" t="s">
        <v>609</v>
      </c>
      <c r="C501" s="10" t="s">
        <v>93</v>
      </c>
      <c r="D501" s="11">
        <v>1</v>
      </c>
      <c r="E501" s="16">
        <f>단가대비표!O80</f>
        <v>188000</v>
      </c>
      <c r="F501" s="17">
        <f t="shared" si="104"/>
        <v>188000</v>
      </c>
      <c r="G501" s="16">
        <f>단가대비표!P80</f>
        <v>0</v>
      </c>
      <c r="H501" s="17">
        <f t="shared" si="105"/>
        <v>0</v>
      </c>
      <c r="I501" s="16">
        <f>단가대비표!V80</f>
        <v>0</v>
      </c>
      <c r="J501" s="17">
        <f t="shared" si="106"/>
        <v>0</v>
      </c>
      <c r="K501" s="16">
        <f t="shared" si="107"/>
        <v>188000</v>
      </c>
      <c r="L501" s="17">
        <f t="shared" si="108"/>
        <v>188000</v>
      </c>
      <c r="M501" s="10" t="s">
        <v>52</v>
      </c>
      <c r="N501" s="2" t="s">
        <v>290</v>
      </c>
      <c r="O501" s="2" t="s">
        <v>610</v>
      </c>
      <c r="P501" s="2" t="s">
        <v>63</v>
      </c>
      <c r="Q501" s="2" t="s">
        <v>63</v>
      </c>
      <c r="R501" s="2" t="s">
        <v>64</v>
      </c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2" t="s">
        <v>52</v>
      </c>
      <c r="AW501" s="2" t="s">
        <v>891</v>
      </c>
      <c r="AX501" s="2" t="s">
        <v>52</v>
      </c>
      <c r="AY501" s="2" t="s">
        <v>52</v>
      </c>
    </row>
    <row r="502" spans="1:51" ht="30" customHeight="1" x14ac:dyDescent="0.3">
      <c r="A502" s="10" t="s">
        <v>612</v>
      </c>
      <c r="B502" s="10" t="s">
        <v>613</v>
      </c>
      <c r="C502" s="10" t="s">
        <v>93</v>
      </c>
      <c r="D502" s="11">
        <v>1</v>
      </c>
      <c r="E502" s="16">
        <f>단가대비표!O81</f>
        <v>989000</v>
      </c>
      <c r="F502" s="17">
        <f t="shared" si="104"/>
        <v>989000</v>
      </c>
      <c r="G502" s="16">
        <f>단가대비표!P81</f>
        <v>0</v>
      </c>
      <c r="H502" s="17">
        <f t="shared" si="105"/>
        <v>0</v>
      </c>
      <c r="I502" s="16">
        <f>단가대비표!V81</f>
        <v>0</v>
      </c>
      <c r="J502" s="17">
        <f t="shared" si="106"/>
        <v>0</v>
      </c>
      <c r="K502" s="16">
        <f t="shared" si="107"/>
        <v>989000</v>
      </c>
      <c r="L502" s="17">
        <f t="shared" si="108"/>
        <v>989000</v>
      </c>
      <c r="M502" s="10" t="s">
        <v>52</v>
      </c>
      <c r="N502" s="2" t="s">
        <v>290</v>
      </c>
      <c r="O502" s="2" t="s">
        <v>614</v>
      </c>
      <c r="P502" s="2" t="s">
        <v>63</v>
      </c>
      <c r="Q502" s="2" t="s">
        <v>63</v>
      </c>
      <c r="R502" s="2" t="s">
        <v>64</v>
      </c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2" t="s">
        <v>52</v>
      </c>
      <c r="AW502" s="2" t="s">
        <v>892</v>
      </c>
      <c r="AX502" s="2" t="s">
        <v>52</v>
      </c>
      <c r="AY502" s="2" t="s">
        <v>52</v>
      </c>
    </row>
    <row r="503" spans="1:51" ht="30" customHeight="1" x14ac:dyDescent="0.3">
      <c r="A503" s="10" t="s">
        <v>616</v>
      </c>
      <c r="B503" s="10" t="s">
        <v>617</v>
      </c>
      <c r="C503" s="10" t="s">
        <v>93</v>
      </c>
      <c r="D503" s="11">
        <v>1</v>
      </c>
      <c r="E503" s="16">
        <f>단가대비표!O82</f>
        <v>1064000</v>
      </c>
      <c r="F503" s="17">
        <f t="shared" si="104"/>
        <v>1064000</v>
      </c>
      <c r="G503" s="16">
        <f>단가대비표!P82</f>
        <v>0</v>
      </c>
      <c r="H503" s="17">
        <f t="shared" si="105"/>
        <v>0</v>
      </c>
      <c r="I503" s="16">
        <f>단가대비표!V82</f>
        <v>0</v>
      </c>
      <c r="J503" s="17">
        <f t="shared" si="106"/>
        <v>0</v>
      </c>
      <c r="K503" s="16">
        <f t="shared" si="107"/>
        <v>1064000</v>
      </c>
      <c r="L503" s="17">
        <f t="shared" si="108"/>
        <v>1064000</v>
      </c>
      <c r="M503" s="10" t="s">
        <v>52</v>
      </c>
      <c r="N503" s="2" t="s">
        <v>290</v>
      </c>
      <c r="O503" s="2" t="s">
        <v>618</v>
      </c>
      <c r="P503" s="2" t="s">
        <v>63</v>
      </c>
      <c r="Q503" s="2" t="s">
        <v>63</v>
      </c>
      <c r="R503" s="2" t="s">
        <v>64</v>
      </c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2" t="s">
        <v>52</v>
      </c>
      <c r="AW503" s="2" t="s">
        <v>893</v>
      </c>
      <c r="AX503" s="2" t="s">
        <v>52</v>
      </c>
      <c r="AY503" s="2" t="s">
        <v>52</v>
      </c>
    </row>
    <row r="504" spans="1:51" ht="30" customHeight="1" x14ac:dyDescent="0.3">
      <c r="A504" s="10" t="s">
        <v>616</v>
      </c>
      <c r="B504" s="10" t="s">
        <v>620</v>
      </c>
      <c r="C504" s="10" t="s">
        <v>93</v>
      </c>
      <c r="D504" s="11">
        <v>1</v>
      </c>
      <c r="E504" s="16">
        <f>단가대비표!O83</f>
        <v>423000</v>
      </c>
      <c r="F504" s="17">
        <f t="shared" si="104"/>
        <v>423000</v>
      </c>
      <c r="G504" s="16">
        <f>단가대비표!P83</f>
        <v>0</v>
      </c>
      <c r="H504" s="17">
        <f t="shared" si="105"/>
        <v>0</v>
      </c>
      <c r="I504" s="16">
        <f>단가대비표!V83</f>
        <v>0</v>
      </c>
      <c r="J504" s="17">
        <f t="shared" si="106"/>
        <v>0</v>
      </c>
      <c r="K504" s="16">
        <f t="shared" si="107"/>
        <v>423000</v>
      </c>
      <c r="L504" s="17">
        <f t="shared" si="108"/>
        <v>423000</v>
      </c>
      <c r="M504" s="10" t="s">
        <v>52</v>
      </c>
      <c r="N504" s="2" t="s">
        <v>290</v>
      </c>
      <c r="O504" s="2" t="s">
        <v>621</v>
      </c>
      <c r="P504" s="2" t="s">
        <v>63</v>
      </c>
      <c r="Q504" s="2" t="s">
        <v>63</v>
      </c>
      <c r="R504" s="2" t="s">
        <v>64</v>
      </c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2" t="s">
        <v>52</v>
      </c>
      <c r="AW504" s="2" t="s">
        <v>894</v>
      </c>
      <c r="AX504" s="2" t="s">
        <v>52</v>
      </c>
      <c r="AY504" s="2" t="s">
        <v>52</v>
      </c>
    </row>
    <row r="505" spans="1:51" ht="30" customHeight="1" x14ac:dyDescent="0.3">
      <c r="A505" s="10" t="s">
        <v>623</v>
      </c>
      <c r="B505" s="10" t="s">
        <v>624</v>
      </c>
      <c r="C505" s="10" t="s">
        <v>93</v>
      </c>
      <c r="D505" s="11">
        <v>1</v>
      </c>
      <c r="E505" s="16">
        <f>단가대비표!O87</f>
        <v>255000</v>
      </c>
      <c r="F505" s="17">
        <f t="shared" si="104"/>
        <v>255000</v>
      </c>
      <c r="G505" s="16">
        <f>단가대비표!P87</f>
        <v>0</v>
      </c>
      <c r="H505" s="17">
        <f t="shared" si="105"/>
        <v>0</v>
      </c>
      <c r="I505" s="16">
        <f>단가대비표!V87</f>
        <v>0</v>
      </c>
      <c r="J505" s="17">
        <f t="shared" si="106"/>
        <v>0</v>
      </c>
      <c r="K505" s="16">
        <f t="shared" si="107"/>
        <v>255000</v>
      </c>
      <c r="L505" s="17">
        <f t="shared" si="108"/>
        <v>255000</v>
      </c>
      <c r="M505" s="10" t="s">
        <v>52</v>
      </c>
      <c r="N505" s="2" t="s">
        <v>290</v>
      </c>
      <c r="O505" s="2" t="s">
        <v>625</v>
      </c>
      <c r="P505" s="2" t="s">
        <v>63</v>
      </c>
      <c r="Q505" s="2" t="s">
        <v>63</v>
      </c>
      <c r="R505" s="2" t="s">
        <v>64</v>
      </c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2" t="s">
        <v>52</v>
      </c>
      <c r="AW505" s="2" t="s">
        <v>895</v>
      </c>
      <c r="AX505" s="2" t="s">
        <v>52</v>
      </c>
      <c r="AY505" s="2" t="s">
        <v>52</v>
      </c>
    </row>
    <row r="506" spans="1:51" ht="30" customHeight="1" x14ac:dyDescent="0.3">
      <c r="A506" s="10" t="s">
        <v>627</v>
      </c>
      <c r="B506" s="10" t="s">
        <v>635</v>
      </c>
      <c r="C506" s="10" t="s">
        <v>93</v>
      </c>
      <c r="D506" s="11">
        <v>1</v>
      </c>
      <c r="E506" s="16">
        <f>단가대비표!O84</f>
        <v>135000</v>
      </c>
      <c r="F506" s="17">
        <f t="shared" si="104"/>
        <v>135000</v>
      </c>
      <c r="G506" s="16">
        <f>단가대비표!P84</f>
        <v>0</v>
      </c>
      <c r="H506" s="17">
        <f t="shared" si="105"/>
        <v>0</v>
      </c>
      <c r="I506" s="16">
        <f>단가대비표!V84</f>
        <v>0</v>
      </c>
      <c r="J506" s="17">
        <f t="shared" si="106"/>
        <v>0</v>
      </c>
      <c r="K506" s="16">
        <f t="shared" si="107"/>
        <v>135000</v>
      </c>
      <c r="L506" s="17">
        <f t="shared" si="108"/>
        <v>135000</v>
      </c>
      <c r="M506" s="10" t="s">
        <v>52</v>
      </c>
      <c r="N506" s="2" t="s">
        <v>290</v>
      </c>
      <c r="O506" s="2" t="s">
        <v>835</v>
      </c>
      <c r="P506" s="2" t="s">
        <v>63</v>
      </c>
      <c r="Q506" s="2" t="s">
        <v>63</v>
      </c>
      <c r="R506" s="2" t="s">
        <v>64</v>
      </c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2" t="s">
        <v>52</v>
      </c>
      <c r="AW506" s="2" t="s">
        <v>896</v>
      </c>
      <c r="AX506" s="2" t="s">
        <v>52</v>
      </c>
      <c r="AY506" s="2" t="s">
        <v>52</v>
      </c>
    </row>
    <row r="507" spans="1:51" ht="30" customHeight="1" x14ac:dyDescent="0.3">
      <c r="A507" s="10" t="s">
        <v>627</v>
      </c>
      <c r="B507" s="10" t="s">
        <v>628</v>
      </c>
      <c r="C507" s="10" t="s">
        <v>93</v>
      </c>
      <c r="D507" s="11">
        <v>1</v>
      </c>
      <c r="E507" s="16">
        <f>단가대비표!O85</f>
        <v>223000</v>
      </c>
      <c r="F507" s="17">
        <f t="shared" si="104"/>
        <v>223000</v>
      </c>
      <c r="G507" s="16">
        <f>단가대비표!P85</f>
        <v>0</v>
      </c>
      <c r="H507" s="17">
        <f t="shared" si="105"/>
        <v>0</v>
      </c>
      <c r="I507" s="16">
        <f>단가대비표!V85</f>
        <v>0</v>
      </c>
      <c r="J507" s="17">
        <f t="shared" si="106"/>
        <v>0</v>
      </c>
      <c r="K507" s="16">
        <f t="shared" si="107"/>
        <v>223000</v>
      </c>
      <c r="L507" s="17">
        <f t="shared" si="108"/>
        <v>223000</v>
      </c>
      <c r="M507" s="10" t="s">
        <v>52</v>
      </c>
      <c r="N507" s="2" t="s">
        <v>290</v>
      </c>
      <c r="O507" s="2" t="s">
        <v>629</v>
      </c>
      <c r="P507" s="2" t="s">
        <v>63</v>
      </c>
      <c r="Q507" s="2" t="s">
        <v>63</v>
      </c>
      <c r="R507" s="2" t="s">
        <v>64</v>
      </c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2" t="s">
        <v>52</v>
      </c>
      <c r="AW507" s="2" t="s">
        <v>897</v>
      </c>
      <c r="AX507" s="2" t="s">
        <v>52</v>
      </c>
      <c r="AY507" s="2" t="s">
        <v>52</v>
      </c>
    </row>
    <row r="508" spans="1:51" ht="30" customHeight="1" x14ac:dyDescent="0.3">
      <c r="A508" s="10" t="s">
        <v>631</v>
      </c>
      <c r="B508" s="10" t="s">
        <v>632</v>
      </c>
      <c r="C508" s="10" t="s">
        <v>93</v>
      </c>
      <c r="D508" s="11">
        <v>1</v>
      </c>
      <c r="E508" s="16">
        <f>단가대비표!O88</f>
        <v>865000</v>
      </c>
      <c r="F508" s="17">
        <f t="shared" si="104"/>
        <v>865000</v>
      </c>
      <c r="G508" s="16">
        <f>단가대비표!P88</f>
        <v>0</v>
      </c>
      <c r="H508" s="17">
        <f t="shared" si="105"/>
        <v>0</v>
      </c>
      <c r="I508" s="16">
        <f>단가대비표!V88</f>
        <v>0</v>
      </c>
      <c r="J508" s="17">
        <f t="shared" si="106"/>
        <v>0</v>
      </c>
      <c r="K508" s="16">
        <f t="shared" si="107"/>
        <v>865000</v>
      </c>
      <c r="L508" s="17">
        <f t="shared" si="108"/>
        <v>865000</v>
      </c>
      <c r="M508" s="10" t="s">
        <v>52</v>
      </c>
      <c r="N508" s="2" t="s">
        <v>290</v>
      </c>
      <c r="O508" s="2" t="s">
        <v>633</v>
      </c>
      <c r="P508" s="2" t="s">
        <v>63</v>
      </c>
      <c r="Q508" s="2" t="s">
        <v>63</v>
      </c>
      <c r="R508" s="2" t="s">
        <v>64</v>
      </c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2" t="s">
        <v>52</v>
      </c>
      <c r="AW508" s="2" t="s">
        <v>898</v>
      </c>
      <c r="AX508" s="2" t="s">
        <v>52</v>
      </c>
      <c r="AY508" s="2" t="s">
        <v>52</v>
      </c>
    </row>
    <row r="509" spans="1:51" ht="30" customHeight="1" x14ac:dyDescent="0.3">
      <c r="A509" s="10" t="s">
        <v>838</v>
      </c>
      <c r="B509" s="10" t="s">
        <v>839</v>
      </c>
      <c r="C509" s="10" t="s">
        <v>93</v>
      </c>
      <c r="D509" s="11">
        <v>3</v>
      </c>
      <c r="E509" s="16">
        <f>단가대비표!O90</f>
        <v>10000</v>
      </c>
      <c r="F509" s="17">
        <f t="shared" si="104"/>
        <v>30000</v>
      </c>
      <c r="G509" s="16">
        <f>단가대비표!P90</f>
        <v>0</v>
      </c>
      <c r="H509" s="17">
        <f t="shared" si="105"/>
        <v>0</v>
      </c>
      <c r="I509" s="16">
        <f>단가대비표!V90</f>
        <v>0</v>
      </c>
      <c r="J509" s="17">
        <f t="shared" si="106"/>
        <v>0</v>
      </c>
      <c r="K509" s="16">
        <f t="shared" si="107"/>
        <v>10000</v>
      </c>
      <c r="L509" s="17">
        <f t="shared" si="108"/>
        <v>30000</v>
      </c>
      <c r="M509" s="10" t="s">
        <v>52</v>
      </c>
      <c r="N509" s="2" t="s">
        <v>290</v>
      </c>
      <c r="O509" s="2" t="s">
        <v>840</v>
      </c>
      <c r="P509" s="2" t="s">
        <v>63</v>
      </c>
      <c r="Q509" s="2" t="s">
        <v>63</v>
      </c>
      <c r="R509" s="2" t="s">
        <v>64</v>
      </c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2" t="s">
        <v>52</v>
      </c>
      <c r="AW509" s="2" t="s">
        <v>899</v>
      </c>
      <c r="AX509" s="2" t="s">
        <v>52</v>
      </c>
      <c r="AY509" s="2" t="s">
        <v>52</v>
      </c>
    </row>
    <row r="510" spans="1:51" ht="30" customHeight="1" x14ac:dyDescent="0.3">
      <c r="A510" s="10" t="s">
        <v>1651</v>
      </c>
      <c r="B510" s="10" t="s">
        <v>638</v>
      </c>
      <c r="C510" s="10" t="s">
        <v>639</v>
      </c>
      <c r="D510" s="11">
        <v>49</v>
      </c>
      <c r="E510" s="16">
        <f>단가대비표!O77</f>
        <v>63000</v>
      </c>
      <c r="F510" s="17">
        <f t="shared" si="104"/>
        <v>3087000</v>
      </c>
      <c r="G510" s="16">
        <f>단가대비표!P77</f>
        <v>0</v>
      </c>
      <c r="H510" s="17">
        <f t="shared" si="105"/>
        <v>0</v>
      </c>
      <c r="I510" s="16">
        <f>단가대비표!V77</f>
        <v>0</v>
      </c>
      <c r="J510" s="17">
        <f t="shared" si="106"/>
        <v>0</v>
      </c>
      <c r="K510" s="16">
        <f t="shared" si="107"/>
        <v>63000</v>
      </c>
      <c r="L510" s="17">
        <f t="shared" si="108"/>
        <v>3087000</v>
      </c>
      <c r="M510" s="10" t="s">
        <v>52</v>
      </c>
      <c r="N510" s="2" t="s">
        <v>290</v>
      </c>
      <c r="O510" s="2" t="s">
        <v>640</v>
      </c>
      <c r="P510" s="2" t="s">
        <v>63</v>
      </c>
      <c r="Q510" s="2" t="s">
        <v>63</v>
      </c>
      <c r="R510" s="2" t="s">
        <v>64</v>
      </c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2" t="s">
        <v>52</v>
      </c>
      <c r="AW510" s="2" t="s">
        <v>900</v>
      </c>
      <c r="AX510" s="2" t="s">
        <v>52</v>
      </c>
      <c r="AY510" s="2" t="s">
        <v>52</v>
      </c>
    </row>
    <row r="511" spans="1:51" ht="30" customHeight="1" x14ac:dyDescent="0.3">
      <c r="A511" s="10" t="s">
        <v>1651</v>
      </c>
      <c r="B511" s="10" t="s">
        <v>642</v>
      </c>
      <c r="C511" s="10" t="s">
        <v>639</v>
      </c>
      <c r="D511" s="11">
        <v>4</v>
      </c>
      <c r="E511" s="16">
        <f>단가대비표!O78</f>
        <v>126000</v>
      </c>
      <c r="F511" s="17">
        <f t="shared" si="104"/>
        <v>504000</v>
      </c>
      <c r="G511" s="16">
        <f>단가대비표!P78</f>
        <v>0</v>
      </c>
      <c r="H511" s="17">
        <f t="shared" si="105"/>
        <v>0</v>
      </c>
      <c r="I511" s="16">
        <f>단가대비표!V78</f>
        <v>0</v>
      </c>
      <c r="J511" s="17">
        <f t="shared" si="106"/>
        <v>0</v>
      </c>
      <c r="K511" s="16">
        <f t="shared" si="107"/>
        <v>126000</v>
      </c>
      <c r="L511" s="17">
        <f t="shared" si="108"/>
        <v>504000</v>
      </c>
      <c r="M511" s="10" t="s">
        <v>52</v>
      </c>
      <c r="N511" s="2" t="s">
        <v>290</v>
      </c>
      <c r="O511" s="2" t="s">
        <v>643</v>
      </c>
      <c r="P511" s="2" t="s">
        <v>63</v>
      </c>
      <c r="Q511" s="2" t="s">
        <v>63</v>
      </c>
      <c r="R511" s="2" t="s">
        <v>64</v>
      </c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2" t="s">
        <v>52</v>
      </c>
      <c r="AW511" s="2" t="s">
        <v>901</v>
      </c>
      <c r="AX511" s="2" t="s">
        <v>52</v>
      </c>
      <c r="AY511" s="2" t="s">
        <v>52</v>
      </c>
    </row>
    <row r="512" spans="1:51" ht="30" customHeight="1" x14ac:dyDescent="0.3">
      <c r="A512" s="10" t="s">
        <v>1651</v>
      </c>
      <c r="B512" s="10" t="s">
        <v>645</v>
      </c>
      <c r="C512" s="10" t="s">
        <v>639</v>
      </c>
      <c r="D512" s="11">
        <v>1</v>
      </c>
      <c r="E512" s="16">
        <f>단가대비표!O79</f>
        <v>379000</v>
      </c>
      <c r="F512" s="17">
        <f t="shared" si="104"/>
        <v>379000</v>
      </c>
      <c r="G512" s="16">
        <f>단가대비표!P79</f>
        <v>0</v>
      </c>
      <c r="H512" s="17">
        <f t="shared" si="105"/>
        <v>0</v>
      </c>
      <c r="I512" s="16">
        <f>단가대비표!V79</f>
        <v>0</v>
      </c>
      <c r="J512" s="17">
        <f t="shared" si="106"/>
        <v>0</v>
      </c>
      <c r="K512" s="16">
        <f t="shared" si="107"/>
        <v>379000</v>
      </c>
      <c r="L512" s="17">
        <f t="shared" si="108"/>
        <v>379000</v>
      </c>
      <c r="M512" s="10" t="s">
        <v>52</v>
      </c>
      <c r="N512" s="2" t="s">
        <v>290</v>
      </c>
      <c r="O512" s="2" t="s">
        <v>646</v>
      </c>
      <c r="P512" s="2" t="s">
        <v>63</v>
      </c>
      <c r="Q512" s="2" t="s">
        <v>63</v>
      </c>
      <c r="R512" s="2" t="s">
        <v>64</v>
      </c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2" t="s">
        <v>52</v>
      </c>
      <c r="AW512" s="2" t="s">
        <v>902</v>
      </c>
      <c r="AX512" s="2" t="s">
        <v>52</v>
      </c>
      <c r="AY512" s="2" t="s">
        <v>52</v>
      </c>
    </row>
    <row r="513" spans="1:51" ht="30" customHeight="1" x14ac:dyDescent="0.3">
      <c r="A513" s="10" t="s">
        <v>564</v>
      </c>
      <c r="B513" s="10" t="s">
        <v>652</v>
      </c>
      <c r="C513" s="10" t="s">
        <v>93</v>
      </c>
      <c r="D513" s="11">
        <v>1</v>
      </c>
      <c r="E513" s="16">
        <f>단가대비표!O51</f>
        <v>385000</v>
      </c>
      <c r="F513" s="17">
        <f t="shared" si="104"/>
        <v>385000</v>
      </c>
      <c r="G513" s="16">
        <f>단가대비표!P51</f>
        <v>0</v>
      </c>
      <c r="H513" s="17">
        <f t="shared" si="105"/>
        <v>0</v>
      </c>
      <c r="I513" s="16">
        <f>단가대비표!V51</f>
        <v>0</v>
      </c>
      <c r="J513" s="17">
        <f t="shared" si="106"/>
        <v>0</v>
      </c>
      <c r="K513" s="16">
        <f t="shared" si="107"/>
        <v>385000</v>
      </c>
      <c r="L513" s="17">
        <f t="shared" si="108"/>
        <v>385000</v>
      </c>
      <c r="M513" s="10" t="s">
        <v>52</v>
      </c>
      <c r="N513" s="2" t="s">
        <v>290</v>
      </c>
      <c r="O513" s="2" t="s">
        <v>653</v>
      </c>
      <c r="P513" s="2" t="s">
        <v>63</v>
      </c>
      <c r="Q513" s="2" t="s">
        <v>63</v>
      </c>
      <c r="R513" s="2" t="s">
        <v>64</v>
      </c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2" t="s">
        <v>52</v>
      </c>
      <c r="AW513" s="2" t="s">
        <v>903</v>
      </c>
      <c r="AX513" s="2" t="s">
        <v>52</v>
      </c>
      <c r="AY513" s="2" t="s">
        <v>52</v>
      </c>
    </row>
    <row r="514" spans="1:51" ht="30" customHeight="1" x14ac:dyDescent="0.3">
      <c r="A514" s="10" t="s">
        <v>655</v>
      </c>
      <c r="B514" s="10" t="s">
        <v>656</v>
      </c>
      <c r="C514" s="10" t="s">
        <v>93</v>
      </c>
      <c r="D514" s="11">
        <v>49</v>
      </c>
      <c r="E514" s="16">
        <f>단가대비표!O67</f>
        <v>19560</v>
      </c>
      <c r="F514" s="17">
        <f t="shared" si="104"/>
        <v>958440</v>
      </c>
      <c r="G514" s="16">
        <f>단가대비표!P67</f>
        <v>0</v>
      </c>
      <c r="H514" s="17">
        <f t="shared" si="105"/>
        <v>0</v>
      </c>
      <c r="I514" s="16">
        <f>단가대비표!V67</f>
        <v>0</v>
      </c>
      <c r="J514" s="17">
        <f t="shared" si="106"/>
        <v>0</v>
      </c>
      <c r="K514" s="16">
        <f t="shared" si="107"/>
        <v>19560</v>
      </c>
      <c r="L514" s="17">
        <f t="shared" si="108"/>
        <v>958440</v>
      </c>
      <c r="M514" s="10" t="s">
        <v>52</v>
      </c>
      <c r="N514" s="2" t="s">
        <v>290</v>
      </c>
      <c r="O514" s="2" t="s">
        <v>657</v>
      </c>
      <c r="P514" s="2" t="s">
        <v>63</v>
      </c>
      <c r="Q514" s="2" t="s">
        <v>63</v>
      </c>
      <c r="R514" s="2" t="s">
        <v>64</v>
      </c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2" t="s">
        <v>52</v>
      </c>
      <c r="AW514" s="2" t="s">
        <v>904</v>
      </c>
      <c r="AX514" s="2" t="s">
        <v>52</v>
      </c>
      <c r="AY514" s="2" t="s">
        <v>52</v>
      </c>
    </row>
    <row r="515" spans="1:51" ht="30" customHeight="1" x14ac:dyDescent="0.3">
      <c r="A515" s="10" t="s">
        <v>575</v>
      </c>
      <c r="B515" s="10" t="s">
        <v>666</v>
      </c>
      <c r="C515" s="10" t="s">
        <v>424</v>
      </c>
      <c r="D515" s="11">
        <v>110</v>
      </c>
      <c r="E515" s="16">
        <f>단가대비표!O5</f>
        <v>327</v>
      </c>
      <c r="F515" s="17">
        <f t="shared" si="104"/>
        <v>35970</v>
      </c>
      <c r="G515" s="16">
        <f>단가대비표!P5</f>
        <v>0</v>
      </c>
      <c r="H515" s="17">
        <f t="shared" si="105"/>
        <v>0</v>
      </c>
      <c r="I515" s="16">
        <f>단가대비표!V5</f>
        <v>0</v>
      </c>
      <c r="J515" s="17">
        <f t="shared" si="106"/>
        <v>0</v>
      </c>
      <c r="K515" s="16">
        <f t="shared" si="107"/>
        <v>327</v>
      </c>
      <c r="L515" s="17">
        <f t="shared" si="108"/>
        <v>35970</v>
      </c>
      <c r="M515" s="10" t="s">
        <v>52</v>
      </c>
      <c r="N515" s="2" t="s">
        <v>290</v>
      </c>
      <c r="O515" s="2" t="s">
        <v>667</v>
      </c>
      <c r="P515" s="2" t="s">
        <v>63</v>
      </c>
      <c r="Q515" s="2" t="s">
        <v>63</v>
      </c>
      <c r="R515" s="2" t="s">
        <v>64</v>
      </c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2" t="s">
        <v>52</v>
      </c>
      <c r="AW515" s="2" t="s">
        <v>905</v>
      </c>
      <c r="AX515" s="2" t="s">
        <v>52</v>
      </c>
      <c r="AY515" s="2" t="s">
        <v>52</v>
      </c>
    </row>
    <row r="516" spans="1:51" ht="30" customHeight="1" x14ac:dyDescent="0.3">
      <c r="A516" s="10" t="s">
        <v>529</v>
      </c>
      <c r="B516" s="10" t="s">
        <v>533</v>
      </c>
      <c r="C516" s="10" t="s">
        <v>93</v>
      </c>
      <c r="D516" s="11">
        <v>9</v>
      </c>
      <c r="E516" s="16">
        <f>단가대비표!O22</f>
        <v>2500</v>
      </c>
      <c r="F516" s="17">
        <f t="shared" si="104"/>
        <v>22500</v>
      </c>
      <c r="G516" s="16">
        <f>단가대비표!P22</f>
        <v>0</v>
      </c>
      <c r="H516" s="17">
        <f t="shared" si="105"/>
        <v>0</v>
      </c>
      <c r="I516" s="16">
        <f>단가대비표!V22</f>
        <v>0</v>
      </c>
      <c r="J516" s="17">
        <f t="shared" si="106"/>
        <v>0</v>
      </c>
      <c r="K516" s="16">
        <f t="shared" si="107"/>
        <v>2500</v>
      </c>
      <c r="L516" s="17">
        <f t="shared" si="108"/>
        <v>22500</v>
      </c>
      <c r="M516" s="10" t="s">
        <v>52</v>
      </c>
      <c r="N516" s="2" t="s">
        <v>290</v>
      </c>
      <c r="O516" s="2" t="s">
        <v>534</v>
      </c>
      <c r="P516" s="2" t="s">
        <v>63</v>
      </c>
      <c r="Q516" s="2" t="s">
        <v>63</v>
      </c>
      <c r="R516" s="2" t="s">
        <v>64</v>
      </c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2" t="s">
        <v>52</v>
      </c>
      <c r="AW516" s="2" t="s">
        <v>906</v>
      </c>
      <c r="AX516" s="2" t="s">
        <v>52</v>
      </c>
      <c r="AY516" s="2" t="s">
        <v>52</v>
      </c>
    </row>
    <row r="517" spans="1:51" ht="30" customHeight="1" x14ac:dyDescent="0.3">
      <c r="A517" s="10" t="s">
        <v>591</v>
      </c>
      <c r="B517" s="10" t="s">
        <v>592</v>
      </c>
      <c r="C517" s="10" t="s">
        <v>432</v>
      </c>
      <c r="D517" s="11">
        <v>6.05</v>
      </c>
      <c r="E517" s="16">
        <f>단가대비표!O43</f>
        <v>0</v>
      </c>
      <c r="F517" s="17">
        <f t="shared" si="104"/>
        <v>0</v>
      </c>
      <c r="G517" s="16">
        <f>단가대비표!P43</f>
        <v>122522</v>
      </c>
      <c r="H517" s="17">
        <f t="shared" si="105"/>
        <v>741258.1</v>
      </c>
      <c r="I517" s="16">
        <f>단가대비표!V43</f>
        <v>0</v>
      </c>
      <c r="J517" s="17">
        <f t="shared" si="106"/>
        <v>0</v>
      </c>
      <c r="K517" s="16">
        <f t="shared" si="107"/>
        <v>122522</v>
      </c>
      <c r="L517" s="17">
        <f t="shared" si="108"/>
        <v>741258.1</v>
      </c>
      <c r="M517" s="10" t="s">
        <v>593</v>
      </c>
      <c r="N517" s="2" t="s">
        <v>290</v>
      </c>
      <c r="O517" s="2" t="s">
        <v>594</v>
      </c>
      <c r="P517" s="2" t="s">
        <v>63</v>
      </c>
      <c r="Q517" s="2" t="s">
        <v>63</v>
      </c>
      <c r="R517" s="2" t="s">
        <v>64</v>
      </c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2" t="s">
        <v>52</v>
      </c>
      <c r="AW517" s="2" t="s">
        <v>907</v>
      </c>
      <c r="AX517" s="2" t="s">
        <v>52</v>
      </c>
      <c r="AY517" s="2" t="s">
        <v>52</v>
      </c>
    </row>
    <row r="518" spans="1:51" ht="30" customHeight="1" x14ac:dyDescent="0.3">
      <c r="A518" s="10" t="s">
        <v>596</v>
      </c>
      <c r="B518" s="10" t="s">
        <v>592</v>
      </c>
      <c r="C518" s="10" t="s">
        <v>432</v>
      </c>
      <c r="D518" s="11">
        <v>6.22</v>
      </c>
      <c r="E518" s="16">
        <f>단가대비표!O44</f>
        <v>0</v>
      </c>
      <c r="F518" s="17">
        <f t="shared" si="104"/>
        <v>0</v>
      </c>
      <c r="G518" s="16">
        <f>단가대비표!P44</f>
        <v>99248</v>
      </c>
      <c r="H518" s="17">
        <f t="shared" si="105"/>
        <v>617322.5</v>
      </c>
      <c r="I518" s="16">
        <f>단가대비표!V44</f>
        <v>0</v>
      </c>
      <c r="J518" s="17">
        <f t="shared" si="106"/>
        <v>0</v>
      </c>
      <c r="K518" s="16">
        <f t="shared" si="107"/>
        <v>99248</v>
      </c>
      <c r="L518" s="17">
        <f t="shared" si="108"/>
        <v>617322.5</v>
      </c>
      <c r="M518" s="10" t="s">
        <v>593</v>
      </c>
      <c r="N518" s="2" t="s">
        <v>290</v>
      </c>
      <c r="O518" s="2" t="s">
        <v>597</v>
      </c>
      <c r="P518" s="2" t="s">
        <v>63</v>
      </c>
      <c r="Q518" s="2" t="s">
        <v>63</v>
      </c>
      <c r="R518" s="2" t="s">
        <v>64</v>
      </c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2" t="s">
        <v>52</v>
      </c>
      <c r="AW518" s="2" t="s">
        <v>908</v>
      </c>
      <c r="AX518" s="2" t="s">
        <v>52</v>
      </c>
      <c r="AY518" s="2" t="s">
        <v>52</v>
      </c>
    </row>
    <row r="519" spans="1:51" ht="30" customHeight="1" x14ac:dyDescent="0.3">
      <c r="A519" s="10" t="s">
        <v>670</v>
      </c>
      <c r="B519" s="10" t="s">
        <v>592</v>
      </c>
      <c r="C519" s="10" t="s">
        <v>432</v>
      </c>
      <c r="D519" s="11">
        <v>0.4</v>
      </c>
      <c r="E519" s="16">
        <f>단가대비표!O42</f>
        <v>0</v>
      </c>
      <c r="F519" s="17">
        <f t="shared" si="104"/>
        <v>0</v>
      </c>
      <c r="G519" s="16">
        <f>단가대비표!P42</f>
        <v>144458</v>
      </c>
      <c r="H519" s="17">
        <f t="shared" si="105"/>
        <v>57783.199999999997</v>
      </c>
      <c r="I519" s="16">
        <f>단가대비표!V42</f>
        <v>0</v>
      </c>
      <c r="J519" s="17">
        <f t="shared" si="106"/>
        <v>0</v>
      </c>
      <c r="K519" s="16">
        <f t="shared" si="107"/>
        <v>144458</v>
      </c>
      <c r="L519" s="17">
        <f t="shared" si="108"/>
        <v>57783.199999999997</v>
      </c>
      <c r="M519" s="10" t="s">
        <v>593</v>
      </c>
      <c r="N519" s="2" t="s">
        <v>290</v>
      </c>
      <c r="O519" s="2" t="s">
        <v>671</v>
      </c>
      <c r="P519" s="2" t="s">
        <v>63</v>
      </c>
      <c r="Q519" s="2" t="s">
        <v>63</v>
      </c>
      <c r="R519" s="2" t="s">
        <v>64</v>
      </c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2" t="s">
        <v>52</v>
      </c>
      <c r="AW519" s="2" t="s">
        <v>909</v>
      </c>
      <c r="AX519" s="2" t="s">
        <v>52</v>
      </c>
      <c r="AY519" s="2" t="s">
        <v>52</v>
      </c>
    </row>
    <row r="520" spans="1:51" ht="30" customHeight="1" x14ac:dyDescent="0.3">
      <c r="A520" s="10" t="s">
        <v>675</v>
      </c>
      <c r="B520" s="10" t="s">
        <v>592</v>
      </c>
      <c r="C520" s="10" t="s">
        <v>432</v>
      </c>
      <c r="D520" s="11">
        <v>0.16</v>
      </c>
      <c r="E520" s="16">
        <f>단가대비표!O45</f>
        <v>0</v>
      </c>
      <c r="F520" s="17">
        <f t="shared" si="104"/>
        <v>0</v>
      </c>
      <c r="G520" s="16">
        <f>단가대비표!P45</f>
        <v>90694</v>
      </c>
      <c r="H520" s="17">
        <f t="shared" si="105"/>
        <v>14511</v>
      </c>
      <c r="I520" s="16">
        <f>단가대비표!V45</f>
        <v>0</v>
      </c>
      <c r="J520" s="17">
        <f t="shared" si="106"/>
        <v>0</v>
      </c>
      <c r="K520" s="16">
        <f t="shared" si="107"/>
        <v>90694</v>
      </c>
      <c r="L520" s="17">
        <f t="shared" si="108"/>
        <v>14511</v>
      </c>
      <c r="M520" s="10" t="s">
        <v>593</v>
      </c>
      <c r="N520" s="2" t="s">
        <v>290</v>
      </c>
      <c r="O520" s="2" t="s">
        <v>676</v>
      </c>
      <c r="P520" s="2" t="s">
        <v>63</v>
      </c>
      <c r="Q520" s="2" t="s">
        <v>63</v>
      </c>
      <c r="R520" s="2" t="s">
        <v>64</v>
      </c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2" t="s">
        <v>52</v>
      </c>
      <c r="AW520" s="2" t="s">
        <v>910</v>
      </c>
      <c r="AX520" s="2" t="s">
        <v>52</v>
      </c>
      <c r="AY520" s="2" t="s">
        <v>52</v>
      </c>
    </row>
    <row r="521" spans="1:51" ht="30" customHeight="1" x14ac:dyDescent="0.3">
      <c r="A521" s="10" t="s">
        <v>231</v>
      </c>
      <c r="B521" s="10" t="s">
        <v>52</v>
      </c>
      <c r="C521" s="10" t="s">
        <v>52</v>
      </c>
      <c r="D521" s="11"/>
      <c r="E521" s="16"/>
      <c r="F521" s="17">
        <f>TRUNC(SUMIF(N499:N520, N498, F499:F520),0)</f>
        <v>10415910</v>
      </c>
      <c r="G521" s="16"/>
      <c r="H521" s="17">
        <f>TRUNC(SUMIF(N499:N520, N498, H499:H520),0)</f>
        <v>1430874</v>
      </c>
      <c r="I521" s="16"/>
      <c r="J521" s="17">
        <f>TRUNC(SUMIF(N499:N520, N498, J499:J520),0)</f>
        <v>0</v>
      </c>
      <c r="K521" s="16"/>
      <c r="L521" s="17">
        <f>F521+H521+J521</f>
        <v>11846784</v>
      </c>
      <c r="M521" s="10" t="s">
        <v>52</v>
      </c>
      <c r="N521" s="2" t="s">
        <v>72</v>
      </c>
      <c r="O521" s="2" t="s">
        <v>72</v>
      </c>
      <c r="P521" s="2" t="s">
        <v>52</v>
      </c>
      <c r="Q521" s="2" t="s">
        <v>52</v>
      </c>
      <c r="R521" s="2" t="s">
        <v>52</v>
      </c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2" t="s">
        <v>52</v>
      </c>
      <c r="AW521" s="2" t="s">
        <v>52</v>
      </c>
      <c r="AX521" s="2" t="s">
        <v>52</v>
      </c>
      <c r="AY521" s="2" t="s">
        <v>52</v>
      </c>
    </row>
    <row r="522" spans="1:51" ht="30" customHeight="1" x14ac:dyDescent="0.3">
      <c r="A522" s="11"/>
      <c r="B522" s="11"/>
      <c r="C522" s="11"/>
      <c r="D522" s="11"/>
      <c r="E522" s="16"/>
      <c r="F522" s="17"/>
      <c r="G522" s="16"/>
      <c r="H522" s="17"/>
      <c r="I522" s="16"/>
      <c r="J522" s="17"/>
      <c r="K522" s="16"/>
      <c r="L522" s="17"/>
      <c r="M522" s="11"/>
    </row>
    <row r="523" spans="1:51" ht="30" customHeight="1" x14ac:dyDescent="0.3">
      <c r="A523" s="49" t="s">
        <v>1639</v>
      </c>
      <c r="B523" s="49"/>
      <c r="C523" s="49"/>
      <c r="D523" s="49"/>
      <c r="E523" s="50"/>
      <c r="F523" s="51"/>
      <c r="G523" s="50"/>
      <c r="H523" s="51"/>
      <c r="I523" s="50"/>
      <c r="J523" s="51"/>
      <c r="K523" s="50"/>
      <c r="L523" s="51"/>
      <c r="M523" s="49"/>
      <c r="N523" s="1" t="s">
        <v>307</v>
      </c>
    </row>
    <row r="524" spans="1:51" ht="30" customHeight="1" x14ac:dyDescent="0.3">
      <c r="A524" s="10" t="s">
        <v>480</v>
      </c>
      <c r="B524" s="10" t="s">
        <v>764</v>
      </c>
      <c r="C524" s="10" t="s">
        <v>118</v>
      </c>
      <c r="D524" s="11">
        <v>1</v>
      </c>
      <c r="E524" s="16">
        <f>단가대비표!O55</f>
        <v>1274000</v>
      </c>
      <c r="F524" s="17">
        <f t="shared" ref="F524:F557" si="109">TRUNC(E524*D524,1)</f>
        <v>1274000</v>
      </c>
      <c r="G524" s="16">
        <f>단가대비표!P55</f>
        <v>0</v>
      </c>
      <c r="H524" s="17">
        <f t="shared" ref="H524:H557" si="110">TRUNC(G524*D524,1)</f>
        <v>0</v>
      </c>
      <c r="I524" s="16">
        <f>단가대비표!V55</f>
        <v>0</v>
      </c>
      <c r="J524" s="17">
        <f t="shared" ref="J524:J557" si="111">TRUNC(I524*D524,1)</f>
        <v>0</v>
      </c>
      <c r="K524" s="16">
        <f t="shared" ref="K524:K557" si="112">TRUNC(E524+G524+I524,1)</f>
        <v>1274000</v>
      </c>
      <c r="L524" s="17">
        <f t="shared" ref="L524:L557" si="113">TRUNC(F524+H524+J524,1)</f>
        <v>1274000</v>
      </c>
      <c r="M524" s="10" t="s">
        <v>52</v>
      </c>
      <c r="N524" s="2" t="s">
        <v>307</v>
      </c>
      <c r="O524" s="2" t="s">
        <v>765</v>
      </c>
      <c r="P524" s="2" t="s">
        <v>63</v>
      </c>
      <c r="Q524" s="2" t="s">
        <v>63</v>
      </c>
      <c r="R524" s="2" t="s">
        <v>64</v>
      </c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2" t="s">
        <v>52</v>
      </c>
      <c r="AW524" s="2" t="s">
        <v>912</v>
      </c>
      <c r="AX524" s="2" t="s">
        <v>52</v>
      </c>
      <c r="AY524" s="2" t="s">
        <v>52</v>
      </c>
    </row>
    <row r="525" spans="1:51" ht="30" customHeight="1" x14ac:dyDescent="0.3">
      <c r="A525" s="10" t="s">
        <v>484</v>
      </c>
      <c r="B525" s="10" t="s">
        <v>485</v>
      </c>
      <c r="C525" s="10" t="s">
        <v>93</v>
      </c>
      <c r="D525" s="11">
        <v>1</v>
      </c>
      <c r="E525" s="16">
        <f>단가대비표!O16</f>
        <v>5690</v>
      </c>
      <c r="F525" s="17">
        <f t="shared" si="109"/>
        <v>5690</v>
      </c>
      <c r="G525" s="16">
        <f>단가대비표!P16</f>
        <v>0</v>
      </c>
      <c r="H525" s="17">
        <f t="shared" si="110"/>
        <v>0</v>
      </c>
      <c r="I525" s="16">
        <f>단가대비표!V16</f>
        <v>0</v>
      </c>
      <c r="J525" s="17">
        <f t="shared" si="111"/>
        <v>0</v>
      </c>
      <c r="K525" s="16">
        <f t="shared" si="112"/>
        <v>5690</v>
      </c>
      <c r="L525" s="17">
        <f t="shared" si="113"/>
        <v>5690</v>
      </c>
      <c r="M525" s="10" t="s">
        <v>52</v>
      </c>
      <c r="N525" s="2" t="s">
        <v>307</v>
      </c>
      <c r="O525" s="2" t="s">
        <v>486</v>
      </c>
      <c r="P525" s="2" t="s">
        <v>63</v>
      </c>
      <c r="Q525" s="2" t="s">
        <v>63</v>
      </c>
      <c r="R525" s="2" t="s">
        <v>64</v>
      </c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2" t="s">
        <v>52</v>
      </c>
      <c r="AW525" s="2" t="s">
        <v>913</v>
      </c>
      <c r="AX525" s="2" t="s">
        <v>52</v>
      </c>
      <c r="AY525" s="2" t="s">
        <v>52</v>
      </c>
    </row>
    <row r="526" spans="1:51" ht="30" customHeight="1" x14ac:dyDescent="0.3">
      <c r="A526" s="10" t="s">
        <v>484</v>
      </c>
      <c r="B526" s="10" t="s">
        <v>488</v>
      </c>
      <c r="C526" s="10" t="s">
        <v>93</v>
      </c>
      <c r="D526" s="11">
        <v>12</v>
      </c>
      <c r="E526" s="16">
        <f>단가대비표!O17</f>
        <v>3000</v>
      </c>
      <c r="F526" s="17">
        <f t="shared" si="109"/>
        <v>36000</v>
      </c>
      <c r="G526" s="16">
        <f>단가대비표!P17</f>
        <v>0</v>
      </c>
      <c r="H526" s="17">
        <f t="shared" si="110"/>
        <v>0</v>
      </c>
      <c r="I526" s="16">
        <f>단가대비표!V17</f>
        <v>0</v>
      </c>
      <c r="J526" s="17">
        <f t="shared" si="111"/>
        <v>0</v>
      </c>
      <c r="K526" s="16">
        <f t="shared" si="112"/>
        <v>3000</v>
      </c>
      <c r="L526" s="17">
        <f t="shared" si="113"/>
        <v>36000</v>
      </c>
      <c r="M526" s="10" t="s">
        <v>52</v>
      </c>
      <c r="N526" s="2" t="s">
        <v>307</v>
      </c>
      <c r="O526" s="2" t="s">
        <v>489</v>
      </c>
      <c r="P526" s="2" t="s">
        <v>63</v>
      </c>
      <c r="Q526" s="2" t="s">
        <v>63</v>
      </c>
      <c r="R526" s="2" t="s">
        <v>64</v>
      </c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2" t="s">
        <v>52</v>
      </c>
      <c r="AW526" s="2" t="s">
        <v>914</v>
      </c>
      <c r="AX526" s="2" t="s">
        <v>52</v>
      </c>
      <c r="AY526" s="2" t="s">
        <v>52</v>
      </c>
    </row>
    <row r="527" spans="1:51" ht="30" customHeight="1" x14ac:dyDescent="0.3">
      <c r="A527" s="10" t="s">
        <v>491</v>
      </c>
      <c r="B527" s="10" t="s">
        <v>492</v>
      </c>
      <c r="C527" s="10" t="s">
        <v>93</v>
      </c>
      <c r="D527" s="11">
        <v>1</v>
      </c>
      <c r="E527" s="16">
        <f>단가대비표!O14</f>
        <v>5690</v>
      </c>
      <c r="F527" s="17">
        <f t="shared" si="109"/>
        <v>5690</v>
      </c>
      <c r="G527" s="16">
        <f>단가대비표!P14</f>
        <v>0</v>
      </c>
      <c r="H527" s="17">
        <f t="shared" si="110"/>
        <v>0</v>
      </c>
      <c r="I527" s="16">
        <f>단가대비표!V14</f>
        <v>0</v>
      </c>
      <c r="J527" s="17">
        <f t="shared" si="111"/>
        <v>0</v>
      </c>
      <c r="K527" s="16">
        <f t="shared" si="112"/>
        <v>5690</v>
      </c>
      <c r="L527" s="17">
        <f t="shared" si="113"/>
        <v>5690</v>
      </c>
      <c r="M527" s="10" t="s">
        <v>52</v>
      </c>
      <c r="N527" s="2" t="s">
        <v>307</v>
      </c>
      <c r="O527" s="2" t="s">
        <v>493</v>
      </c>
      <c r="P527" s="2" t="s">
        <v>63</v>
      </c>
      <c r="Q527" s="2" t="s">
        <v>63</v>
      </c>
      <c r="R527" s="2" t="s">
        <v>64</v>
      </c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2" t="s">
        <v>52</v>
      </c>
      <c r="AW527" s="2" t="s">
        <v>915</v>
      </c>
      <c r="AX527" s="2" t="s">
        <v>52</v>
      </c>
      <c r="AY527" s="2" t="s">
        <v>52</v>
      </c>
    </row>
    <row r="528" spans="1:51" ht="30" customHeight="1" x14ac:dyDescent="0.3">
      <c r="A528" s="10" t="s">
        <v>491</v>
      </c>
      <c r="B528" s="10" t="s">
        <v>495</v>
      </c>
      <c r="C528" s="10" t="s">
        <v>93</v>
      </c>
      <c r="D528" s="11">
        <v>1</v>
      </c>
      <c r="E528" s="16">
        <f>단가대비표!O15</f>
        <v>4170</v>
      </c>
      <c r="F528" s="17">
        <f t="shared" si="109"/>
        <v>4170</v>
      </c>
      <c r="G528" s="16">
        <f>단가대비표!P15</f>
        <v>0</v>
      </c>
      <c r="H528" s="17">
        <f t="shared" si="110"/>
        <v>0</v>
      </c>
      <c r="I528" s="16">
        <f>단가대비표!V15</f>
        <v>0</v>
      </c>
      <c r="J528" s="17">
        <f t="shared" si="111"/>
        <v>0</v>
      </c>
      <c r="K528" s="16">
        <f t="shared" si="112"/>
        <v>4170</v>
      </c>
      <c r="L528" s="17">
        <f t="shared" si="113"/>
        <v>4170</v>
      </c>
      <c r="M528" s="10" t="s">
        <v>52</v>
      </c>
      <c r="N528" s="2" t="s">
        <v>307</v>
      </c>
      <c r="O528" s="2" t="s">
        <v>496</v>
      </c>
      <c r="P528" s="2" t="s">
        <v>63</v>
      </c>
      <c r="Q528" s="2" t="s">
        <v>63</v>
      </c>
      <c r="R528" s="2" t="s">
        <v>64</v>
      </c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2" t="s">
        <v>52</v>
      </c>
      <c r="AW528" s="2" t="s">
        <v>916</v>
      </c>
      <c r="AX528" s="2" t="s">
        <v>52</v>
      </c>
      <c r="AY528" s="2" t="s">
        <v>52</v>
      </c>
    </row>
    <row r="529" spans="1:51" ht="30" customHeight="1" x14ac:dyDescent="0.3">
      <c r="A529" s="10" t="s">
        <v>498</v>
      </c>
      <c r="B529" s="10" t="s">
        <v>499</v>
      </c>
      <c r="C529" s="10" t="s">
        <v>93</v>
      </c>
      <c r="D529" s="11">
        <v>1</v>
      </c>
      <c r="E529" s="16">
        <f>단가대비표!O57</f>
        <v>10000</v>
      </c>
      <c r="F529" s="17">
        <f t="shared" si="109"/>
        <v>10000</v>
      </c>
      <c r="G529" s="16">
        <f>단가대비표!P57</f>
        <v>0</v>
      </c>
      <c r="H529" s="17">
        <f t="shared" si="110"/>
        <v>0</v>
      </c>
      <c r="I529" s="16">
        <f>단가대비표!V57</f>
        <v>0</v>
      </c>
      <c r="J529" s="17">
        <f t="shared" si="111"/>
        <v>0</v>
      </c>
      <c r="K529" s="16">
        <f t="shared" si="112"/>
        <v>10000</v>
      </c>
      <c r="L529" s="17">
        <f t="shared" si="113"/>
        <v>10000</v>
      </c>
      <c r="M529" s="10" t="s">
        <v>52</v>
      </c>
      <c r="N529" s="2" t="s">
        <v>307</v>
      </c>
      <c r="O529" s="2" t="s">
        <v>500</v>
      </c>
      <c r="P529" s="2" t="s">
        <v>63</v>
      </c>
      <c r="Q529" s="2" t="s">
        <v>63</v>
      </c>
      <c r="R529" s="2" t="s">
        <v>64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2" t="s">
        <v>52</v>
      </c>
      <c r="AW529" s="2" t="s">
        <v>917</v>
      </c>
      <c r="AX529" s="2" t="s">
        <v>52</v>
      </c>
      <c r="AY529" s="2" t="s">
        <v>52</v>
      </c>
    </row>
    <row r="530" spans="1:51" ht="30" customHeight="1" x14ac:dyDescent="0.3">
      <c r="A530" s="10" t="s">
        <v>502</v>
      </c>
      <c r="B530" s="10" t="s">
        <v>503</v>
      </c>
      <c r="C530" s="10" t="s">
        <v>93</v>
      </c>
      <c r="D530" s="11">
        <v>1</v>
      </c>
      <c r="E530" s="16">
        <f>단가대비표!O61</f>
        <v>4100</v>
      </c>
      <c r="F530" s="17">
        <f t="shared" si="109"/>
        <v>4100</v>
      </c>
      <c r="G530" s="16">
        <f>단가대비표!P61</f>
        <v>0</v>
      </c>
      <c r="H530" s="17">
        <f t="shared" si="110"/>
        <v>0</v>
      </c>
      <c r="I530" s="16">
        <f>단가대비표!V61</f>
        <v>0</v>
      </c>
      <c r="J530" s="17">
        <f t="shared" si="111"/>
        <v>0</v>
      </c>
      <c r="K530" s="16">
        <f t="shared" si="112"/>
        <v>4100</v>
      </c>
      <c r="L530" s="17">
        <f t="shared" si="113"/>
        <v>4100</v>
      </c>
      <c r="M530" s="10" t="s">
        <v>52</v>
      </c>
      <c r="N530" s="2" t="s">
        <v>307</v>
      </c>
      <c r="O530" s="2" t="s">
        <v>504</v>
      </c>
      <c r="P530" s="2" t="s">
        <v>63</v>
      </c>
      <c r="Q530" s="2" t="s">
        <v>63</v>
      </c>
      <c r="R530" s="2" t="s">
        <v>64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2" t="s">
        <v>52</v>
      </c>
      <c r="AW530" s="2" t="s">
        <v>918</v>
      </c>
      <c r="AX530" s="2" t="s">
        <v>52</v>
      </c>
      <c r="AY530" s="2" t="s">
        <v>52</v>
      </c>
    </row>
    <row r="531" spans="1:51" ht="30" customHeight="1" x14ac:dyDescent="0.3">
      <c r="A531" s="10" t="s">
        <v>506</v>
      </c>
      <c r="B531" s="10" t="s">
        <v>507</v>
      </c>
      <c r="C531" s="10" t="s">
        <v>93</v>
      </c>
      <c r="D531" s="11">
        <v>1</v>
      </c>
      <c r="E531" s="16">
        <f>단가대비표!O24</f>
        <v>4500</v>
      </c>
      <c r="F531" s="17">
        <f t="shared" si="109"/>
        <v>4500</v>
      </c>
      <c r="G531" s="16">
        <f>단가대비표!P24</f>
        <v>0</v>
      </c>
      <c r="H531" s="17">
        <f t="shared" si="110"/>
        <v>0</v>
      </c>
      <c r="I531" s="16">
        <f>단가대비표!V24</f>
        <v>0</v>
      </c>
      <c r="J531" s="17">
        <f t="shared" si="111"/>
        <v>0</v>
      </c>
      <c r="K531" s="16">
        <f t="shared" si="112"/>
        <v>4500</v>
      </c>
      <c r="L531" s="17">
        <f t="shared" si="113"/>
        <v>4500</v>
      </c>
      <c r="M531" s="10" t="s">
        <v>52</v>
      </c>
      <c r="N531" s="2" t="s">
        <v>307</v>
      </c>
      <c r="O531" s="2" t="s">
        <v>508</v>
      </c>
      <c r="P531" s="2" t="s">
        <v>63</v>
      </c>
      <c r="Q531" s="2" t="s">
        <v>63</v>
      </c>
      <c r="R531" s="2" t="s">
        <v>64</v>
      </c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2" t="s">
        <v>52</v>
      </c>
      <c r="AW531" s="2" t="s">
        <v>919</v>
      </c>
      <c r="AX531" s="2" t="s">
        <v>52</v>
      </c>
      <c r="AY531" s="2" t="s">
        <v>52</v>
      </c>
    </row>
    <row r="532" spans="1:51" ht="30" customHeight="1" x14ac:dyDescent="0.3">
      <c r="A532" s="10" t="s">
        <v>510</v>
      </c>
      <c r="B532" s="10" t="s">
        <v>774</v>
      </c>
      <c r="C532" s="10" t="s">
        <v>93</v>
      </c>
      <c r="D532" s="11">
        <v>1</v>
      </c>
      <c r="E532" s="16">
        <f>단가대비표!O33</f>
        <v>55000</v>
      </c>
      <c r="F532" s="17">
        <f t="shared" si="109"/>
        <v>55000</v>
      </c>
      <c r="G532" s="16">
        <f>단가대비표!P33</f>
        <v>0</v>
      </c>
      <c r="H532" s="17">
        <f t="shared" si="110"/>
        <v>0</v>
      </c>
      <c r="I532" s="16">
        <f>단가대비표!V33</f>
        <v>0</v>
      </c>
      <c r="J532" s="17">
        <f t="shared" si="111"/>
        <v>0</v>
      </c>
      <c r="K532" s="16">
        <f t="shared" si="112"/>
        <v>55000</v>
      </c>
      <c r="L532" s="17">
        <f t="shared" si="113"/>
        <v>55000</v>
      </c>
      <c r="M532" s="10" t="s">
        <v>52</v>
      </c>
      <c r="N532" s="2" t="s">
        <v>307</v>
      </c>
      <c r="O532" s="2" t="s">
        <v>775</v>
      </c>
      <c r="P532" s="2" t="s">
        <v>63</v>
      </c>
      <c r="Q532" s="2" t="s">
        <v>63</v>
      </c>
      <c r="R532" s="2" t="s">
        <v>64</v>
      </c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2" t="s">
        <v>52</v>
      </c>
      <c r="AW532" s="2" t="s">
        <v>920</v>
      </c>
      <c r="AX532" s="2" t="s">
        <v>52</v>
      </c>
      <c r="AY532" s="2" t="s">
        <v>52</v>
      </c>
    </row>
    <row r="533" spans="1:51" ht="30" customHeight="1" x14ac:dyDescent="0.3">
      <c r="A533" s="10" t="s">
        <v>510</v>
      </c>
      <c r="B533" s="10" t="s">
        <v>514</v>
      </c>
      <c r="C533" s="10" t="s">
        <v>93</v>
      </c>
      <c r="D533" s="11">
        <v>3</v>
      </c>
      <c r="E533" s="16">
        <f>단가대비표!O31</f>
        <v>24000</v>
      </c>
      <c r="F533" s="17">
        <f t="shared" si="109"/>
        <v>72000</v>
      </c>
      <c r="G533" s="16">
        <f>단가대비표!P31</f>
        <v>0</v>
      </c>
      <c r="H533" s="17">
        <f t="shared" si="110"/>
        <v>0</v>
      </c>
      <c r="I533" s="16">
        <f>단가대비표!V31</f>
        <v>0</v>
      </c>
      <c r="J533" s="17">
        <f t="shared" si="111"/>
        <v>0</v>
      </c>
      <c r="K533" s="16">
        <f t="shared" si="112"/>
        <v>24000</v>
      </c>
      <c r="L533" s="17">
        <f t="shared" si="113"/>
        <v>72000</v>
      </c>
      <c r="M533" s="10" t="s">
        <v>52</v>
      </c>
      <c r="N533" s="2" t="s">
        <v>307</v>
      </c>
      <c r="O533" s="2" t="s">
        <v>515</v>
      </c>
      <c r="P533" s="2" t="s">
        <v>63</v>
      </c>
      <c r="Q533" s="2" t="s">
        <v>63</v>
      </c>
      <c r="R533" s="2" t="s">
        <v>64</v>
      </c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2" t="s">
        <v>52</v>
      </c>
      <c r="AW533" s="2" t="s">
        <v>921</v>
      </c>
      <c r="AX533" s="2" t="s">
        <v>52</v>
      </c>
      <c r="AY533" s="2" t="s">
        <v>52</v>
      </c>
    </row>
    <row r="534" spans="1:51" ht="30" customHeight="1" x14ac:dyDescent="0.3">
      <c r="A534" s="10" t="s">
        <v>778</v>
      </c>
      <c r="B534" s="10" t="s">
        <v>779</v>
      </c>
      <c r="C534" s="10" t="s">
        <v>519</v>
      </c>
      <c r="D534" s="11">
        <v>1</v>
      </c>
      <c r="E534" s="16">
        <f>단가대비표!O47</f>
        <v>1850000</v>
      </c>
      <c r="F534" s="17">
        <f t="shared" si="109"/>
        <v>1850000</v>
      </c>
      <c r="G534" s="16">
        <f>단가대비표!P47</f>
        <v>0</v>
      </c>
      <c r="H534" s="17">
        <f t="shared" si="110"/>
        <v>0</v>
      </c>
      <c r="I534" s="16">
        <f>단가대비표!V47</f>
        <v>0</v>
      </c>
      <c r="J534" s="17">
        <f t="shared" si="111"/>
        <v>0</v>
      </c>
      <c r="K534" s="16">
        <f t="shared" si="112"/>
        <v>1850000</v>
      </c>
      <c r="L534" s="17">
        <f t="shared" si="113"/>
        <v>1850000</v>
      </c>
      <c r="M534" s="10" t="s">
        <v>52</v>
      </c>
      <c r="N534" s="2" t="s">
        <v>307</v>
      </c>
      <c r="O534" s="2" t="s">
        <v>780</v>
      </c>
      <c r="P534" s="2" t="s">
        <v>63</v>
      </c>
      <c r="Q534" s="2" t="s">
        <v>63</v>
      </c>
      <c r="R534" s="2" t="s">
        <v>64</v>
      </c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2" t="s">
        <v>52</v>
      </c>
      <c r="AW534" s="2" t="s">
        <v>922</v>
      </c>
      <c r="AX534" s="2" t="s">
        <v>52</v>
      </c>
      <c r="AY534" s="2" t="s">
        <v>52</v>
      </c>
    </row>
    <row r="535" spans="1:51" ht="30" customHeight="1" x14ac:dyDescent="0.3">
      <c r="A535" s="10" t="s">
        <v>522</v>
      </c>
      <c r="B535" s="10" t="s">
        <v>52</v>
      </c>
      <c r="C535" s="10" t="s">
        <v>93</v>
      </c>
      <c r="D535" s="11">
        <v>1</v>
      </c>
      <c r="E535" s="16">
        <f>단가대비표!O46</f>
        <v>59400</v>
      </c>
      <c r="F535" s="17">
        <f t="shared" si="109"/>
        <v>59400</v>
      </c>
      <c r="G535" s="16">
        <f>단가대비표!P46</f>
        <v>0</v>
      </c>
      <c r="H535" s="17">
        <f t="shared" si="110"/>
        <v>0</v>
      </c>
      <c r="I535" s="16">
        <f>단가대비표!V46</f>
        <v>0</v>
      </c>
      <c r="J535" s="17">
        <f t="shared" si="111"/>
        <v>0</v>
      </c>
      <c r="K535" s="16">
        <f t="shared" si="112"/>
        <v>59400</v>
      </c>
      <c r="L535" s="17">
        <f t="shared" si="113"/>
        <v>59400</v>
      </c>
      <c r="M535" s="10" t="s">
        <v>52</v>
      </c>
      <c r="N535" s="2" t="s">
        <v>307</v>
      </c>
      <c r="O535" s="2" t="s">
        <v>523</v>
      </c>
      <c r="P535" s="2" t="s">
        <v>63</v>
      </c>
      <c r="Q535" s="2" t="s">
        <v>63</v>
      </c>
      <c r="R535" s="2" t="s">
        <v>64</v>
      </c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2" t="s">
        <v>52</v>
      </c>
      <c r="AW535" s="2" t="s">
        <v>923</v>
      </c>
      <c r="AX535" s="2" t="s">
        <v>52</v>
      </c>
      <c r="AY535" s="2" t="s">
        <v>52</v>
      </c>
    </row>
    <row r="536" spans="1:51" ht="30" customHeight="1" x14ac:dyDescent="0.3">
      <c r="A536" s="10" t="s">
        <v>525</v>
      </c>
      <c r="B536" s="10" t="s">
        <v>783</v>
      </c>
      <c r="C536" s="10" t="s">
        <v>93</v>
      </c>
      <c r="D536" s="11">
        <v>2</v>
      </c>
      <c r="E536" s="16">
        <f>단가대비표!O30</f>
        <v>56500</v>
      </c>
      <c r="F536" s="17">
        <f t="shared" si="109"/>
        <v>113000</v>
      </c>
      <c r="G536" s="16">
        <f>단가대비표!P30</f>
        <v>0</v>
      </c>
      <c r="H536" s="17">
        <f t="shared" si="110"/>
        <v>0</v>
      </c>
      <c r="I536" s="16">
        <f>단가대비표!V30</f>
        <v>0</v>
      </c>
      <c r="J536" s="17">
        <f t="shared" si="111"/>
        <v>0</v>
      </c>
      <c r="K536" s="16">
        <f t="shared" si="112"/>
        <v>56500</v>
      </c>
      <c r="L536" s="17">
        <f t="shared" si="113"/>
        <v>113000</v>
      </c>
      <c r="M536" s="10" t="s">
        <v>52</v>
      </c>
      <c r="N536" s="2" t="s">
        <v>307</v>
      </c>
      <c r="O536" s="2" t="s">
        <v>784</v>
      </c>
      <c r="P536" s="2" t="s">
        <v>63</v>
      </c>
      <c r="Q536" s="2" t="s">
        <v>63</v>
      </c>
      <c r="R536" s="2" t="s">
        <v>64</v>
      </c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2" t="s">
        <v>52</v>
      </c>
      <c r="AW536" s="2" t="s">
        <v>924</v>
      </c>
      <c r="AX536" s="2" t="s">
        <v>52</v>
      </c>
      <c r="AY536" s="2" t="s">
        <v>52</v>
      </c>
    </row>
    <row r="537" spans="1:51" ht="30" customHeight="1" x14ac:dyDescent="0.3">
      <c r="A537" s="10" t="s">
        <v>525</v>
      </c>
      <c r="B537" s="10" t="s">
        <v>526</v>
      </c>
      <c r="C537" s="10" t="s">
        <v>93</v>
      </c>
      <c r="D537" s="11">
        <v>7</v>
      </c>
      <c r="E537" s="16">
        <f>단가대비표!O29</f>
        <v>12000</v>
      </c>
      <c r="F537" s="17">
        <f t="shared" si="109"/>
        <v>84000</v>
      </c>
      <c r="G537" s="16">
        <f>단가대비표!P29</f>
        <v>0</v>
      </c>
      <c r="H537" s="17">
        <f t="shared" si="110"/>
        <v>0</v>
      </c>
      <c r="I537" s="16">
        <f>단가대비표!V29</f>
        <v>0</v>
      </c>
      <c r="J537" s="17">
        <f t="shared" si="111"/>
        <v>0</v>
      </c>
      <c r="K537" s="16">
        <f t="shared" si="112"/>
        <v>12000</v>
      </c>
      <c r="L537" s="17">
        <f t="shared" si="113"/>
        <v>84000</v>
      </c>
      <c r="M537" s="10" t="s">
        <v>52</v>
      </c>
      <c r="N537" s="2" t="s">
        <v>307</v>
      </c>
      <c r="O537" s="2" t="s">
        <v>527</v>
      </c>
      <c r="P537" s="2" t="s">
        <v>63</v>
      </c>
      <c r="Q537" s="2" t="s">
        <v>63</v>
      </c>
      <c r="R537" s="2" t="s">
        <v>64</v>
      </c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2" t="s">
        <v>52</v>
      </c>
      <c r="AW537" s="2" t="s">
        <v>925</v>
      </c>
      <c r="AX537" s="2" t="s">
        <v>52</v>
      </c>
      <c r="AY537" s="2" t="s">
        <v>52</v>
      </c>
    </row>
    <row r="538" spans="1:51" ht="30" customHeight="1" x14ac:dyDescent="0.3">
      <c r="A538" s="10" t="s">
        <v>529</v>
      </c>
      <c r="B538" s="10" t="s">
        <v>787</v>
      </c>
      <c r="C538" s="10" t="s">
        <v>93</v>
      </c>
      <c r="D538" s="11">
        <v>2</v>
      </c>
      <c r="E538" s="16">
        <f>단가대비표!O20</f>
        <v>1090</v>
      </c>
      <c r="F538" s="17">
        <f t="shared" si="109"/>
        <v>2180</v>
      </c>
      <c r="G538" s="16">
        <f>단가대비표!P20</f>
        <v>0</v>
      </c>
      <c r="H538" s="17">
        <f t="shared" si="110"/>
        <v>0</v>
      </c>
      <c r="I538" s="16">
        <f>단가대비표!V20</f>
        <v>0</v>
      </c>
      <c r="J538" s="17">
        <f t="shared" si="111"/>
        <v>0</v>
      </c>
      <c r="K538" s="16">
        <f t="shared" si="112"/>
        <v>1090</v>
      </c>
      <c r="L538" s="17">
        <f t="shared" si="113"/>
        <v>2180</v>
      </c>
      <c r="M538" s="10" t="s">
        <v>52</v>
      </c>
      <c r="N538" s="2" t="s">
        <v>307</v>
      </c>
      <c r="O538" s="2" t="s">
        <v>788</v>
      </c>
      <c r="P538" s="2" t="s">
        <v>63</v>
      </c>
      <c r="Q538" s="2" t="s">
        <v>63</v>
      </c>
      <c r="R538" s="2" t="s">
        <v>64</v>
      </c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2" t="s">
        <v>52</v>
      </c>
      <c r="AW538" s="2" t="s">
        <v>926</v>
      </c>
      <c r="AX538" s="2" t="s">
        <v>52</v>
      </c>
      <c r="AY538" s="2" t="s">
        <v>52</v>
      </c>
    </row>
    <row r="539" spans="1:51" ht="30" customHeight="1" x14ac:dyDescent="0.3">
      <c r="A539" s="10" t="s">
        <v>529</v>
      </c>
      <c r="B539" s="10" t="s">
        <v>790</v>
      </c>
      <c r="C539" s="10" t="s">
        <v>93</v>
      </c>
      <c r="D539" s="11">
        <v>1</v>
      </c>
      <c r="E539" s="16">
        <f>단가대비표!O21</f>
        <v>3480</v>
      </c>
      <c r="F539" s="17">
        <f t="shared" si="109"/>
        <v>3480</v>
      </c>
      <c r="G539" s="16">
        <f>단가대비표!P21</f>
        <v>0</v>
      </c>
      <c r="H539" s="17">
        <f t="shared" si="110"/>
        <v>0</v>
      </c>
      <c r="I539" s="16">
        <f>단가대비표!V21</f>
        <v>0</v>
      </c>
      <c r="J539" s="17">
        <f t="shared" si="111"/>
        <v>0</v>
      </c>
      <c r="K539" s="16">
        <f t="shared" si="112"/>
        <v>3480</v>
      </c>
      <c r="L539" s="17">
        <f t="shared" si="113"/>
        <v>3480</v>
      </c>
      <c r="M539" s="10" t="s">
        <v>52</v>
      </c>
      <c r="N539" s="2" t="s">
        <v>307</v>
      </c>
      <c r="O539" s="2" t="s">
        <v>791</v>
      </c>
      <c r="P539" s="2" t="s">
        <v>63</v>
      </c>
      <c r="Q539" s="2" t="s">
        <v>63</v>
      </c>
      <c r="R539" s="2" t="s">
        <v>64</v>
      </c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2" t="s">
        <v>52</v>
      </c>
      <c r="AW539" s="2" t="s">
        <v>927</v>
      </c>
      <c r="AX539" s="2" t="s">
        <v>52</v>
      </c>
      <c r="AY539" s="2" t="s">
        <v>52</v>
      </c>
    </row>
    <row r="540" spans="1:51" ht="30" customHeight="1" x14ac:dyDescent="0.3">
      <c r="A540" s="10" t="s">
        <v>536</v>
      </c>
      <c r="B540" s="10" t="s">
        <v>537</v>
      </c>
      <c r="C540" s="10" t="s">
        <v>93</v>
      </c>
      <c r="D540" s="11">
        <v>1</v>
      </c>
      <c r="E540" s="16">
        <f>단가대비표!O59</f>
        <v>13970</v>
      </c>
      <c r="F540" s="17">
        <f t="shared" si="109"/>
        <v>13970</v>
      </c>
      <c r="G540" s="16">
        <f>단가대비표!P59</f>
        <v>0</v>
      </c>
      <c r="H540" s="17">
        <f t="shared" si="110"/>
        <v>0</v>
      </c>
      <c r="I540" s="16">
        <f>단가대비표!V59</f>
        <v>0</v>
      </c>
      <c r="J540" s="17">
        <f t="shared" si="111"/>
        <v>0</v>
      </c>
      <c r="K540" s="16">
        <f t="shared" si="112"/>
        <v>13970</v>
      </c>
      <c r="L540" s="17">
        <f t="shared" si="113"/>
        <v>13970</v>
      </c>
      <c r="M540" s="10" t="s">
        <v>52</v>
      </c>
      <c r="N540" s="2" t="s">
        <v>307</v>
      </c>
      <c r="O540" s="2" t="s">
        <v>538</v>
      </c>
      <c r="P540" s="2" t="s">
        <v>63</v>
      </c>
      <c r="Q540" s="2" t="s">
        <v>63</v>
      </c>
      <c r="R540" s="2" t="s">
        <v>64</v>
      </c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2" t="s">
        <v>52</v>
      </c>
      <c r="AW540" s="2" t="s">
        <v>928</v>
      </c>
      <c r="AX540" s="2" t="s">
        <v>52</v>
      </c>
      <c r="AY540" s="2" t="s">
        <v>52</v>
      </c>
    </row>
    <row r="541" spans="1:51" ht="30" customHeight="1" x14ac:dyDescent="0.3">
      <c r="A541" s="10" t="s">
        <v>540</v>
      </c>
      <c r="B541" s="10" t="s">
        <v>541</v>
      </c>
      <c r="C541" s="10" t="s">
        <v>93</v>
      </c>
      <c r="D541" s="11">
        <v>1</v>
      </c>
      <c r="E541" s="16">
        <f>단가대비표!O60</f>
        <v>15970</v>
      </c>
      <c r="F541" s="17">
        <f t="shared" si="109"/>
        <v>15970</v>
      </c>
      <c r="G541" s="16">
        <f>단가대비표!P60</f>
        <v>0</v>
      </c>
      <c r="H541" s="17">
        <f t="shared" si="110"/>
        <v>0</v>
      </c>
      <c r="I541" s="16">
        <f>단가대비표!V60</f>
        <v>0</v>
      </c>
      <c r="J541" s="17">
        <f t="shared" si="111"/>
        <v>0</v>
      </c>
      <c r="K541" s="16">
        <f t="shared" si="112"/>
        <v>15970</v>
      </c>
      <c r="L541" s="17">
        <f t="shared" si="113"/>
        <v>15970</v>
      </c>
      <c r="M541" s="10" t="s">
        <v>52</v>
      </c>
      <c r="N541" s="2" t="s">
        <v>307</v>
      </c>
      <c r="O541" s="2" t="s">
        <v>542</v>
      </c>
      <c r="P541" s="2" t="s">
        <v>63</v>
      </c>
      <c r="Q541" s="2" t="s">
        <v>63</v>
      </c>
      <c r="R541" s="2" t="s">
        <v>64</v>
      </c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2" t="s">
        <v>52</v>
      </c>
      <c r="AW541" s="2" t="s">
        <v>929</v>
      </c>
      <c r="AX541" s="2" t="s">
        <v>52</v>
      </c>
      <c r="AY541" s="2" t="s">
        <v>52</v>
      </c>
    </row>
    <row r="542" spans="1:51" ht="30" customHeight="1" x14ac:dyDescent="0.3">
      <c r="A542" s="10" t="s">
        <v>544</v>
      </c>
      <c r="B542" s="10" t="s">
        <v>545</v>
      </c>
      <c r="C542" s="10" t="s">
        <v>93</v>
      </c>
      <c r="D542" s="11">
        <v>2</v>
      </c>
      <c r="E542" s="16">
        <f>단가대비표!O58</f>
        <v>30000</v>
      </c>
      <c r="F542" s="17">
        <f t="shared" si="109"/>
        <v>60000</v>
      </c>
      <c r="G542" s="16">
        <f>단가대비표!P58</f>
        <v>0</v>
      </c>
      <c r="H542" s="17">
        <f t="shared" si="110"/>
        <v>0</v>
      </c>
      <c r="I542" s="16">
        <f>단가대비표!V58</f>
        <v>0</v>
      </c>
      <c r="J542" s="17">
        <f t="shared" si="111"/>
        <v>0</v>
      </c>
      <c r="K542" s="16">
        <f t="shared" si="112"/>
        <v>30000</v>
      </c>
      <c r="L542" s="17">
        <f t="shared" si="113"/>
        <v>60000</v>
      </c>
      <c r="M542" s="10" t="s">
        <v>52</v>
      </c>
      <c r="N542" s="2" t="s">
        <v>307</v>
      </c>
      <c r="O542" s="2" t="s">
        <v>546</v>
      </c>
      <c r="P542" s="2" t="s">
        <v>63</v>
      </c>
      <c r="Q542" s="2" t="s">
        <v>63</v>
      </c>
      <c r="R542" s="2" t="s">
        <v>64</v>
      </c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2" t="s">
        <v>52</v>
      </c>
      <c r="AW542" s="2" t="s">
        <v>930</v>
      </c>
      <c r="AX542" s="2" t="s">
        <v>52</v>
      </c>
      <c r="AY542" s="2" t="s">
        <v>52</v>
      </c>
    </row>
    <row r="543" spans="1:51" ht="30" customHeight="1" x14ac:dyDescent="0.3">
      <c r="A543" s="10" t="s">
        <v>548</v>
      </c>
      <c r="B543" s="10" t="s">
        <v>549</v>
      </c>
      <c r="C543" s="10" t="s">
        <v>93</v>
      </c>
      <c r="D543" s="11">
        <v>1</v>
      </c>
      <c r="E543" s="16">
        <f>단가대비표!O18</f>
        <v>10500</v>
      </c>
      <c r="F543" s="17">
        <f t="shared" si="109"/>
        <v>10500</v>
      </c>
      <c r="G543" s="16">
        <f>단가대비표!P18</f>
        <v>0</v>
      </c>
      <c r="H543" s="17">
        <f t="shared" si="110"/>
        <v>0</v>
      </c>
      <c r="I543" s="16">
        <f>단가대비표!V18</f>
        <v>0</v>
      </c>
      <c r="J543" s="17">
        <f t="shared" si="111"/>
        <v>0</v>
      </c>
      <c r="K543" s="16">
        <f t="shared" si="112"/>
        <v>10500</v>
      </c>
      <c r="L543" s="17">
        <f t="shared" si="113"/>
        <v>10500</v>
      </c>
      <c r="M543" s="10" t="s">
        <v>52</v>
      </c>
      <c r="N543" s="2" t="s">
        <v>307</v>
      </c>
      <c r="O543" s="2" t="s">
        <v>550</v>
      </c>
      <c r="P543" s="2" t="s">
        <v>63</v>
      </c>
      <c r="Q543" s="2" t="s">
        <v>63</v>
      </c>
      <c r="R543" s="2" t="s">
        <v>64</v>
      </c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2" t="s">
        <v>52</v>
      </c>
      <c r="AW543" s="2" t="s">
        <v>931</v>
      </c>
      <c r="AX543" s="2" t="s">
        <v>52</v>
      </c>
      <c r="AY543" s="2" t="s">
        <v>52</v>
      </c>
    </row>
    <row r="544" spans="1:51" ht="30" customHeight="1" x14ac:dyDescent="0.3">
      <c r="A544" s="10" t="s">
        <v>552</v>
      </c>
      <c r="B544" s="10" t="s">
        <v>553</v>
      </c>
      <c r="C544" s="10" t="s">
        <v>93</v>
      </c>
      <c r="D544" s="11">
        <v>1</v>
      </c>
      <c r="E544" s="16">
        <f>단가대비표!O27</f>
        <v>2900</v>
      </c>
      <c r="F544" s="17">
        <f t="shared" si="109"/>
        <v>2900</v>
      </c>
      <c r="G544" s="16">
        <f>단가대비표!P27</f>
        <v>0</v>
      </c>
      <c r="H544" s="17">
        <f t="shared" si="110"/>
        <v>0</v>
      </c>
      <c r="I544" s="16">
        <f>단가대비표!V27</f>
        <v>0</v>
      </c>
      <c r="J544" s="17">
        <f t="shared" si="111"/>
        <v>0</v>
      </c>
      <c r="K544" s="16">
        <f t="shared" si="112"/>
        <v>2900</v>
      </c>
      <c r="L544" s="17">
        <f t="shared" si="113"/>
        <v>2900</v>
      </c>
      <c r="M544" s="10" t="s">
        <v>52</v>
      </c>
      <c r="N544" s="2" t="s">
        <v>307</v>
      </c>
      <c r="O544" s="2" t="s">
        <v>554</v>
      </c>
      <c r="P544" s="2" t="s">
        <v>63</v>
      </c>
      <c r="Q544" s="2" t="s">
        <v>63</v>
      </c>
      <c r="R544" s="2" t="s">
        <v>64</v>
      </c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2" t="s">
        <v>52</v>
      </c>
      <c r="AW544" s="2" t="s">
        <v>932</v>
      </c>
      <c r="AX544" s="2" t="s">
        <v>52</v>
      </c>
      <c r="AY544" s="2" t="s">
        <v>52</v>
      </c>
    </row>
    <row r="545" spans="1:51" ht="30" customHeight="1" x14ac:dyDescent="0.3">
      <c r="A545" s="10" t="s">
        <v>798</v>
      </c>
      <c r="B545" s="10" t="s">
        <v>799</v>
      </c>
      <c r="C545" s="10" t="s">
        <v>93</v>
      </c>
      <c r="D545" s="11">
        <v>8</v>
      </c>
      <c r="E545" s="16">
        <f>단가대비표!O26</f>
        <v>3100</v>
      </c>
      <c r="F545" s="17">
        <f t="shared" si="109"/>
        <v>24800</v>
      </c>
      <c r="G545" s="16">
        <f>단가대비표!P26</f>
        <v>0</v>
      </c>
      <c r="H545" s="17">
        <f t="shared" si="110"/>
        <v>0</v>
      </c>
      <c r="I545" s="16">
        <f>단가대비표!V26</f>
        <v>0</v>
      </c>
      <c r="J545" s="17">
        <f t="shared" si="111"/>
        <v>0</v>
      </c>
      <c r="K545" s="16">
        <f t="shared" si="112"/>
        <v>3100</v>
      </c>
      <c r="L545" s="17">
        <f t="shared" si="113"/>
        <v>24800</v>
      </c>
      <c r="M545" s="10" t="s">
        <v>52</v>
      </c>
      <c r="N545" s="2" t="s">
        <v>307</v>
      </c>
      <c r="O545" s="2" t="s">
        <v>800</v>
      </c>
      <c r="P545" s="2" t="s">
        <v>63</v>
      </c>
      <c r="Q545" s="2" t="s">
        <v>63</v>
      </c>
      <c r="R545" s="2" t="s">
        <v>64</v>
      </c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2" t="s">
        <v>52</v>
      </c>
      <c r="AW545" s="2" t="s">
        <v>933</v>
      </c>
      <c r="AX545" s="2" t="s">
        <v>52</v>
      </c>
      <c r="AY545" s="2" t="s">
        <v>52</v>
      </c>
    </row>
    <row r="546" spans="1:51" ht="30" customHeight="1" x14ac:dyDescent="0.3">
      <c r="A546" s="10" t="s">
        <v>802</v>
      </c>
      <c r="B546" s="10" t="s">
        <v>803</v>
      </c>
      <c r="C546" s="10" t="s">
        <v>93</v>
      </c>
      <c r="D546" s="11">
        <v>2</v>
      </c>
      <c r="E546" s="16">
        <f>단가대비표!O64</f>
        <v>150000</v>
      </c>
      <c r="F546" s="17">
        <f t="shared" si="109"/>
        <v>300000</v>
      </c>
      <c r="G546" s="16">
        <f>단가대비표!P64</f>
        <v>0</v>
      </c>
      <c r="H546" s="17">
        <f t="shared" si="110"/>
        <v>0</v>
      </c>
      <c r="I546" s="16">
        <f>단가대비표!V64</f>
        <v>0</v>
      </c>
      <c r="J546" s="17">
        <f t="shared" si="111"/>
        <v>0</v>
      </c>
      <c r="K546" s="16">
        <f t="shared" si="112"/>
        <v>150000</v>
      </c>
      <c r="L546" s="17">
        <f t="shared" si="113"/>
        <v>300000</v>
      </c>
      <c r="M546" s="10" t="s">
        <v>52</v>
      </c>
      <c r="N546" s="2" t="s">
        <v>307</v>
      </c>
      <c r="O546" s="2" t="s">
        <v>804</v>
      </c>
      <c r="P546" s="2" t="s">
        <v>63</v>
      </c>
      <c r="Q546" s="2" t="s">
        <v>63</v>
      </c>
      <c r="R546" s="2" t="s">
        <v>64</v>
      </c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2" t="s">
        <v>52</v>
      </c>
      <c r="AW546" s="2" t="s">
        <v>934</v>
      </c>
      <c r="AX546" s="2" t="s">
        <v>52</v>
      </c>
      <c r="AY546" s="2" t="s">
        <v>52</v>
      </c>
    </row>
    <row r="547" spans="1:51" ht="30" customHeight="1" x14ac:dyDescent="0.3">
      <c r="A547" s="10" t="s">
        <v>806</v>
      </c>
      <c r="B547" s="10" t="s">
        <v>807</v>
      </c>
      <c r="C547" s="10" t="s">
        <v>93</v>
      </c>
      <c r="D547" s="11">
        <v>2</v>
      </c>
      <c r="E547" s="16">
        <f>단가대비표!O63</f>
        <v>220000</v>
      </c>
      <c r="F547" s="17">
        <f t="shared" si="109"/>
        <v>440000</v>
      </c>
      <c r="G547" s="16">
        <f>단가대비표!P63</f>
        <v>0</v>
      </c>
      <c r="H547" s="17">
        <f t="shared" si="110"/>
        <v>0</v>
      </c>
      <c r="I547" s="16">
        <f>단가대비표!V63</f>
        <v>0</v>
      </c>
      <c r="J547" s="17">
        <f t="shared" si="111"/>
        <v>0</v>
      </c>
      <c r="K547" s="16">
        <f t="shared" si="112"/>
        <v>220000</v>
      </c>
      <c r="L547" s="17">
        <f t="shared" si="113"/>
        <v>440000</v>
      </c>
      <c r="M547" s="10" t="s">
        <v>52</v>
      </c>
      <c r="N547" s="2" t="s">
        <v>307</v>
      </c>
      <c r="O547" s="2" t="s">
        <v>808</v>
      </c>
      <c r="P547" s="2" t="s">
        <v>63</v>
      </c>
      <c r="Q547" s="2" t="s">
        <v>63</v>
      </c>
      <c r="R547" s="2" t="s">
        <v>64</v>
      </c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2" t="s">
        <v>52</v>
      </c>
      <c r="AW547" s="2" t="s">
        <v>935</v>
      </c>
      <c r="AX547" s="2" t="s">
        <v>52</v>
      </c>
      <c r="AY547" s="2" t="s">
        <v>52</v>
      </c>
    </row>
    <row r="548" spans="1:51" ht="30" customHeight="1" x14ac:dyDescent="0.3">
      <c r="A548" s="10" t="s">
        <v>810</v>
      </c>
      <c r="B548" s="10" t="s">
        <v>811</v>
      </c>
      <c r="C548" s="10" t="s">
        <v>93</v>
      </c>
      <c r="D548" s="11">
        <v>2</v>
      </c>
      <c r="E548" s="16">
        <f>단가대비표!O65</f>
        <v>125000</v>
      </c>
      <c r="F548" s="17">
        <f t="shared" si="109"/>
        <v>250000</v>
      </c>
      <c r="G548" s="16">
        <f>단가대비표!P65</f>
        <v>0</v>
      </c>
      <c r="H548" s="17">
        <f t="shared" si="110"/>
        <v>0</v>
      </c>
      <c r="I548" s="16">
        <f>단가대비표!V65</f>
        <v>0</v>
      </c>
      <c r="J548" s="17">
        <f t="shared" si="111"/>
        <v>0</v>
      </c>
      <c r="K548" s="16">
        <f t="shared" si="112"/>
        <v>125000</v>
      </c>
      <c r="L548" s="17">
        <f t="shared" si="113"/>
        <v>250000</v>
      </c>
      <c r="M548" s="10" t="s">
        <v>52</v>
      </c>
      <c r="N548" s="2" t="s">
        <v>307</v>
      </c>
      <c r="O548" s="2" t="s">
        <v>812</v>
      </c>
      <c r="P548" s="2" t="s">
        <v>63</v>
      </c>
      <c r="Q548" s="2" t="s">
        <v>63</v>
      </c>
      <c r="R548" s="2" t="s">
        <v>64</v>
      </c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2" t="s">
        <v>52</v>
      </c>
      <c r="AW548" s="2" t="s">
        <v>936</v>
      </c>
      <c r="AX548" s="2" t="s">
        <v>52</v>
      </c>
      <c r="AY548" s="2" t="s">
        <v>52</v>
      </c>
    </row>
    <row r="549" spans="1:51" ht="30" customHeight="1" x14ac:dyDescent="0.3">
      <c r="A549" s="10" t="s">
        <v>556</v>
      </c>
      <c r="B549" s="10" t="s">
        <v>557</v>
      </c>
      <c r="C549" s="10" t="s">
        <v>93</v>
      </c>
      <c r="D549" s="11">
        <v>10</v>
      </c>
      <c r="E549" s="16">
        <f>단가대비표!O28</f>
        <v>6100</v>
      </c>
      <c r="F549" s="17">
        <f t="shared" si="109"/>
        <v>61000</v>
      </c>
      <c r="G549" s="16">
        <f>단가대비표!P28</f>
        <v>0</v>
      </c>
      <c r="H549" s="17">
        <f t="shared" si="110"/>
        <v>0</v>
      </c>
      <c r="I549" s="16">
        <f>단가대비표!V28</f>
        <v>0</v>
      </c>
      <c r="J549" s="17">
        <f t="shared" si="111"/>
        <v>0</v>
      </c>
      <c r="K549" s="16">
        <f t="shared" si="112"/>
        <v>6100</v>
      </c>
      <c r="L549" s="17">
        <f t="shared" si="113"/>
        <v>61000</v>
      </c>
      <c r="M549" s="10" t="s">
        <v>52</v>
      </c>
      <c r="N549" s="2" t="s">
        <v>307</v>
      </c>
      <c r="O549" s="2" t="s">
        <v>558</v>
      </c>
      <c r="P549" s="2" t="s">
        <v>63</v>
      </c>
      <c r="Q549" s="2" t="s">
        <v>63</v>
      </c>
      <c r="R549" s="2" t="s">
        <v>64</v>
      </c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2" t="s">
        <v>52</v>
      </c>
      <c r="AW549" s="2" t="s">
        <v>937</v>
      </c>
      <c r="AX549" s="2" t="s">
        <v>52</v>
      </c>
      <c r="AY549" s="2" t="s">
        <v>52</v>
      </c>
    </row>
    <row r="550" spans="1:51" ht="30" customHeight="1" x14ac:dyDescent="0.3">
      <c r="A550" s="10" t="s">
        <v>560</v>
      </c>
      <c r="B550" s="10" t="s">
        <v>561</v>
      </c>
      <c r="C550" s="10" t="s">
        <v>93</v>
      </c>
      <c r="D550" s="11">
        <v>1</v>
      </c>
      <c r="E550" s="16">
        <f>단가대비표!O25</f>
        <v>13500</v>
      </c>
      <c r="F550" s="17">
        <f t="shared" si="109"/>
        <v>13500</v>
      </c>
      <c r="G550" s="16">
        <f>단가대비표!P25</f>
        <v>0</v>
      </c>
      <c r="H550" s="17">
        <f t="shared" si="110"/>
        <v>0</v>
      </c>
      <c r="I550" s="16">
        <f>단가대비표!V25</f>
        <v>0</v>
      </c>
      <c r="J550" s="17">
        <f t="shared" si="111"/>
        <v>0</v>
      </c>
      <c r="K550" s="16">
        <f t="shared" si="112"/>
        <v>13500</v>
      </c>
      <c r="L550" s="17">
        <f t="shared" si="113"/>
        <v>13500</v>
      </c>
      <c r="M550" s="10" t="s">
        <v>52</v>
      </c>
      <c r="N550" s="2" t="s">
        <v>307</v>
      </c>
      <c r="O550" s="2" t="s">
        <v>562</v>
      </c>
      <c r="P550" s="2" t="s">
        <v>63</v>
      </c>
      <c r="Q550" s="2" t="s">
        <v>63</v>
      </c>
      <c r="R550" s="2" t="s">
        <v>64</v>
      </c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2" t="s">
        <v>52</v>
      </c>
      <c r="AW550" s="2" t="s">
        <v>938</v>
      </c>
      <c r="AX550" s="2" t="s">
        <v>52</v>
      </c>
      <c r="AY550" s="2" t="s">
        <v>52</v>
      </c>
    </row>
    <row r="551" spans="1:51" ht="30" customHeight="1" x14ac:dyDescent="0.3">
      <c r="A551" s="10" t="s">
        <v>564</v>
      </c>
      <c r="B551" s="10" t="s">
        <v>565</v>
      </c>
      <c r="C551" s="10" t="s">
        <v>93</v>
      </c>
      <c r="D551" s="11">
        <v>2</v>
      </c>
      <c r="E551" s="16">
        <f>단가대비표!O50</f>
        <v>385000</v>
      </c>
      <c r="F551" s="17">
        <f t="shared" si="109"/>
        <v>770000</v>
      </c>
      <c r="G551" s="16">
        <f>단가대비표!P50</f>
        <v>0</v>
      </c>
      <c r="H551" s="17">
        <f t="shared" si="110"/>
        <v>0</v>
      </c>
      <c r="I551" s="16">
        <f>단가대비표!V50</f>
        <v>0</v>
      </c>
      <c r="J551" s="17">
        <f t="shared" si="111"/>
        <v>0</v>
      </c>
      <c r="K551" s="16">
        <f t="shared" si="112"/>
        <v>385000</v>
      </c>
      <c r="L551" s="17">
        <f t="shared" si="113"/>
        <v>770000</v>
      </c>
      <c r="M551" s="10" t="s">
        <v>52</v>
      </c>
      <c r="N551" s="2" t="s">
        <v>307</v>
      </c>
      <c r="O551" s="2" t="s">
        <v>566</v>
      </c>
      <c r="P551" s="2" t="s">
        <v>63</v>
      </c>
      <c r="Q551" s="2" t="s">
        <v>63</v>
      </c>
      <c r="R551" s="2" t="s">
        <v>64</v>
      </c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2" t="s">
        <v>52</v>
      </c>
      <c r="AW551" s="2" t="s">
        <v>939</v>
      </c>
      <c r="AX551" s="2" t="s">
        <v>52</v>
      </c>
      <c r="AY551" s="2" t="s">
        <v>52</v>
      </c>
    </row>
    <row r="552" spans="1:51" ht="30" customHeight="1" x14ac:dyDescent="0.3">
      <c r="A552" s="10" t="s">
        <v>571</v>
      </c>
      <c r="B552" s="10" t="s">
        <v>572</v>
      </c>
      <c r="C552" s="10" t="s">
        <v>93</v>
      </c>
      <c r="D552" s="11">
        <v>5</v>
      </c>
      <c r="E552" s="16">
        <f>단가대비표!O62</f>
        <v>4680</v>
      </c>
      <c r="F552" s="17">
        <f t="shared" si="109"/>
        <v>23400</v>
      </c>
      <c r="G552" s="16">
        <f>단가대비표!P62</f>
        <v>0</v>
      </c>
      <c r="H552" s="17">
        <f t="shared" si="110"/>
        <v>0</v>
      </c>
      <c r="I552" s="16">
        <f>단가대비표!V62</f>
        <v>0</v>
      </c>
      <c r="J552" s="17">
        <f t="shared" si="111"/>
        <v>0</v>
      </c>
      <c r="K552" s="16">
        <f t="shared" si="112"/>
        <v>4680</v>
      </c>
      <c r="L552" s="17">
        <f t="shared" si="113"/>
        <v>23400</v>
      </c>
      <c r="M552" s="10" t="s">
        <v>52</v>
      </c>
      <c r="N552" s="2" t="s">
        <v>307</v>
      </c>
      <c r="O552" s="2" t="s">
        <v>573</v>
      </c>
      <c r="P552" s="2" t="s">
        <v>63</v>
      </c>
      <c r="Q552" s="2" t="s">
        <v>63</v>
      </c>
      <c r="R552" s="2" t="s">
        <v>64</v>
      </c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2" t="s">
        <v>52</v>
      </c>
      <c r="AW552" s="2" t="s">
        <v>940</v>
      </c>
      <c r="AX552" s="2" t="s">
        <v>52</v>
      </c>
      <c r="AY552" s="2" t="s">
        <v>52</v>
      </c>
    </row>
    <row r="553" spans="1:51" ht="30" customHeight="1" x14ac:dyDescent="0.3">
      <c r="A553" s="10" t="s">
        <v>575</v>
      </c>
      <c r="B553" s="10" t="s">
        <v>576</v>
      </c>
      <c r="C553" s="10" t="s">
        <v>424</v>
      </c>
      <c r="D553" s="11">
        <v>24</v>
      </c>
      <c r="E553" s="16">
        <f>단가대비표!O6</f>
        <v>524</v>
      </c>
      <c r="F553" s="17">
        <f t="shared" si="109"/>
        <v>12576</v>
      </c>
      <c r="G553" s="16">
        <f>단가대비표!P6</f>
        <v>0</v>
      </c>
      <c r="H553" s="17">
        <f t="shared" si="110"/>
        <v>0</v>
      </c>
      <c r="I553" s="16">
        <f>단가대비표!V6</f>
        <v>0</v>
      </c>
      <c r="J553" s="17">
        <f t="shared" si="111"/>
        <v>0</v>
      </c>
      <c r="K553" s="16">
        <f t="shared" si="112"/>
        <v>524</v>
      </c>
      <c r="L553" s="17">
        <f t="shared" si="113"/>
        <v>12576</v>
      </c>
      <c r="M553" s="10" t="s">
        <v>52</v>
      </c>
      <c r="N553" s="2" t="s">
        <v>307</v>
      </c>
      <c r="O553" s="2" t="s">
        <v>577</v>
      </c>
      <c r="P553" s="2" t="s">
        <v>63</v>
      </c>
      <c r="Q553" s="2" t="s">
        <v>63</v>
      </c>
      <c r="R553" s="2" t="s">
        <v>64</v>
      </c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2" t="s">
        <v>52</v>
      </c>
      <c r="AW553" s="2" t="s">
        <v>941</v>
      </c>
      <c r="AX553" s="2" t="s">
        <v>52</v>
      </c>
      <c r="AY553" s="2" t="s">
        <v>52</v>
      </c>
    </row>
    <row r="554" spans="1:51" ht="30" customHeight="1" x14ac:dyDescent="0.3">
      <c r="A554" s="10" t="s">
        <v>579</v>
      </c>
      <c r="B554" s="10" t="s">
        <v>580</v>
      </c>
      <c r="C554" s="10" t="s">
        <v>424</v>
      </c>
      <c r="D554" s="11">
        <v>2</v>
      </c>
      <c r="E554" s="16">
        <f>단가대비표!O7</f>
        <v>9307</v>
      </c>
      <c r="F554" s="17">
        <f t="shared" si="109"/>
        <v>18614</v>
      </c>
      <c r="G554" s="16">
        <f>단가대비표!P7</f>
        <v>0</v>
      </c>
      <c r="H554" s="17">
        <f t="shared" si="110"/>
        <v>0</v>
      </c>
      <c r="I554" s="16">
        <f>단가대비표!V7</f>
        <v>0</v>
      </c>
      <c r="J554" s="17">
        <f t="shared" si="111"/>
        <v>0</v>
      </c>
      <c r="K554" s="16">
        <f t="shared" si="112"/>
        <v>9307</v>
      </c>
      <c r="L554" s="17">
        <f t="shared" si="113"/>
        <v>18614</v>
      </c>
      <c r="M554" s="10" t="s">
        <v>52</v>
      </c>
      <c r="N554" s="2" t="s">
        <v>307</v>
      </c>
      <c r="O554" s="2" t="s">
        <v>581</v>
      </c>
      <c r="P554" s="2" t="s">
        <v>63</v>
      </c>
      <c r="Q554" s="2" t="s">
        <v>63</v>
      </c>
      <c r="R554" s="2" t="s">
        <v>64</v>
      </c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2" t="s">
        <v>52</v>
      </c>
      <c r="AW554" s="2" t="s">
        <v>942</v>
      </c>
      <c r="AX554" s="2" t="s">
        <v>52</v>
      </c>
      <c r="AY554" s="2" t="s">
        <v>52</v>
      </c>
    </row>
    <row r="555" spans="1:51" ht="30" customHeight="1" x14ac:dyDescent="0.3">
      <c r="A555" s="10" t="s">
        <v>583</v>
      </c>
      <c r="B555" s="10" t="s">
        <v>820</v>
      </c>
      <c r="C555" s="10" t="s">
        <v>519</v>
      </c>
      <c r="D555" s="11">
        <v>1</v>
      </c>
      <c r="E555" s="16">
        <f>단가대비표!O92</f>
        <v>1460000</v>
      </c>
      <c r="F555" s="17">
        <f t="shared" si="109"/>
        <v>1460000</v>
      </c>
      <c r="G555" s="16">
        <f>단가대비표!P92</f>
        <v>0</v>
      </c>
      <c r="H555" s="17">
        <f t="shared" si="110"/>
        <v>0</v>
      </c>
      <c r="I555" s="16">
        <f>단가대비표!V92</f>
        <v>0</v>
      </c>
      <c r="J555" s="17">
        <f t="shared" si="111"/>
        <v>0</v>
      </c>
      <c r="K555" s="16">
        <f t="shared" si="112"/>
        <v>1460000</v>
      </c>
      <c r="L555" s="17">
        <f t="shared" si="113"/>
        <v>1460000</v>
      </c>
      <c r="M555" s="10" t="s">
        <v>52</v>
      </c>
      <c r="N555" s="2" t="s">
        <v>307</v>
      </c>
      <c r="O555" s="2" t="s">
        <v>821</v>
      </c>
      <c r="P555" s="2" t="s">
        <v>63</v>
      </c>
      <c r="Q555" s="2" t="s">
        <v>63</v>
      </c>
      <c r="R555" s="2" t="s">
        <v>64</v>
      </c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2" t="s">
        <v>52</v>
      </c>
      <c r="AW555" s="2" t="s">
        <v>943</v>
      </c>
      <c r="AX555" s="2" t="s">
        <v>52</v>
      </c>
      <c r="AY555" s="2" t="s">
        <v>52</v>
      </c>
    </row>
    <row r="556" spans="1:51" ht="30" customHeight="1" x14ac:dyDescent="0.3">
      <c r="A556" s="10" t="s">
        <v>591</v>
      </c>
      <c r="B556" s="10" t="s">
        <v>592</v>
      </c>
      <c r="C556" s="10" t="s">
        <v>432</v>
      </c>
      <c r="D556" s="11">
        <v>1.99</v>
      </c>
      <c r="E556" s="16">
        <f>단가대비표!O43</f>
        <v>0</v>
      </c>
      <c r="F556" s="17">
        <f t="shared" si="109"/>
        <v>0</v>
      </c>
      <c r="G556" s="16">
        <f>단가대비표!P43</f>
        <v>122522</v>
      </c>
      <c r="H556" s="17">
        <f t="shared" si="110"/>
        <v>243818.7</v>
      </c>
      <c r="I556" s="16">
        <f>단가대비표!V43</f>
        <v>0</v>
      </c>
      <c r="J556" s="17">
        <f t="shared" si="111"/>
        <v>0</v>
      </c>
      <c r="K556" s="16">
        <f t="shared" si="112"/>
        <v>122522</v>
      </c>
      <c r="L556" s="17">
        <f t="shared" si="113"/>
        <v>243818.7</v>
      </c>
      <c r="M556" s="10" t="s">
        <v>593</v>
      </c>
      <c r="N556" s="2" t="s">
        <v>307</v>
      </c>
      <c r="O556" s="2" t="s">
        <v>594</v>
      </c>
      <c r="P556" s="2" t="s">
        <v>63</v>
      </c>
      <c r="Q556" s="2" t="s">
        <v>63</v>
      </c>
      <c r="R556" s="2" t="s">
        <v>64</v>
      </c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2" t="s">
        <v>52</v>
      </c>
      <c r="AW556" s="2" t="s">
        <v>944</v>
      </c>
      <c r="AX556" s="2" t="s">
        <v>52</v>
      </c>
      <c r="AY556" s="2" t="s">
        <v>52</v>
      </c>
    </row>
    <row r="557" spans="1:51" ht="30" customHeight="1" x14ac:dyDescent="0.3">
      <c r="A557" s="10" t="s">
        <v>596</v>
      </c>
      <c r="B557" s="10" t="s">
        <v>592</v>
      </c>
      <c r="C557" s="10" t="s">
        <v>432</v>
      </c>
      <c r="D557" s="11">
        <v>6.78</v>
      </c>
      <c r="E557" s="16">
        <f>단가대비표!O44</f>
        <v>0</v>
      </c>
      <c r="F557" s="17">
        <f t="shared" si="109"/>
        <v>0</v>
      </c>
      <c r="G557" s="16">
        <f>단가대비표!P44</f>
        <v>99248</v>
      </c>
      <c r="H557" s="17">
        <f t="shared" si="110"/>
        <v>672901.4</v>
      </c>
      <c r="I557" s="16">
        <f>단가대비표!V44</f>
        <v>0</v>
      </c>
      <c r="J557" s="17">
        <f t="shared" si="111"/>
        <v>0</v>
      </c>
      <c r="K557" s="16">
        <f t="shared" si="112"/>
        <v>99248</v>
      </c>
      <c r="L557" s="17">
        <f t="shared" si="113"/>
        <v>672901.4</v>
      </c>
      <c r="M557" s="10" t="s">
        <v>593</v>
      </c>
      <c r="N557" s="2" t="s">
        <v>307</v>
      </c>
      <c r="O557" s="2" t="s">
        <v>597</v>
      </c>
      <c r="P557" s="2" t="s">
        <v>63</v>
      </c>
      <c r="Q557" s="2" t="s">
        <v>63</v>
      </c>
      <c r="R557" s="2" t="s">
        <v>64</v>
      </c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2" t="s">
        <v>52</v>
      </c>
      <c r="AW557" s="2" t="s">
        <v>945</v>
      </c>
      <c r="AX557" s="2" t="s">
        <v>52</v>
      </c>
      <c r="AY557" s="2" t="s">
        <v>52</v>
      </c>
    </row>
    <row r="558" spans="1:51" ht="30" customHeight="1" x14ac:dyDescent="0.3">
      <c r="A558" s="10" t="s">
        <v>231</v>
      </c>
      <c r="B558" s="10" t="s">
        <v>52</v>
      </c>
      <c r="C558" s="10" t="s">
        <v>52</v>
      </c>
      <c r="D558" s="11"/>
      <c r="E558" s="16"/>
      <c r="F558" s="17">
        <f>TRUNC(SUMIF(N524:N557, N523, F524:F557),0)</f>
        <v>7060440</v>
      </c>
      <c r="G558" s="16"/>
      <c r="H558" s="17">
        <f>TRUNC(SUMIF(N524:N557, N523, H524:H557),0)</f>
        <v>916720</v>
      </c>
      <c r="I558" s="16"/>
      <c r="J558" s="17">
        <f>TRUNC(SUMIF(N524:N557, N523, J524:J557),0)</f>
        <v>0</v>
      </c>
      <c r="K558" s="16"/>
      <c r="L558" s="17">
        <f>F558+H558+J558</f>
        <v>7977160</v>
      </c>
      <c r="M558" s="10" t="s">
        <v>52</v>
      </c>
      <c r="N558" s="2" t="s">
        <v>72</v>
      </c>
      <c r="O558" s="2" t="s">
        <v>72</v>
      </c>
      <c r="P558" s="2" t="s">
        <v>52</v>
      </c>
      <c r="Q558" s="2" t="s">
        <v>52</v>
      </c>
      <c r="R558" s="2" t="s">
        <v>52</v>
      </c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2" t="s">
        <v>52</v>
      </c>
      <c r="AW558" s="2" t="s">
        <v>52</v>
      </c>
      <c r="AX558" s="2" t="s">
        <v>52</v>
      </c>
      <c r="AY558" s="2" t="s">
        <v>52</v>
      </c>
    </row>
    <row r="559" spans="1:51" ht="30" customHeight="1" x14ac:dyDescent="0.3">
      <c r="A559" s="11"/>
      <c r="B559" s="11"/>
      <c r="C559" s="11"/>
      <c r="D559" s="11"/>
      <c r="E559" s="16"/>
      <c r="F559" s="17"/>
      <c r="G559" s="16"/>
      <c r="H559" s="17"/>
      <c r="I559" s="16"/>
      <c r="J559" s="17"/>
      <c r="K559" s="16"/>
      <c r="L559" s="17"/>
      <c r="M559" s="11"/>
    </row>
    <row r="560" spans="1:51" ht="30" customHeight="1" x14ac:dyDescent="0.3">
      <c r="A560" s="49" t="s">
        <v>1640</v>
      </c>
      <c r="B560" s="49"/>
      <c r="C560" s="49"/>
      <c r="D560" s="49"/>
      <c r="E560" s="50"/>
      <c r="F560" s="51"/>
      <c r="G560" s="50"/>
      <c r="H560" s="51"/>
      <c r="I560" s="50"/>
      <c r="J560" s="51"/>
      <c r="K560" s="50"/>
      <c r="L560" s="51"/>
      <c r="M560" s="49"/>
      <c r="N560" s="1" t="s">
        <v>309</v>
      </c>
    </row>
    <row r="561" spans="1:51" ht="30" customHeight="1" x14ac:dyDescent="0.3">
      <c r="A561" s="10" t="s">
        <v>600</v>
      </c>
      <c r="B561" s="10" t="s">
        <v>601</v>
      </c>
      <c r="C561" s="10" t="s">
        <v>93</v>
      </c>
      <c r="D561" s="11">
        <v>1</v>
      </c>
      <c r="E561" s="16">
        <f>단가대비표!O76</f>
        <v>550000</v>
      </c>
      <c r="F561" s="17">
        <f t="shared" ref="F561:F581" si="114">TRUNC(E561*D561,1)</f>
        <v>550000</v>
      </c>
      <c r="G561" s="16">
        <f>단가대비표!P76</f>
        <v>0</v>
      </c>
      <c r="H561" s="17">
        <f t="shared" ref="H561:H581" si="115">TRUNC(G561*D561,1)</f>
        <v>0</v>
      </c>
      <c r="I561" s="16">
        <f>단가대비표!V76</f>
        <v>0</v>
      </c>
      <c r="J561" s="17">
        <f t="shared" ref="J561:J581" si="116">TRUNC(I561*D561,1)</f>
        <v>0</v>
      </c>
      <c r="K561" s="16">
        <f t="shared" ref="K561:K581" si="117">TRUNC(E561+G561+I561,1)</f>
        <v>550000</v>
      </c>
      <c r="L561" s="17">
        <f t="shared" ref="L561:L581" si="118">TRUNC(F561+H561+J561,1)</f>
        <v>550000</v>
      </c>
      <c r="M561" s="10" t="s">
        <v>52</v>
      </c>
      <c r="N561" s="2" t="s">
        <v>309</v>
      </c>
      <c r="O561" s="2" t="s">
        <v>602</v>
      </c>
      <c r="P561" s="2" t="s">
        <v>63</v>
      </c>
      <c r="Q561" s="2" t="s">
        <v>63</v>
      </c>
      <c r="R561" s="2" t="s">
        <v>64</v>
      </c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2" t="s">
        <v>52</v>
      </c>
      <c r="AW561" s="2" t="s">
        <v>947</v>
      </c>
      <c r="AX561" s="2" t="s">
        <v>52</v>
      </c>
      <c r="AY561" s="2" t="s">
        <v>52</v>
      </c>
    </row>
    <row r="562" spans="1:51" ht="30" customHeight="1" x14ac:dyDescent="0.3">
      <c r="A562" s="10" t="s">
        <v>604</v>
      </c>
      <c r="B562" s="10" t="s">
        <v>605</v>
      </c>
      <c r="C562" s="10" t="s">
        <v>93</v>
      </c>
      <c r="D562" s="11">
        <v>1</v>
      </c>
      <c r="E562" s="16">
        <f>단가대비표!O91</f>
        <v>322000</v>
      </c>
      <c r="F562" s="17">
        <f t="shared" si="114"/>
        <v>322000</v>
      </c>
      <c r="G562" s="16">
        <f>단가대비표!P91</f>
        <v>0</v>
      </c>
      <c r="H562" s="17">
        <f t="shared" si="115"/>
        <v>0</v>
      </c>
      <c r="I562" s="16">
        <f>단가대비표!V91</f>
        <v>0</v>
      </c>
      <c r="J562" s="17">
        <f t="shared" si="116"/>
        <v>0</v>
      </c>
      <c r="K562" s="16">
        <f t="shared" si="117"/>
        <v>322000</v>
      </c>
      <c r="L562" s="17">
        <f t="shared" si="118"/>
        <v>322000</v>
      </c>
      <c r="M562" s="10" t="s">
        <v>52</v>
      </c>
      <c r="N562" s="2" t="s">
        <v>309</v>
      </c>
      <c r="O562" s="2" t="s">
        <v>606</v>
      </c>
      <c r="P562" s="2" t="s">
        <v>63</v>
      </c>
      <c r="Q562" s="2" t="s">
        <v>63</v>
      </c>
      <c r="R562" s="2" t="s">
        <v>64</v>
      </c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2" t="s">
        <v>52</v>
      </c>
      <c r="AW562" s="2" t="s">
        <v>948</v>
      </c>
      <c r="AX562" s="2" t="s">
        <v>52</v>
      </c>
      <c r="AY562" s="2" t="s">
        <v>52</v>
      </c>
    </row>
    <row r="563" spans="1:51" ht="30" customHeight="1" x14ac:dyDescent="0.3">
      <c r="A563" s="10" t="s">
        <v>608</v>
      </c>
      <c r="B563" s="10" t="s">
        <v>609</v>
      </c>
      <c r="C563" s="10" t="s">
        <v>93</v>
      </c>
      <c r="D563" s="11">
        <v>1</v>
      </c>
      <c r="E563" s="16">
        <f>단가대비표!O80</f>
        <v>188000</v>
      </c>
      <c r="F563" s="17">
        <f t="shared" si="114"/>
        <v>188000</v>
      </c>
      <c r="G563" s="16">
        <f>단가대비표!P80</f>
        <v>0</v>
      </c>
      <c r="H563" s="17">
        <f t="shared" si="115"/>
        <v>0</v>
      </c>
      <c r="I563" s="16">
        <f>단가대비표!V80</f>
        <v>0</v>
      </c>
      <c r="J563" s="17">
        <f t="shared" si="116"/>
        <v>0</v>
      </c>
      <c r="K563" s="16">
        <f t="shared" si="117"/>
        <v>188000</v>
      </c>
      <c r="L563" s="17">
        <f t="shared" si="118"/>
        <v>188000</v>
      </c>
      <c r="M563" s="10" t="s">
        <v>52</v>
      </c>
      <c r="N563" s="2" t="s">
        <v>309</v>
      </c>
      <c r="O563" s="2" t="s">
        <v>610</v>
      </c>
      <c r="P563" s="2" t="s">
        <v>63</v>
      </c>
      <c r="Q563" s="2" t="s">
        <v>63</v>
      </c>
      <c r="R563" s="2" t="s">
        <v>64</v>
      </c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2" t="s">
        <v>52</v>
      </c>
      <c r="AW563" s="2" t="s">
        <v>949</v>
      </c>
      <c r="AX563" s="2" t="s">
        <v>52</v>
      </c>
      <c r="AY563" s="2" t="s">
        <v>52</v>
      </c>
    </row>
    <row r="564" spans="1:51" ht="30" customHeight="1" x14ac:dyDescent="0.3">
      <c r="A564" s="10" t="s">
        <v>612</v>
      </c>
      <c r="B564" s="10" t="s">
        <v>613</v>
      </c>
      <c r="C564" s="10" t="s">
        <v>93</v>
      </c>
      <c r="D564" s="11">
        <v>1</v>
      </c>
      <c r="E564" s="16">
        <f>단가대비표!O81</f>
        <v>989000</v>
      </c>
      <c r="F564" s="17">
        <f t="shared" si="114"/>
        <v>989000</v>
      </c>
      <c r="G564" s="16">
        <f>단가대비표!P81</f>
        <v>0</v>
      </c>
      <c r="H564" s="17">
        <f t="shared" si="115"/>
        <v>0</v>
      </c>
      <c r="I564" s="16">
        <f>단가대비표!V81</f>
        <v>0</v>
      </c>
      <c r="J564" s="17">
        <f t="shared" si="116"/>
        <v>0</v>
      </c>
      <c r="K564" s="16">
        <f t="shared" si="117"/>
        <v>989000</v>
      </c>
      <c r="L564" s="17">
        <f t="shared" si="118"/>
        <v>989000</v>
      </c>
      <c r="M564" s="10" t="s">
        <v>52</v>
      </c>
      <c r="N564" s="2" t="s">
        <v>309</v>
      </c>
      <c r="O564" s="2" t="s">
        <v>614</v>
      </c>
      <c r="P564" s="2" t="s">
        <v>63</v>
      </c>
      <c r="Q564" s="2" t="s">
        <v>63</v>
      </c>
      <c r="R564" s="2" t="s">
        <v>64</v>
      </c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2" t="s">
        <v>52</v>
      </c>
      <c r="AW564" s="2" t="s">
        <v>950</v>
      </c>
      <c r="AX564" s="2" t="s">
        <v>52</v>
      </c>
      <c r="AY564" s="2" t="s">
        <v>52</v>
      </c>
    </row>
    <row r="565" spans="1:51" ht="30" customHeight="1" x14ac:dyDescent="0.3">
      <c r="A565" s="10" t="s">
        <v>616</v>
      </c>
      <c r="B565" s="10" t="s">
        <v>617</v>
      </c>
      <c r="C565" s="10" t="s">
        <v>93</v>
      </c>
      <c r="D565" s="11">
        <v>1</v>
      </c>
      <c r="E565" s="16">
        <f>단가대비표!O82</f>
        <v>1064000</v>
      </c>
      <c r="F565" s="17">
        <f t="shared" si="114"/>
        <v>1064000</v>
      </c>
      <c r="G565" s="16">
        <f>단가대비표!P82</f>
        <v>0</v>
      </c>
      <c r="H565" s="17">
        <f t="shared" si="115"/>
        <v>0</v>
      </c>
      <c r="I565" s="16">
        <f>단가대비표!V82</f>
        <v>0</v>
      </c>
      <c r="J565" s="17">
        <f t="shared" si="116"/>
        <v>0</v>
      </c>
      <c r="K565" s="16">
        <f t="shared" si="117"/>
        <v>1064000</v>
      </c>
      <c r="L565" s="17">
        <f t="shared" si="118"/>
        <v>1064000</v>
      </c>
      <c r="M565" s="10" t="s">
        <v>52</v>
      </c>
      <c r="N565" s="2" t="s">
        <v>309</v>
      </c>
      <c r="O565" s="2" t="s">
        <v>618</v>
      </c>
      <c r="P565" s="2" t="s">
        <v>63</v>
      </c>
      <c r="Q565" s="2" t="s">
        <v>63</v>
      </c>
      <c r="R565" s="2" t="s">
        <v>64</v>
      </c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2" t="s">
        <v>52</v>
      </c>
      <c r="AW565" s="2" t="s">
        <v>951</v>
      </c>
      <c r="AX565" s="2" t="s">
        <v>52</v>
      </c>
      <c r="AY565" s="2" t="s">
        <v>52</v>
      </c>
    </row>
    <row r="566" spans="1:51" ht="30" customHeight="1" x14ac:dyDescent="0.3">
      <c r="A566" s="10" t="s">
        <v>616</v>
      </c>
      <c r="B566" s="10" t="s">
        <v>620</v>
      </c>
      <c r="C566" s="10" t="s">
        <v>93</v>
      </c>
      <c r="D566" s="11">
        <v>1</v>
      </c>
      <c r="E566" s="16">
        <f>단가대비표!O83</f>
        <v>423000</v>
      </c>
      <c r="F566" s="17">
        <f t="shared" si="114"/>
        <v>423000</v>
      </c>
      <c r="G566" s="16">
        <f>단가대비표!P83</f>
        <v>0</v>
      </c>
      <c r="H566" s="17">
        <f t="shared" si="115"/>
        <v>0</v>
      </c>
      <c r="I566" s="16">
        <f>단가대비표!V83</f>
        <v>0</v>
      </c>
      <c r="J566" s="17">
        <f t="shared" si="116"/>
        <v>0</v>
      </c>
      <c r="K566" s="16">
        <f t="shared" si="117"/>
        <v>423000</v>
      </c>
      <c r="L566" s="17">
        <f t="shared" si="118"/>
        <v>423000</v>
      </c>
      <c r="M566" s="10" t="s">
        <v>52</v>
      </c>
      <c r="N566" s="2" t="s">
        <v>309</v>
      </c>
      <c r="O566" s="2" t="s">
        <v>621</v>
      </c>
      <c r="P566" s="2" t="s">
        <v>63</v>
      </c>
      <c r="Q566" s="2" t="s">
        <v>63</v>
      </c>
      <c r="R566" s="2" t="s">
        <v>64</v>
      </c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2" t="s">
        <v>52</v>
      </c>
      <c r="AW566" s="2" t="s">
        <v>952</v>
      </c>
      <c r="AX566" s="2" t="s">
        <v>52</v>
      </c>
      <c r="AY566" s="2" t="s">
        <v>52</v>
      </c>
    </row>
    <row r="567" spans="1:51" ht="30" customHeight="1" x14ac:dyDescent="0.3">
      <c r="A567" s="10" t="s">
        <v>623</v>
      </c>
      <c r="B567" s="10" t="s">
        <v>832</v>
      </c>
      <c r="C567" s="10" t="s">
        <v>93</v>
      </c>
      <c r="D567" s="11">
        <v>1</v>
      </c>
      <c r="E567" s="16">
        <f>단가대비표!O86</f>
        <v>162000</v>
      </c>
      <c r="F567" s="17">
        <f t="shared" si="114"/>
        <v>162000</v>
      </c>
      <c r="G567" s="16">
        <f>단가대비표!P86</f>
        <v>0</v>
      </c>
      <c r="H567" s="17">
        <f t="shared" si="115"/>
        <v>0</v>
      </c>
      <c r="I567" s="16">
        <f>단가대비표!V86</f>
        <v>0</v>
      </c>
      <c r="J567" s="17">
        <f t="shared" si="116"/>
        <v>0</v>
      </c>
      <c r="K567" s="16">
        <f t="shared" si="117"/>
        <v>162000</v>
      </c>
      <c r="L567" s="17">
        <f t="shared" si="118"/>
        <v>162000</v>
      </c>
      <c r="M567" s="10" t="s">
        <v>52</v>
      </c>
      <c r="N567" s="2" t="s">
        <v>309</v>
      </c>
      <c r="O567" s="2" t="s">
        <v>833</v>
      </c>
      <c r="P567" s="2" t="s">
        <v>63</v>
      </c>
      <c r="Q567" s="2" t="s">
        <v>63</v>
      </c>
      <c r="R567" s="2" t="s">
        <v>64</v>
      </c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2" t="s">
        <v>52</v>
      </c>
      <c r="AW567" s="2" t="s">
        <v>953</v>
      </c>
      <c r="AX567" s="2" t="s">
        <v>52</v>
      </c>
      <c r="AY567" s="2" t="s">
        <v>52</v>
      </c>
    </row>
    <row r="568" spans="1:51" ht="30" customHeight="1" x14ac:dyDescent="0.3">
      <c r="A568" s="10" t="s">
        <v>627</v>
      </c>
      <c r="B568" s="10" t="s">
        <v>628</v>
      </c>
      <c r="C568" s="10" t="s">
        <v>93</v>
      </c>
      <c r="D568" s="11">
        <v>1</v>
      </c>
      <c r="E568" s="16">
        <f>단가대비표!O85</f>
        <v>223000</v>
      </c>
      <c r="F568" s="17">
        <f t="shared" si="114"/>
        <v>223000</v>
      </c>
      <c r="G568" s="16">
        <f>단가대비표!P85</f>
        <v>0</v>
      </c>
      <c r="H568" s="17">
        <f t="shared" si="115"/>
        <v>0</v>
      </c>
      <c r="I568" s="16">
        <f>단가대비표!V85</f>
        <v>0</v>
      </c>
      <c r="J568" s="17">
        <f t="shared" si="116"/>
        <v>0</v>
      </c>
      <c r="K568" s="16">
        <f t="shared" si="117"/>
        <v>223000</v>
      </c>
      <c r="L568" s="17">
        <f t="shared" si="118"/>
        <v>223000</v>
      </c>
      <c r="M568" s="10" t="s">
        <v>52</v>
      </c>
      <c r="N568" s="2" t="s">
        <v>309</v>
      </c>
      <c r="O568" s="2" t="s">
        <v>629</v>
      </c>
      <c r="P568" s="2" t="s">
        <v>63</v>
      </c>
      <c r="Q568" s="2" t="s">
        <v>63</v>
      </c>
      <c r="R568" s="2" t="s">
        <v>64</v>
      </c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2" t="s">
        <v>52</v>
      </c>
      <c r="AW568" s="2" t="s">
        <v>954</v>
      </c>
      <c r="AX568" s="2" t="s">
        <v>52</v>
      </c>
      <c r="AY568" s="2" t="s">
        <v>52</v>
      </c>
    </row>
    <row r="569" spans="1:51" ht="30" customHeight="1" x14ac:dyDescent="0.3">
      <c r="A569" s="10" t="s">
        <v>631</v>
      </c>
      <c r="B569" s="10" t="s">
        <v>632</v>
      </c>
      <c r="C569" s="10" t="s">
        <v>93</v>
      </c>
      <c r="D569" s="11">
        <v>1</v>
      </c>
      <c r="E569" s="16">
        <f>단가대비표!O88</f>
        <v>865000</v>
      </c>
      <c r="F569" s="17">
        <f t="shared" si="114"/>
        <v>865000</v>
      </c>
      <c r="G569" s="16">
        <f>단가대비표!P88</f>
        <v>0</v>
      </c>
      <c r="H569" s="17">
        <f t="shared" si="115"/>
        <v>0</v>
      </c>
      <c r="I569" s="16">
        <f>단가대비표!V88</f>
        <v>0</v>
      </c>
      <c r="J569" s="17">
        <f t="shared" si="116"/>
        <v>0</v>
      </c>
      <c r="K569" s="16">
        <f t="shared" si="117"/>
        <v>865000</v>
      </c>
      <c r="L569" s="17">
        <f t="shared" si="118"/>
        <v>865000</v>
      </c>
      <c r="M569" s="10" t="s">
        <v>52</v>
      </c>
      <c r="N569" s="2" t="s">
        <v>309</v>
      </c>
      <c r="O569" s="2" t="s">
        <v>633</v>
      </c>
      <c r="P569" s="2" t="s">
        <v>63</v>
      </c>
      <c r="Q569" s="2" t="s">
        <v>63</v>
      </c>
      <c r="R569" s="2" t="s">
        <v>64</v>
      </c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2" t="s">
        <v>52</v>
      </c>
      <c r="AW569" s="2" t="s">
        <v>955</v>
      </c>
      <c r="AX569" s="2" t="s">
        <v>52</v>
      </c>
      <c r="AY569" s="2" t="s">
        <v>52</v>
      </c>
    </row>
    <row r="570" spans="1:51" ht="30" customHeight="1" x14ac:dyDescent="0.3">
      <c r="A570" s="10" t="s">
        <v>838</v>
      </c>
      <c r="B570" s="10" t="s">
        <v>839</v>
      </c>
      <c r="C570" s="10" t="s">
        <v>93</v>
      </c>
      <c r="D570" s="11">
        <v>4</v>
      </c>
      <c r="E570" s="16">
        <f>단가대비표!O90</f>
        <v>10000</v>
      </c>
      <c r="F570" s="17">
        <f t="shared" si="114"/>
        <v>40000</v>
      </c>
      <c r="G570" s="16">
        <f>단가대비표!P90</f>
        <v>0</v>
      </c>
      <c r="H570" s="17">
        <f t="shared" si="115"/>
        <v>0</v>
      </c>
      <c r="I570" s="16">
        <f>단가대비표!V90</f>
        <v>0</v>
      </c>
      <c r="J570" s="17">
        <f t="shared" si="116"/>
        <v>0</v>
      </c>
      <c r="K570" s="16">
        <f t="shared" si="117"/>
        <v>10000</v>
      </c>
      <c r="L570" s="17">
        <f t="shared" si="118"/>
        <v>40000</v>
      </c>
      <c r="M570" s="10" t="s">
        <v>52</v>
      </c>
      <c r="N570" s="2" t="s">
        <v>309</v>
      </c>
      <c r="O570" s="2" t="s">
        <v>840</v>
      </c>
      <c r="P570" s="2" t="s">
        <v>63</v>
      </c>
      <c r="Q570" s="2" t="s">
        <v>63</v>
      </c>
      <c r="R570" s="2" t="s">
        <v>64</v>
      </c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2" t="s">
        <v>52</v>
      </c>
      <c r="AW570" s="2" t="s">
        <v>956</v>
      </c>
      <c r="AX570" s="2" t="s">
        <v>52</v>
      </c>
      <c r="AY570" s="2" t="s">
        <v>52</v>
      </c>
    </row>
    <row r="571" spans="1:51" ht="30" customHeight="1" x14ac:dyDescent="0.3">
      <c r="A571" s="10" t="s">
        <v>1651</v>
      </c>
      <c r="B571" s="10" t="s">
        <v>638</v>
      </c>
      <c r="C571" s="10" t="s">
        <v>639</v>
      </c>
      <c r="D571" s="11">
        <v>27</v>
      </c>
      <c r="E571" s="16">
        <f>단가대비표!O77</f>
        <v>63000</v>
      </c>
      <c r="F571" s="17">
        <f t="shared" si="114"/>
        <v>1701000</v>
      </c>
      <c r="G571" s="16">
        <f>단가대비표!P77</f>
        <v>0</v>
      </c>
      <c r="H571" s="17">
        <f t="shared" si="115"/>
        <v>0</v>
      </c>
      <c r="I571" s="16">
        <f>단가대비표!V77</f>
        <v>0</v>
      </c>
      <c r="J571" s="17">
        <f t="shared" si="116"/>
        <v>0</v>
      </c>
      <c r="K571" s="16">
        <f t="shared" si="117"/>
        <v>63000</v>
      </c>
      <c r="L571" s="17">
        <f t="shared" si="118"/>
        <v>1701000</v>
      </c>
      <c r="M571" s="10" t="s">
        <v>52</v>
      </c>
      <c r="N571" s="2" t="s">
        <v>309</v>
      </c>
      <c r="O571" s="2" t="s">
        <v>640</v>
      </c>
      <c r="P571" s="2" t="s">
        <v>63</v>
      </c>
      <c r="Q571" s="2" t="s">
        <v>63</v>
      </c>
      <c r="R571" s="2" t="s">
        <v>64</v>
      </c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2" t="s">
        <v>52</v>
      </c>
      <c r="AW571" s="2" t="s">
        <v>957</v>
      </c>
      <c r="AX571" s="2" t="s">
        <v>52</v>
      </c>
      <c r="AY571" s="2" t="s">
        <v>52</v>
      </c>
    </row>
    <row r="572" spans="1:51" ht="30" customHeight="1" x14ac:dyDescent="0.3">
      <c r="A572" s="10" t="s">
        <v>1651</v>
      </c>
      <c r="B572" s="10" t="s">
        <v>642</v>
      </c>
      <c r="C572" s="10" t="s">
        <v>639</v>
      </c>
      <c r="D572" s="11">
        <v>2</v>
      </c>
      <c r="E572" s="16">
        <f>단가대비표!O78</f>
        <v>126000</v>
      </c>
      <c r="F572" s="17">
        <f t="shared" si="114"/>
        <v>252000</v>
      </c>
      <c r="G572" s="16">
        <f>단가대비표!P78</f>
        <v>0</v>
      </c>
      <c r="H572" s="17">
        <f t="shared" si="115"/>
        <v>0</v>
      </c>
      <c r="I572" s="16">
        <f>단가대비표!V78</f>
        <v>0</v>
      </c>
      <c r="J572" s="17">
        <f t="shared" si="116"/>
        <v>0</v>
      </c>
      <c r="K572" s="16">
        <f t="shared" si="117"/>
        <v>126000</v>
      </c>
      <c r="L572" s="17">
        <f t="shared" si="118"/>
        <v>252000</v>
      </c>
      <c r="M572" s="10" t="s">
        <v>52</v>
      </c>
      <c r="N572" s="2" t="s">
        <v>309</v>
      </c>
      <c r="O572" s="2" t="s">
        <v>643</v>
      </c>
      <c r="P572" s="2" t="s">
        <v>63</v>
      </c>
      <c r="Q572" s="2" t="s">
        <v>63</v>
      </c>
      <c r="R572" s="2" t="s">
        <v>64</v>
      </c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2" t="s">
        <v>52</v>
      </c>
      <c r="AW572" s="2" t="s">
        <v>958</v>
      </c>
      <c r="AX572" s="2" t="s">
        <v>52</v>
      </c>
      <c r="AY572" s="2" t="s">
        <v>52</v>
      </c>
    </row>
    <row r="573" spans="1:51" ht="30" customHeight="1" x14ac:dyDescent="0.3">
      <c r="A573" s="10" t="s">
        <v>1651</v>
      </c>
      <c r="B573" s="10" t="s">
        <v>645</v>
      </c>
      <c r="C573" s="10" t="s">
        <v>639</v>
      </c>
      <c r="D573" s="11">
        <v>1</v>
      </c>
      <c r="E573" s="16">
        <f>단가대비표!O79</f>
        <v>379000</v>
      </c>
      <c r="F573" s="17">
        <f t="shared" si="114"/>
        <v>379000</v>
      </c>
      <c r="G573" s="16">
        <f>단가대비표!P79</f>
        <v>0</v>
      </c>
      <c r="H573" s="17">
        <f t="shared" si="115"/>
        <v>0</v>
      </c>
      <c r="I573" s="16">
        <f>단가대비표!V79</f>
        <v>0</v>
      </c>
      <c r="J573" s="17">
        <f t="shared" si="116"/>
        <v>0</v>
      </c>
      <c r="K573" s="16">
        <f t="shared" si="117"/>
        <v>379000</v>
      </c>
      <c r="L573" s="17">
        <f t="shared" si="118"/>
        <v>379000</v>
      </c>
      <c r="M573" s="10" t="s">
        <v>52</v>
      </c>
      <c r="N573" s="2" t="s">
        <v>309</v>
      </c>
      <c r="O573" s="2" t="s">
        <v>646</v>
      </c>
      <c r="P573" s="2" t="s">
        <v>63</v>
      </c>
      <c r="Q573" s="2" t="s">
        <v>63</v>
      </c>
      <c r="R573" s="2" t="s">
        <v>64</v>
      </c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2" t="s">
        <v>52</v>
      </c>
      <c r="AW573" s="2" t="s">
        <v>959</v>
      </c>
      <c r="AX573" s="2" t="s">
        <v>52</v>
      </c>
      <c r="AY573" s="2" t="s">
        <v>52</v>
      </c>
    </row>
    <row r="574" spans="1:51" ht="30" customHeight="1" x14ac:dyDescent="0.3">
      <c r="A574" s="10" t="s">
        <v>564</v>
      </c>
      <c r="B574" s="10" t="s">
        <v>652</v>
      </c>
      <c r="C574" s="10" t="s">
        <v>93</v>
      </c>
      <c r="D574" s="11">
        <v>1</v>
      </c>
      <c r="E574" s="16">
        <f>단가대비표!O51</f>
        <v>385000</v>
      </c>
      <c r="F574" s="17">
        <f t="shared" si="114"/>
        <v>385000</v>
      </c>
      <c r="G574" s="16">
        <f>단가대비표!P51</f>
        <v>0</v>
      </c>
      <c r="H574" s="17">
        <f t="shared" si="115"/>
        <v>0</v>
      </c>
      <c r="I574" s="16">
        <f>단가대비표!V51</f>
        <v>0</v>
      </c>
      <c r="J574" s="17">
        <f t="shared" si="116"/>
        <v>0</v>
      </c>
      <c r="K574" s="16">
        <f t="shared" si="117"/>
        <v>385000</v>
      </c>
      <c r="L574" s="17">
        <f t="shared" si="118"/>
        <v>385000</v>
      </c>
      <c r="M574" s="10" t="s">
        <v>52</v>
      </c>
      <c r="N574" s="2" t="s">
        <v>309</v>
      </c>
      <c r="O574" s="2" t="s">
        <v>653</v>
      </c>
      <c r="P574" s="2" t="s">
        <v>63</v>
      </c>
      <c r="Q574" s="2" t="s">
        <v>63</v>
      </c>
      <c r="R574" s="2" t="s">
        <v>64</v>
      </c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2" t="s">
        <v>52</v>
      </c>
      <c r="AW574" s="2" t="s">
        <v>960</v>
      </c>
      <c r="AX574" s="2" t="s">
        <v>52</v>
      </c>
      <c r="AY574" s="2" t="s">
        <v>52</v>
      </c>
    </row>
    <row r="575" spans="1:51" ht="30" customHeight="1" x14ac:dyDescent="0.3">
      <c r="A575" s="10" t="s">
        <v>655</v>
      </c>
      <c r="B575" s="10" t="s">
        <v>656</v>
      </c>
      <c r="C575" s="10" t="s">
        <v>93</v>
      </c>
      <c r="D575" s="11">
        <v>27</v>
      </c>
      <c r="E575" s="16">
        <f>단가대비표!O67</f>
        <v>19560</v>
      </c>
      <c r="F575" s="17">
        <f t="shared" si="114"/>
        <v>528120</v>
      </c>
      <c r="G575" s="16">
        <f>단가대비표!P67</f>
        <v>0</v>
      </c>
      <c r="H575" s="17">
        <f t="shared" si="115"/>
        <v>0</v>
      </c>
      <c r="I575" s="16">
        <f>단가대비표!V67</f>
        <v>0</v>
      </c>
      <c r="J575" s="17">
        <f t="shared" si="116"/>
        <v>0</v>
      </c>
      <c r="K575" s="16">
        <f t="shared" si="117"/>
        <v>19560</v>
      </c>
      <c r="L575" s="17">
        <f t="shared" si="118"/>
        <v>528120</v>
      </c>
      <c r="M575" s="10" t="s">
        <v>52</v>
      </c>
      <c r="N575" s="2" t="s">
        <v>309</v>
      </c>
      <c r="O575" s="2" t="s">
        <v>657</v>
      </c>
      <c r="P575" s="2" t="s">
        <v>63</v>
      </c>
      <c r="Q575" s="2" t="s">
        <v>63</v>
      </c>
      <c r="R575" s="2" t="s">
        <v>64</v>
      </c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2" t="s">
        <v>52</v>
      </c>
      <c r="AW575" s="2" t="s">
        <v>961</v>
      </c>
      <c r="AX575" s="2" t="s">
        <v>52</v>
      </c>
      <c r="AY575" s="2" t="s">
        <v>52</v>
      </c>
    </row>
    <row r="576" spans="1:51" ht="30" customHeight="1" x14ac:dyDescent="0.3">
      <c r="A576" s="10" t="s">
        <v>575</v>
      </c>
      <c r="B576" s="10" t="s">
        <v>666</v>
      </c>
      <c r="C576" s="10" t="s">
        <v>424</v>
      </c>
      <c r="D576" s="11">
        <v>70</v>
      </c>
      <c r="E576" s="16">
        <f>단가대비표!O5</f>
        <v>327</v>
      </c>
      <c r="F576" s="17">
        <f t="shared" si="114"/>
        <v>22890</v>
      </c>
      <c r="G576" s="16">
        <f>단가대비표!P5</f>
        <v>0</v>
      </c>
      <c r="H576" s="17">
        <f t="shared" si="115"/>
        <v>0</v>
      </c>
      <c r="I576" s="16">
        <f>단가대비표!V5</f>
        <v>0</v>
      </c>
      <c r="J576" s="17">
        <f t="shared" si="116"/>
        <v>0</v>
      </c>
      <c r="K576" s="16">
        <f t="shared" si="117"/>
        <v>327</v>
      </c>
      <c r="L576" s="17">
        <f t="shared" si="118"/>
        <v>22890</v>
      </c>
      <c r="M576" s="10" t="s">
        <v>52</v>
      </c>
      <c r="N576" s="2" t="s">
        <v>309</v>
      </c>
      <c r="O576" s="2" t="s">
        <v>667</v>
      </c>
      <c r="P576" s="2" t="s">
        <v>63</v>
      </c>
      <c r="Q576" s="2" t="s">
        <v>63</v>
      </c>
      <c r="R576" s="2" t="s">
        <v>64</v>
      </c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2" t="s">
        <v>52</v>
      </c>
      <c r="AW576" s="2" t="s">
        <v>962</v>
      </c>
      <c r="AX576" s="2" t="s">
        <v>52</v>
      </c>
      <c r="AY576" s="2" t="s">
        <v>52</v>
      </c>
    </row>
    <row r="577" spans="1:51" ht="30" customHeight="1" x14ac:dyDescent="0.3">
      <c r="A577" s="10" t="s">
        <v>529</v>
      </c>
      <c r="B577" s="10" t="s">
        <v>533</v>
      </c>
      <c r="C577" s="10" t="s">
        <v>93</v>
      </c>
      <c r="D577" s="11">
        <v>5</v>
      </c>
      <c r="E577" s="16">
        <f>단가대비표!O22</f>
        <v>2500</v>
      </c>
      <c r="F577" s="17">
        <f t="shared" si="114"/>
        <v>12500</v>
      </c>
      <c r="G577" s="16">
        <f>단가대비표!P22</f>
        <v>0</v>
      </c>
      <c r="H577" s="17">
        <f t="shared" si="115"/>
        <v>0</v>
      </c>
      <c r="I577" s="16">
        <f>단가대비표!V22</f>
        <v>0</v>
      </c>
      <c r="J577" s="17">
        <f t="shared" si="116"/>
        <v>0</v>
      </c>
      <c r="K577" s="16">
        <f t="shared" si="117"/>
        <v>2500</v>
      </c>
      <c r="L577" s="17">
        <f t="shared" si="118"/>
        <v>12500</v>
      </c>
      <c r="M577" s="10" t="s">
        <v>52</v>
      </c>
      <c r="N577" s="2" t="s">
        <v>309</v>
      </c>
      <c r="O577" s="2" t="s">
        <v>534</v>
      </c>
      <c r="P577" s="2" t="s">
        <v>63</v>
      </c>
      <c r="Q577" s="2" t="s">
        <v>63</v>
      </c>
      <c r="R577" s="2" t="s">
        <v>64</v>
      </c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2" t="s">
        <v>52</v>
      </c>
      <c r="AW577" s="2" t="s">
        <v>963</v>
      </c>
      <c r="AX577" s="2" t="s">
        <v>52</v>
      </c>
      <c r="AY577" s="2" t="s">
        <v>52</v>
      </c>
    </row>
    <row r="578" spans="1:51" ht="30" customHeight="1" x14ac:dyDescent="0.3">
      <c r="A578" s="10" t="s">
        <v>591</v>
      </c>
      <c r="B578" s="10" t="s">
        <v>592</v>
      </c>
      <c r="C578" s="10" t="s">
        <v>432</v>
      </c>
      <c r="D578" s="11">
        <v>3.85</v>
      </c>
      <c r="E578" s="16">
        <f>단가대비표!O43</f>
        <v>0</v>
      </c>
      <c r="F578" s="17">
        <f t="shared" si="114"/>
        <v>0</v>
      </c>
      <c r="G578" s="16">
        <f>단가대비표!P43</f>
        <v>122522</v>
      </c>
      <c r="H578" s="17">
        <f t="shared" si="115"/>
        <v>471709.7</v>
      </c>
      <c r="I578" s="16">
        <f>단가대비표!V43</f>
        <v>0</v>
      </c>
      <c r="J578" s="17">
        <f t="shared" si="116"/>
        <v>0</v>
      </c>
      <c r="K578" s="16">
        <f t="shared" si="117"/>
        <v>122522</v>
      </c>
      <c r="L578" s="17">
        <f t="shared" si="118"/>
        <v>471709.7</v>
      </c>
      <c r="M578" s="10" t="s">
        <v>593</v>
      </c>
      <c r="N578" s="2" t="s">
        <v>309</v>
      </c>
      <c r="O578" s="2" t="s">
        <v>594</v>
      </c>
      <c r="P578" s="2" t="s">
        <v>63</v>
      </c>
      <c r="Q578" s="2" t="s">
        <v>63</v>
      </c>
      <c r="R578" s="2" t="s">
        <v>64</v>
      </c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2" t="s">
        <v>52</v>
      </c>
      <c r="AW578" s="2" t="s">
        <v>964</v>
      </c>
      <c r="AX578" s="2" t="s">
        <v>52</v>
      </c>
      <c r="AY578" s="2" t="s">
        <v>52</v>
      </c>
    </row>
    <row r="579" spans="1:51" ht="30" customHeight="1" x14ac:dyDescent="0.3">
      <c r="A579" s="10" t="s">
        <v>596</v>
      </c>
      <c r="B579" s="10" t="s">
        <v>592</v>
      </c>
      <c r="C579" s="10" t="s">
        <v>432</v>
      </c>
      <c r="D579" s="11">
        <v>3.58</v>
      </c>
      <c r="E579" s="16">
        <f>단가대비표!O44</f>
        <v>0</v>
      </c>
      <c r="F579" s="17">
        <f t="shared" si="114"/>
        <v>0</v>
      </c>
      <c r="G579" s="16">
        <f>단가대비표!P44</f>
        <v>99248</v>
      </c>
      <c r="H579" s="17">
        <f t="shared" si="115"/>
        <v>355307.8</v>
      </c>
      <c r="I579" s="16">
        <f>단가대비표!V44</f>
        <v>0</v>
      </c>
      <c r="J579" s="17">
        <f t="shared" si="116"/>
        <v>0</v>
      </c>
      <c r="K579" s="16">
        <f t="shared" si="117"/>
        <v>99248</v>
      </c>
      <c r="L579" s="17">
        <f t="shared" si="118"/>
        <v>355307.8</v>
      </c>
      <c r="M579" s="10" t="s">
        <v>593</v>
      </c>
      <c r="N579" s="2" t="s">
        <v>309</v>
      </c>
      <c r="O579" s="2" t="s">
        <v>597</v>
      </c>
      <c r="P579" s="2" t="s">
        <v>63</v>
      </c>
      <c r="Q579" s="2" t="s">
        <v>63</v>
      </c>
      <c r="R579" s="2" t="s">
        <v>64</v>
      </c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2" t="s">
        <v>52</v>
      </c>
      <c r="AW579" s="2" t="s">
        <v>965</v>
      </c>
      <c r="AX579" s="2" t="s">
        <v>52</v>
      </c>
      <c r="AY579" s="2" t="s">
        <v>52</v>
      </c>
    </row>
    <row r="580" spans="1:51" ht="30" customHeight="1" x14ac:dyDescent="0.3">
      <c r="A580" s="10" t="s">
        <v>670</v>
      </c>
      <c r="B580" s="10" t="s">
        <v>592</v>
      </c>
      <c r="C580" s="10" t="s">
        <v>432</v>
      </c>
      <c r="D580" s="11">
        <v>0.35</v>
      </c>
      <c r="E580" s="16">
        <f>단가대비표!O42</f>
        <v>0</v>
      </c>
      <c r="F580" s="17">
        <f t="shared" si="114"/>
        <v>0</v>
      </c>
      <c r="G580" s="16">
        <f>단가대비표!P42</f>
        <v>144458</v>
      </c>
      <c r="H580" s="17">
        <f t="shared" si="115"/>
        <v>50560.3</v>
      </c>
      <c r="I580" s="16">
        <f>단가대비표!V42</f>
        <v>0</v>
      </c>
      <c r="J580" s="17">
        <f t="shared" si="116"/>
        <v>0</v>
      </c>
      <c r="K580" s="16">
        <f t="shared" si="117"/>
        <v>144458</v>
      </c>
      <c r="L580" s="17">
        <f t="shared" si="118"/>
        <v>50560.3</v>
      </c>
      <c r="M580" s="10" t="s">
        <v>593</v>
      </c>
      <c r="N580" s="2" t="s">
        <v>309</v>
      </c>
      <c r="O580" s="2" t="s">
        <v>671</v>
      </c>
      <c r="P580" s="2" t="s">
        <v>63</v>
      </c>
      <c r="Q580" s="2" t="s">
        <v>63</v>
      </c>
      <c r="R580" s="2" t="s">
        <v>64</v>
      </c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2" t="s">
        <v>52</v>
      </c>
      <c r="AW580" s="2" t="s">
        <v>966</v>
      </c>
      <c r="AX580" s="2" t="s">
        <v>52</v>
      </c>
      <c r="AY580" s="2" t="s">
        <v>52</v>
      </c>
    </row>
    <row r="581" spans="1:51" ht="30" customHeight="1" x14ac:dyDescent="0.3">
      <c r="A581" s="10" t="s">
        <v>675</v>
      </c>
      <c r="B581" s="10" t="s">
        <v>592</v>
      </c>
      <c r="C581" s="10" t="s">
        <v>432</v>
      </c>
      <c r="D581" s="11">
        <v>0.14000000000000001</v>
      </c>
      <c r="E581" s="16">
        <f>단가대비표!O45</f>
        <v>0</v>
      </c>
      <c r="F581" s="17">
        <f t="shared" si="114"/>
        <v>0</v>
      </c>
      <c r="G581" s="16">
        <f>단가대비표!P45</f>
        <v>90694</v>
      </c>
      <c r="H581" s="17">
        <f t="shared" si="115"/>
        <v>12697.1</v>
      </c>
      <c r="I581" s="16">
        <f>단가대비표!V45</f>
        <v>0</v>
      </c>
      <c r="J581" s="17">
        <f t="shared" si="116"/>
        <v>0</v>
      </c>
      <c r="K581" s="16">
        <f t="shared" si="117"/>
        <v>90694</v>
      </c>
      <c r="L581" s="17">
        <f t="shared" si="118"/>
        <v>12697.1</v>
      </c>
      <c r="M581" s="10" t="s">
        <v>593</v>
      </c>
      <c r="N581" s="2" t="s">
        <v>309</v>
      </c>
      <c r="O581" s="2" t="s">
        <v>676</v>
      </c>
      <c r="P581" s="2" t="s">
        <v>63</v>
      </c>
      <c r="Q581" s="2" t="s">
        <v>63</v>
      </c>
      <c r="R581" s="2" t="s">
        <v>64</v>
      </c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2" t="s">
        <v>52</v>
      </c>
      <c r="AW581" s="2" t="s">
        <v>967</v>
      </c>
      <c r="AX581" s="2" t="s">
        <v>52</v>
      </c>
      <c r="AY581" s="2" t="s">
        <v>52</v>
      </c>
    </row>
    <row r="582" spans="1:51" ht="30" customHeight="1" x14ac:dyDescent="0.3">
      <c r="A582" s="10" t="s">
        <v>231</v>
      </c>
      <c r="B582" s="10" t="s">
        <v>52</v>
      </c>
      <c r="C582" s="10" t="s">
        <v>52</v>
      </c>
      <c r="D582" s="11"/>
      <c r="E582" s="16"/>
      <c r="F582" s="17">
        <f>TRUNC(SUMIF(N561:N581, N560, F561:F581),0)</f>
        <v>8106510</v>
      </c>
      <c r="G582" s="16"/>
      <c r="H582" s="17">
        <f>TRUNC(SUMIF(N561:N581, N560, H561:H581),0)</f>
        <v>890274</v>
      </c>
      <c r="I582" s="16"/>
      <c r="J582" s="17">
        <f>TRUNC(SUMIF(N561:N581, N560, J561:J581),0)</f>
        <v>0</v>
      </c>
      <c r="K582" s="16"/>
      <c r="L582" s="17">
        <f>F582+H582+J582</f>
        <v>8996784</v>
      </c>
      <c r="M582" s="10" t="s">
        <v>52</v>
      </c>
      <c r="N582" s="2" t="s">
        <v>72</v>
      </c>
      <c r="O582" s="2" t="s">
        <v>72</v>
      </c>
      <c r="P582" s="2" t="s">
        <v>52</v>
      </c>
      <c r="Q582" s="2" t="s">
        <v>52</v>
      </c>
      <c r="R582" s="2" t="s">
        <v>52</v>
      </c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2" t="s">
        <v>52</v>
      </c>
      <c r="AW582" s="2" t="s">
        <v>52</v>
      </c>
      <c r="AX582" s="2" t="s">
        <v>52</v>
      </c>
      <c r="AY582" s="2" t="s">
        <v>52</v>
      </c>
    </row>
    <row r="583" spans="1:51" ht="30" customHeight="1" x14ac:dyDescent="0.3">
      <c r="A583" s="11"/>
      <c r="B583" s="11"/>
      <c r="C583" s="11"/>
      <c r="D583" s="11"/>
      <c r="E583" s="16"/>
      <c r="F583" s="17"/>
      <c r="G583" s="16"/>
      <c r="H583" s="17"/>
      <c r="I583" s="16"/>
      <c r="J583" s="17"/>
      <c r="K583" s="16"/>
      <c r="L583" s="17"/>
      <c r="M583" s="11"/>
    </row>
    <row r="584" spans="1:51" ht="30" customHeight="1" x14ac:dyDescent="0.3">
      <c r="A584" s="49" t="s">
        <v>1641</v>
      </c>
      <c r="B584" s="49"/>
      <c r="C584" s="49"/>
      <c r="D584" s="49"/>
      <c r="E584" s="50"/>
      <c r="F584" s="51"/>
      <c r="G584" s="50"/>
      <c r="H584" s="51"/>
      <c r="I584" s="50"/>
      <c r="J584" s="51"/>
      <c r="K584" s="50"/>
      <c r="L584" s="51"/>
      <c r="M584" s="49"/>
      <c r="N584" s="1" t="s">
        <v>326</v>
      </c>
    </row>
    <row r="585" spans="1:51" ht="30" customHeight="1" x14ac:dyDescent="0.3">
      <c r="A585" s="10" t="s">
        <v>480</v>
      </c>
      <c r="B585" s="10" t="s">
        <v>764</v>
      </c>
      <c r="C585" s="10" t="s">
        <v>118</v>
      </c>
      <c r="D585" s="11">
        <v>1</v>
      </c>
      <c r="E585" s="16">
        <f>단가대비표!O55</f>
        <v>1274000</v>
      </c>
      <c r="F585" s="17">
        <f t="shared" ref="F585:F618" si="119">TRUNC(E585*D585,1)</f>
        <v>1274000</v>
      </c>
      <c r="G585" s="16">
        <f>단가대비표!P55</f>
        <v>0</v>
      </c>
      <c r="H585" s="17">
        <f t="shared" ref="H585:H618" si="120">TRUNC(G585*D585,1)</f>
        <v>0</v>
      </c>
      <c r="I585" s="16">
        <f>단가대비표!V55</f>
        <v>0</v>
      </c>
      <c r="J585" s="17">
        <f t="shared" ref="J585:J618" si="121">TRUNC(I585*D585,1)</f>
        <v>0</v>
      </c>
      <c r="K585" s="16">
        <f t="shared" ref="K585:K618" si="122">TRUNC(E585+G585+I585,1)</f>
        <v>1274000</v>
      </c>
      <c r="L585" s="17">
        <f t="shared" ref="L585:L618" si="123">TRUNC(F585+H585+J585,1)</f>
        <v>1274000</v>
      </c>
      <c r="M585" s="10" t="s">
        <v>52</v>
      </c>
      <c r="N585" s="2" t="s">
        <v>326</v>
      </c>
      <c r="O585" s="2" t="s">
        <v>765</v>
      </c>
      <c r="P585" s="2" t="s">
        <v>63</v>
      </c>
      <c r="Q585" s="2" t="s">
        <v>63</v>
      </c>
      <c r="R585" s="2" t="s">
        <v>64</v>
      </c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2" t="s">
        <v>52</v>
      </c>
      <c r="AW585" s="2" t="s">
        <v>969</v>
      </c>
      <c r="AX585" s="2" t="s">
        <v>52</v>
      </c>
      <c r="AY585" s="2" t="s">
        <v>52</v>
      </c>
    </row>
    <row r="586" spans="1:51" ht="30" customHeight="1" x14ac:dyDescent="0.3">
      <c r="A586" s="10" t="s">
        <v>484</v>
      </c>
      <c r="B586" s="10" t="s">
        <v>485</v>
      </c>
      <c r="C586" s="10" t="s">
        <v>93</v>
      </c>
      <c r="D586" s="11">
        <v>1</v>
      </c>
      <c r="E586" s="16">
        <f>단가대비표!O16</f>
        <v>5690</v>
      </c>
      <c r="F586" s="17">
        <f t="shared" si="119"/>
        <v>5690</v>
      </c>
      <c r="G586" s="16">
        <f>단가대비표!P16</f>
        <v>0</v>
      </c>
      <c r="H586" s="17">
        <f t="shared" si="120"/>
        <v>0</v>
      </c>
      <c r="I586" s="16">
        <f>단가대비표!V16</f>
        <v>0</v>
      </c>
      <c r="J586" s="17">
        <f t="shared" si="121"/>
        <v>0</v>
      </c>
      <c r="K586" s="16">
        <f t="shared" si="122"/>
        <v>5690</v>
      </c>
      <c r="L586" s="17">
        <f t="shared" si="123"/>
        <v>5690</v>
      </c>
      <c r="M586" s="10" t="s">
        <v>52</v>
      </c>
      <c r="N586" s="2" t="s">
        <v>326</v>
      </c>
      <c r="O586" s="2" t="s">
        <v>486</v>
      </c>
      <c r="P586" s="2" t="s">
        <v>63</v>
      </c>
      <c r="Q586" s="2" t="s">
        <v>63</v>
      </c>
      <c r="R586" s="2" t="s">
        <v>64</v>
      </c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2" t="s">
        <v>52</v>
      </c>
      <c r="AW586" s="2" t="s">
        <v>970</v>
      </c>
      <c r="AX586" s="2" t="s">
        <v>52</v>
      </c>
      <c r="AY586" s="2" t="s">
        <v>52</v>
      </c>
    </row>
    <row r="587" spans="1:51" ht="30" customHeight="1" x14ac:dyDescent="0.3">
      <c r="A587" s="10" t="s">
        <v>484</v>
      </c>
      <c r="B587" s="10" t="s">
        <v>488</v>
      </c>
      <c r="C587" s="10" t="s">
        <v>93</v>
      </c>
      <c r="D587" s="11">
        <v>12</v>
      </c>
      <c r="E587" s="16">
        <f>단가대비표!O17</f>
        <v>3000</v>
      </c>
      <c r="F587" s="17">
        <f t="shared" si="119"/>
        <v>36000</v>
      </c>
      <c r="G587" s="16">
        <f>단가대비표!P17</f>
        <v>0</v>
      </c>
      <c r="H587" s="17">
        <f t="shared" si="120"/>
        <v>0</v>
      </c>
      <c r="I587" s="16">
        <f>단가대비표!V17</f>
        <v>0</v>
      </c>
      <c r="J587" s="17">
        <f t="shared" si="121"/>
        <v>0</v>
      </c>
      <c r="K587" s="16">
        <f t="shared" si="122"/>
        <v>3000</v>
      </c>
      <c r="L587" s="17">
        <f t="shared" si="123"/>
        <v>36000</v>
      </c>
      <c r="M587" s="10" t="s">
        <v>52</v>
      </c>
      <c r="N587" s="2" t="s">
        <v>326</v>
      </c>
      <c r="O587" s="2" t="s">
        <v>489</v>
      </c>
      <c r="P587" s="2" t="s">
        <v>63</v>
      </c>
      <c r="Q587" s="2" t="s">
        <v>63</v>
      </c>
      <c r="R587" s="2" t="s">
        <v>64</v>
      </c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2" t="s">
        <v>52</v>
      </c>
      <c r="AW587" s="2" t="s">
        <v>971</v>
      </c>
      <c r="AX587" s="2" t="s">
        <v>52</v>
      </c>
      <c r="AY587" s="2" t="s">
        <v>52</v>
      </c>
    </row>
    <row r="588" spans="1:51" ht="30" customHeight="1" x14ac:dyDescent="0.3">
      <c r="A588" s="10" t="s">
        <v>491</v>
      </c>
      <c r="B588" s="10" t="s">
        <v>492</v>
      </c>
      <c r="C588" s="10" t="s">
        <v>93</v>
      </c>
      <c r="D588" s="11">
        <v>1</v>
      </c>
      <c r="E588" s="16">
        <f>단가대비표!O14</f>
        <v>5690</v>
      </c>
      <c r="F588" s="17">
        <f t="shared" si="119"/>
        <v>5690</v>
      </c>
      <c r="G588" s="16">
        <f>단가대비표!P14</f>
        <v>0</v>
      </c>
      <c r="H588" s="17">
        <f t="shared" si="120"/>
        <v>0</v>
      </c>
      <c r="I588" s="16">
        <f>단가대비표!V14</f>
        <v>0</v>
      </c>
      <c r="J588" s="17">
        <f t="shared" si="121"/>
        <v>0</v>
      </c>
      <c r="K588" s="16">
        <f t="shared" si="122"/>
        <v>5690</v>
      </c>
      <c r="L588" s="17">
        <f t="shared" si="123"/>
        <v>5690</v>
      </c>
      <c r="M588" s="10" t="s">
        <v>52</v>
      </c>
      <c r="N588" s="2" t="s">
        <v>326</v>
      </c>
      <c r="O588" s="2" t="s">
        <v>493</v>
      </c>
      <c r="P588" s="2" t="s">
        <v>63</v>
      </c>
      <c r="Q588" s="2" t="s">
        <v>63</v>
      </c>
      <c r="R588" s="2" t="s">
        <v>64</v>
      </c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2" t="s">
        <v>52</v>
      </c>
      <c r="AW588" s="2" t="s">
        <v>972</v>
      </c>
      <c r="AX588" s="2" t="s">
        <v>52</v>
      </c>
      <c r="AY588" s="2" t="s">
        <v>52</v>
      </c>
    </row>
    <row r="589" spans="1:51" ht="30" customHeight="1" x14ac:dyDescent="0.3">
      <c r="A589" s="10" t="s">
        <v>491</v>
      </c>
      <c r="B589" s="10" t="s">
        <v>495</v>
      </c>
      <c r="C589" s="10" t="s">
        <v>93</v>
      </c>
      <c r="D589" s="11">
        <v>1</v>
      </c>
      <c r="E589" s="16">
        <f>단가대비표!O15</f>
        <v>4170</v>
      </c>
      <c r="F589" s="17">
        <f t="shared" si="119"/>
        <v>4170</v>
      </c>
      <c r="G589" s="16">
        <f>단가대비표!P15</f>
        <v>0</v>
      </c>
      <c r="H589" s="17">
        <f t="shared" si="120"/>
        <v>0</v>
      </c>
      <c r="I589" s="16">
        <f>단가대비표!V15</f>
        <v>0</v>
      </c>
      <c r="J589" s="17">
        <f t="shared" si="121"/>
        <v>0</v>
      </c>
      <c r="K589" s="16">
        <f t="shared" si="122"/>
        <v>4170</v>
      </c>
      <c r="L589" s="17">
        <f t="shared" si="123"/>
        <v>4170</v>
      </c>
      <c r="M589" s="10" t="s">
        <v>52</v>
      </c>
      <c r="N589" s="2" t="s">
        <v>326</v>
      </c>
      <c r="O589" s="2" t="s">
        <v>496</v>
      </c>
      <c r="P589" s="2" t="s">
        <v>63</v>
      </c>
      <c r="Q589" s="2" t="s">
        <v>63</v>
      </c>
      <c r="R589" s="2" t="s">
        <v>64</v>
      </c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2" t="s">
        <v>52</v>
      </c>
      <c r="AW589" s="2" t="s">
        <v>973</v>
      </c>
      <c r="AX589" s="2" t="s">
        <v>52</v>
      </c>
      <c r="AY589" s="2" t="s">
        <v>52</v>
      </c>
    </row>
    <row r="590" spans="1:51" ht="30" customHeight="1" x14ac:dyDescent="0.3">
      <c r="A590" s="10" t="s">
        <v>498</v>
      </c>
      <c r="B590" s="10" t="s">
        <v>499</v>
      </c>
      <c r="C590" s="10" t="s">
        <v>93</v>
      </c>
      <c r="D590" s="11">
        <v>1</v>
      </c>
      <c r="E590" s="16">
        <f>단가대비표!O57</f>
        <v>10000</v>
      </c>
      <c r="F590" s="17">
        <f t="shared" si="119"/>
        <v>10000</v>
      </c>
      <c r="G590" s="16">
        <f>단가대비표!P57</f>
        <v>0</v>
      </c>
      <c r="H590" s="17">
        <f t="shared" si="120"/>
        <v>0</v>
      </c>
      <c r="I590" s="16">
        <f>단가대비표!V57</f>
        <v>0</v>
      </c>
      <c r="J590" s="17">
        <f t="shared" si="121"/>
        <v>0</v>
      </c>
      <c r="K590" s="16">
        <f t="shared" si="122"/>
        <v>10000</v>
      </c>
      <c r="L590" s="17">
        <f t="shared" si="123"/>
        <v>10000</v>
      </c>
      <c r="M590" s="10" t="s">
        <v>52</v>
      </c>
      <c r="N590" s="2" t="s">
        <v>326</v>
      </c>
      <c r="O590" s="2" t="s">
        <v>500</v>
      </c>
      <c r="P590" s="2" t="s">
        <v>63</v>
      </c>
      <c r="Q590" s="2" t="s">
        <v>63</v>
      </c>
      <c r="R590" s="2" t="s">
        <v>64</v>
      </c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2" t="s">
        <v>52</v>
      </c>
      <c r="AW590" s="2" t="s">
        <v>974</v>
      </c>
      <c r="AX590" s="2" t="s">
        <v>52</v>
      </c>
      <c r="AY590" s="2" t="s">
        <v>52</v>
      </c>
    </row>
    <row r="591" spans="1:51" ht="30" customHeight="1" x14ac:dyDescent="0.3">
      <c r="A591" s="10" t="s">
        <v>502</v>
      </c>
      <c r="B591" s="10" t="s">
        <v>503</v>
      </c>
      <c r="C591" s="10" t="s">
        <v>93</v>
      </c>
      <c r="D591" s="11">
        <v>1</v>
      </c>
      <c r="E591" s="16">
        <f>단가대비표!O61</f>
        <v>4100</v>
      </c>
      <c r="F591" s="17">
        <f t="shared" si="119"/>
        <v>4100</v>
      </c>
      <c r="G591" s="16">
        <f>단가대비표!P61</f>
        <v>0</v>
      </c>
      <c r="H591" s="17">
        <f t="shared" si="120"/>
        <v>0</v>
      </c>
      <c r="I591" s="16">
        <f>단가대비표!V61</f>
        <v>0</v>
      </c>
      <c r="J591" s="17">
        <f t="shared" si="121"/>
        <v>0</v>
      </c>
      <c r="K591" s="16">
        <f t="shared" si="122"/>
        <v>4100</v>
      </c>
      <c r="L591" s="17">
        <f t="shared" si="123"/>
        <v>4100</v>
      </c>
      <c r="M591" s="10" t="s">
        <v>52</v>
      </c>
      <c r="N591" s="2" t="s">
        <v>326</v>
      </c>
      <c r="O591" s="2" t="s">
        <v>504</v>
      </c>
      <c r="P591" s="2" t="s">
        <v>63</v>
      </c>
      <c r="Q591" s="2" t="s">
        <v>63</v>
      </c>
      <c r="R591" s="2" t="s">
        <v>64</v>
      </c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2" t="s">
        <v>52</v>
      </c>
      <c r="AW591" s="2" t="s">
        <v>975</v>
      </c>
      <c r="AX591" s="2" t="s">
        <v>52</v>
      </c>
      <c r="AY591" s="2" t="s">
        <v>52</v>
      </c>
    </row>
    <row r="592" spans="1:51" ht="30" customHeight="1" x14ac:dyDescent="0.3">
      <c r="A592" s="10" t="s">
        <v>506</v>
      </c>
      <c r="B592" s="10" t="s">
        <v>507</v>
      </c>
      <c r="C592" s="10" t="s">
        <v>93</v>
      </c>
      <c r="D592" s="11">
        <v>1</v>
      </c>
      <c r="E592" s="16">
        <f>단가대비표!O24</f>
        <v>4500</v>
      </c>
      <c r="F592" s="17">
        <f t="shared" si="119"/>
        <v>4500</v>
      </c>
      <c r="G592" s="16">
        <f>단가대비표!P24</f>
        <v>0</v>
      </c>
      <c r="H592" s="17">
        <f t="shared" si="120"/>
        <v>0</v>
      </c>
      <c r="I592" s="16">
        <f>단가대비표!V24</f>
        <v>0</v>
      </c>
      <c r="J592" s="17">
        <f t="shared" si="121"/>
        <v>0</v>
      </c>
      <c r="K592" s="16">
        <f t="shared" si="122"/>
        <v>4500</v>
      </c>
      <c r="L592" s="17">
        <f t="shared" si="123"/>
        <v>4500</v>
      </c>
      <c r="M592" s="10" t="s">
        <v>52</v>
      </c>
      <c r="N592" s="2" t="s">
        <v>326</v>
      </c>
      <c r="O592" s="2" t="s">
        <v>508</v>
      </c>
      <c r="P592" s="2" t="s">
        <v>63</v>
      </c>
      <c r="Q592" s="2" t="s">
        <v>63</v>
      </c>
      <c r="R592" s="2" t="s">
        <v>64</v>
      </c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2" t="s">
        <v>52</v>
      </c>
      <c r="AW592" s="2" t="s">
        <v>976</v>
      </c>
      <c r="AX592" s="2" t="s">
        <v>52</v>
      </c>
      <c r="AY592" s="2" t="s">
        <v>52</v>
      </c>
    </row>
    <row r="593" spans="1:51" ht="30" customHeight="1" x14ac:dyDescent="0.3">
      <c r="A593" s="10" t="s">
        <v>510</v>
      </c>
      <c r="B593" s="10" t="s">
        <v>774</v>
      </c>
      <c r="C593" s="10" t="s">
        <v>93</v>
      </c>
      <c r="D593" s="11">
        <v>1</v>
      </c>
      <c r="E593" s="16">
        <f>단가대비표!O33</f>
        <v>55000</v>
      </c>
      <c r="F593" s="17">
        <f t="shared" si="119"/>
        <v>55000</v>
      </c>
      <c r="G593" s="16">
        <f>단가대비표!P33</f>
        <v>0</v>
      </c>
      <c r="H593" s="17">
        <f t="shared" si="120"/>
        <v>0</v>
      </c>
      <c r="I593" s="16">
        <f>단가대비표!V33</f>
        <v>0</v>
      </c>
      <c r="J593" s="17">
        <f t="shared" si="121"/>
        <v>0</v>
      </c>
      <c r="K593" s="16">
        <f t="shared" si="122"/>
        <v>55000</v>
      </c>
      <c r="L593" s="17">
        <f t="shared" si="123"/>
        <v>55000</v>
      </c>
      <c r="M593" s="10" t="s">
        <v>52</v>
      </c>
      <c r="N593" s="2" t="s">
        <v>326</v>
      </c>
      <c r="O593" s="2" t="s">
        <v>775</v>
      </c>
      <c r="P593" s="2" t="s">
        <v>63</v>
      </c>
      <c r="Q593" s="2" t="s">
        <v>63</v>
      </c>
      <c r="R593" s="2" t="s">
        <v>64</v>
      </c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2" t="s">
        <v>52</v>
      </c>
      <c r="AW593" s="2" t="s">
        <v>977</v>
      </c>
      <c r="AX593" s="2" t="s">
        <v>52</v>
      </c>
      <c r="AY593" s="2" t="s">
        <v>52</v>
      </c>
    </row>
    <row r="594" spans="1:51" ht="30" customHeight="1" x14ac:dyDescent="0.3">
      <c r="A594" s="10" t="s">
        <v>510</v>
      </c>
      <c r="B594" s="10" t="s">
        <v>514</v>
      </c>
      <c r="C594" s="10" t="s">
        <v>93</v>
      </c>
      <c r="D594" s="11">
        <v>3</v>
      </c>
      <c r="E594" s="16">
        <f>단가대비표!O31</f>
        <v>24000</v>
      </c>
      <c r="F594" s="17">
        <f t="shared" si="119"/>
        <v>72000</v>
      </c>
      <c r="G594" s="16">
        <f>단가대비표!P31</f>
        <v>0</v>
      </c>
      <c r="H594" s="17">
        <f t="shared" si="120"/>
        <v>0</v>
      </c>
      <c r="I594" s="16">
        <f>단가대비표!V31</f>
        <v>0</v>
      </c>
      <c r="J594" s="17">
        <f t="shared" si="121"/>
        <v>0</v>
      </c>
      <c r="K594" s="16">
        <f t="shared" si="122"/>
        <v>24000</v>
      </c>
      <c r="L594" s="17">
        <f t="shared" si="123"/>
        <v>72000</v>
      </c>
      <c r="M594" s="10" t="s">
        <v>52</v>
      </c>
      <c r="N594" s="2" t="s">
        <v>326</v>
      </c>
      <c r="O594" s="2" t="s">
        <v>515</v>
      </c>
      <c r="P594" s="2" t="s">
        <v>63</v>
      </c>
      <c r="Q594" s="2" t="s">
        <v>63</v>
      </c>
      <c r="R594" s="2" t="s">
        <v>64</v>
      </c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2" t="s">
        <v>52</v>
      </c>
      <c r="AW594" s="2" t="s">
        <v>978</v>
      </c>
      <c r="AX594" s="2" t="s">
        <v>52</v>
      </c>
      <c r="AY594" s="2" t="s">
        <v>52</v>
      </c>
    </row>
    <row r="595" spans="1:51" ht="30" customHeight="1" x14ac:dyDescent="0.3">
      <c r="A595" s="10" t="s">
        <v>778</v>
      </c>
      <c r="B595" s="10" t="s">
        <v>779</v>
      </c>
      <c r="C595" s="10" t="s">
        <v>519</v>
      </c>
      <c r="D595" s="11">
        <v>1</v>
      </c>
      <c r="E595" s="16">
        <f>단가대비표!O47</f>
        <v>1850000</v>
      </c>
      <c r="F595" s="17">
        <f t="shared" si="119"/>
        <v>1850000</v>
      </c>
      <c r="G595" s="16">
        <f>단가대비표!P47</f>
        <v>0</v>
      </c>
      <c r="H595" s="17">
        <f t="shared" si="120"/>
        <v>0</v>
      </c>
      <c r="I595" s="16">
        <f>단가대비표!V47</f>
        <v>0</v>
      </c>
      <c r="J595" s="17">
        <f t="shared" si="121"/>
        <v>0</v>
      </c>
      <c r="K595" s="16">
        <f t="shared" si="122"/>
        <v>1850000</v>
      </c>
      <c r="L595" s="17">
        <f t="shared" si="123"/>
        <v>1850000</v>
      </c>
      <c r="M595" s="10" t="s">
        <v>52</v>
      </c>
      <c r="N595" s="2" t="s">
        <v>326</v>
      </c>
      <c r="O595" s="2" t="s">
        <v>780</v>
      </c>
      <c r="P595" s="2" t="s">
        <v>63</v>
      </c>
      <c r="Q595" s="2" t="s">
        <v>63</v>
      </c>
      <c r="R595" s="2" t="s">
        <v>64</v>
      </c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2" t="s">
        <v>52</v>
      </c>
      <c r="AW595" s="2" t="s">
        <v>979</v>
      </c>
      <c r="AX595" s="2" t="s">
        <v>52</v>
      </c>
      <c r="AY595" s="2" t="s">
        <v>52</v>
      </c>
    </row>
    <row r="596" spans="1:51" ht="30" customHeight="1" x14ac:dyDescent="0.3">
      <c r="A596" s="10" t="s">
        <v>522</v>
      </c>
      <c r="B596" s="10" t="s">
        <v>52</v>
      </c>
      <c r="C596" s="10" t="s">
        <v>93</v>
      </c>
      <c r="D596" s="11">
        <v>1</v>
      </c>
      <c r="E596" s="16">
        <f>단가대비표!O46</f>
        <v>59400</v>
      </c>
      <c r="F596" s="17">
        <f t="shared" si="119"/>
        <v>59400</v>
      </c>
      <c r="G596" s="16">
        <f>단가대비표!P46</f>
        <v>0</v>
      </c>
      <c r="H596" s="17">
        <f t="shared" si="120"/>
        <v>0</v>
      </c>
      <c r="I596" s="16">
        <f>단가대비표!V46</f>
        <v>0</v>
      </c>
      <c r="J596" s="17">
        <f t="shared" si="121"/>
        <v>0</v>
      </c>
      <c r="K596" s="16">
        <f t="shared" si="122"/>
        <v>59400</v>
      </c>
      <c r="L596" s="17">
        <f t="shared" si="123"/>
        <v>59400</v>
      </c>
      <c r="M596" s="10" t="s">
        <v>52</v>
      </c>
      <c r="N596" s="2" t="s">
        <v>326</v>
      </c>
      <c r="O596" s="2" t="s">
        <v>523</v>
      </c>
      <c r="P596" s="2" t="s">
        <v>63</v>
      </c>
      <c r="Q596" s="2" t="s">
        <v>63</v>
      </c>
      <c r="R596" s="2" t="s">
        <v>64</v>
      </c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2" t="s">
        <v>52</v>
      </c>
      <c r="AW596" s="2" t="s">
        <v>980</v>
      </c>
      <c r="AX596" s="2" t="s">
        <v>52</v>
      </c>
      <c r="AY596" s="2" t="s">
        <v>52</v>
      </c>
    </row>
    <row r="597" spans="1:51" ht="30" customHeight="1" x14ac:dyDescent="0.3">
      <c r="A597" s="10" t="s">
        <v>525</v>
      </c>
      <c r="B597" s="10" t="s">
        <v>783</v>
      </c>
      <c r="C597" s="10" t="s">
        <v>93</v>
      </c>
      <c r="D597" s="11">
        <v>2</v>
      </c>
      <c r="E597" s="16">
        <f>단가대비표!O30</f>
        <v>56500</v>
      </c>
      <c r="F597" s="17">
        <f t="shared" si="119"/>
        <v>113000</v>
      </c>
      <c r="G597" s="16">
        <f>단가대비표!P30</f>
        <v>0</v>
      </c>
      <c r="H597" s="17">
        <f t="shared" si="120"/>
        <v>0</v>
      </c>
      <c r="I597" s="16">
        <f>단가대비표!V30</f>
        <v>0</v>
      </c>
      <c r="J597" s="17">
        <f t="shared" si="121"/>
        <v>0</v>
      </c>
      <c r="K597" s="16">
        <f t="shared" si="122"/>
        <v>56500</v>
      </c>
      <c r="L597" s="17">
        <f t="shared" si="123"/>
        <v>113000</v>
      </c>
      <c r="M597" s="10" t="s">
        <v>52</v>
      </c>
      <c r="N597" s="2" t="s">
        <v>326</v>
      </c>
      <c r="O597" s="2" t="s">
        <v>784</v>
      </c>
      <c r="P597" s="2" t="s">
        <v>63</v>
      </c>
      <c r="Q597" s="2" t="s">
        <v>63</v>
      </c>
      <c r="R597" s="2" t="s">
        <v>64</v>
      </c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2" t="s">
        <v>52</v>
      </c>
      <c r="AW597" s="2" t="s">
        <v>981</v>
      </c>
      <c r="AX597" s="2" t="s">
        <v>52</v>
      </c>
      <c r="AY597" s="2" t="s">
        <v>52</v>
      </c>
    </row>
    <row r="598" spans="1:51" ht="30" customHeight="1" x14ac:dyDescent="0.3">
      <c r="A598" s="10" t="s">
        <v>525</v>
      </c>
      <c r="B598" s="10" t="s">
        <v>526</v>
      </c>
      <c r="C598" s="10" t="s">
        <v>93</v>
      </c>
      <c r="D598" s="11">
        <v>7</v>
      </c>
      <c r="E598" s="16">
        <f>단가대비표!O29</f>
        <v>12000</v>
      </c>
      <c r="F598" s="17">
        <f t="shared" si="119"/>
        <v>84000</v>
      </c>
      <c r="G598" s="16">
        <f>단가대비표!P29</f>
        <v>0</v>
      </c>
      <c r="H598" s="17">
        <f t="shared" si="120"/>
        <v>0</v>
      </c>
      <c r="I598" s="16">
        <f>단가대비표!V29</f>
        <v>0</v>
      </c>
      <c r="J598" s="17">
        <f t="shared" si="121"/>
        <v>0</v>
      </c>
      <c r="K598" s="16">
        <f t="shared" si="122"/>
        <v>12000</v>
      </c>
      <c r="L598" s="17">
        <f t="shared" si="123"/>
        <v>84000</v>
      </c>
      <c r="M598" s="10" t="s">
        <v>52</v>
      </c>
      <c r="N598" s="2" t="s">
        <v>326</v>
      </c>
      <c r="O598" s="2" t="s">
        <v>527</v>
      </c>
      <c r="P598" s="2" t="s">
        <v>63</v>
      </c>
      <c r="Q598" s="2" t="s">
        <v>63</v>
      </c>
      <c r="R598" s="2" t="s">
        <v>64</v>
      </c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2" t="s">
        <v>52</v>
      </c>
      <c r="AW598" s="2" t="s">
        <v>982</v>
      </c>
      <c r="AX598" s="2" t="s">
        <v>52</v>
      </c>
      <c r="AY598" s="2" t="s">
        <v>52</v>
      </c>
    </row>
    <row r="599" spans="1:51" ht="30" customHeight="1" x14ac:dyDescent="0.3">
      <c r="A599" s="10" t="s">
        <v>529</v>
      </c>
      <c r="B599" s="10" t="s">
        <v>787</v>
      </c>
      <c r="C599" s="10" t="s">
        <v>93</v>
      </c>
      <c r="D599" s="11">
        <v>2</v>
      </c>
      <c r="E599" s="16">
        <f>단가대비표!O20</f>
        <v>1090</v>
      </c>
      <c r="F599" s="17">
        <f t="shared" si="119"/>
        <v>2180</v>
      </c>
      <c r="G599" s="16">
        <f>단가대비표!P20</f>
        <v>0</v>
      </c>
      <c r="H599" s="17">
        <f t="shared" si="120"/>
        <v>0</v>
      </c>
      <c r="I599" s="16">
        <f>단가대비표!V20</f>
        <v>0</v>
      </c>
      <c r="J599" s="17">
        <f t="shared" si="121"/>
        <v>0</v>
      </c>
      <c r="K599" s="16">
        <f t="shared" si="122"/>
        <v>1090</v>
      </c>
      <c r="L599" s="17">
        <f t="shared" si="123"/>
        <v>2180</v>
      </c>
      <c r="M599" s="10" t="s">
        <v>52</v>
      </c>
      <c r="N599" s="2" t="s">
        <v>326</v>
      </c>
      <c r="O599" s="2" t="s">
        <v>788</v>
      </c>
      <c r="P599" s="2" t="s">
        <v>63</v>
      </c>
      <c r="Q599" s="2" t="s">
        <v>63</v>
      </c>
      <c r="R599" s="2" t="s">
        <v>64</v>
      </c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2" t="s">
        <v>52</v>
      </c>
      <c r="AW599" s="2" t="s">
        <v>983</v>
      </c>
      <c r="AX599" s="2" t="s">
        <v>52</v>
      </c>
      <c r="AY599" s="2" t="s">
        <v>52</v>
      </c>
    </row>
    <row r="600" spans="1:51" ht="30" customHeight="1" x14ac:dyDescent="0.3">
      <c r="A600" s="10" t="s">
        <v>529</v>
      </c>
      <c r="B600" s="10" t="s">
        <v>790</v>
      </c>
      <c r="C600" s="10" t="s">
        <v>93</v>
      </c>
      <c r="D600" s="11">
        <v>1</v>
      </c>
      <c r="E600" s="16">
        <f>단가대비표!O21</f>
        <v>3480</v>
      </c>
      <c r="F600" s="17">
        <f t="shared" si="119"/>
        <v>3480</v>
      </c>
      <c r="G600" s="16">
        <f>단가대비표!P21</f>
        <v>0</v>
      </c>
      <c r="H600" s="17">
        <f t="shared" si="120"/>
        <v>0</v>
      </c>
      <c r="I600" s="16">
        <f>단가대비표!V21</f>
        <v>0</v>
      </c>
      <c r="J600" s="17">
        <f t="shared" si="121"/>
        <v>0</v>
      </c>
      <c r="K600" s="16">
        <f t="shared" si="122"/>
        <v>3480</v>
      </c>
      <c r="L600" s="17">
        <f t="shared" si="123"/>
        <v>3480</v>
      </c>
      <c r="M600" s="10" t="s">
        <v>52</v>
      </c>
      <c r="N600" s="2" t="s">
        <v>326</v>
      </c>
      <c r="O600" s="2" t="s">
        <v>791</v>
      </c>
      <c r="P600" s="2" t="s">
        <v>63</v>
      </c>
      <c r="Q600" s="2" t="s">
        <v>63</v>
      </c>
      <c r="R600" s="2" t="s">
        <v>64</v>
      </c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2" t="s">
        <v>52</v>
      </c>
      <c r="AW600" s="2" t="s">
        <v>984</v>
      </c>
      <c r="AX600" s="2" t="s">
        <v>52</v>
      </c>
      <c r="AY600" s="2" t="s">
        <v>52</v>
      </c>
    </row>
    <row r="601" spans="1:51" ht="30" customHeight="1" x14ac:dyDescent="0.3">
      <c r="A601" s="10" t="s">
        <v>536</v>
      </c>
      <c r="B601" s="10" t="s">
        <v>537</v>
      </c>
      <c r="C601" s="10" t="s">
        <v>93</v>
      </c>
      <c r="D601" s="11">
        <v>1</v>
      </c>
      <c r="E601" s="16">
        <f>단가대비표!O59</f>
        <v>13970</v>
      </c>
      <c r="F601" s="17">
        <f t="shared" si="119"/>
        <v>13970</v>
      </c>
      <c r="G601" s="16">
        <f>단가대비표!P59</f>
        <v>0</v>
      </c>
      <c r="H601" s="17">
        <f t="shared" si="120"/>
        <v>0</v>
      </c>
      <c r="I601" s="16">
        <f>단가대비표!V59</f>
        <v>0</v>
      </c>
      <c r="J601" s="17">
        <f t="shared" si="121"/>
        <v>0</v>
      </c>
      <c r="K601" s="16">
        <f t="shared" si="122"/>
        <v>13970</v>
      </c>
      <c r="L601" s="17">
        <f t="shared" si="123"/>
        <v>13970</v>
      </c>
      <c r="M601" s="10" t="s">
        <v>52</v>
      </c>
      <c r="N601" s="2" t="s">
        <v>326</v>
      </c>
      <c r="O601" s="2" t="s">
        <v>538</v>
      </c>
      <c r="P601" s="2" t="s">
        <v>63</v>
      </c>
      <c r="Q601" s="2" t="s">
        <v>63</v>
      </c>
      <c r="R601" s="2" t="s">
        <v>64</v>
      </c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2" t="s">
        <v>52</v>
      </c>
      <c r="AW601" s="2" t="s">
        <v>985</v>
      </c>
      <c r="AX601" s="2" t="s">
        <v>52</v>
      </c>
      <c r="AY601" s="2" t="s">
        <v>52</v>
      </c>
    </row>
    <row r="602" spans="1:51" ht="30" customHeight="1" x14ac:dyDescent="0.3">
      <c r="A602" s="10" t="s">
        <v>540</v>
      </c>
      <c r="B602" s="10" t="s">
        <v>541</v>
      </c>
      <c r="C602" s="10" t="s">
        <v>93</v>
      </c>
      <c r="D602" s="11">
        <v>1</v>
      </c>
      <c r="E602" s="16">
        <f>단가대비표!O60</f>
        <v>15970</v>
      </c>
      <c r="F602" s="17">
        <f t="shared" si="119"/>
        <v>15970</v>
      </c>
      <c r="G602" s="16">
        <f>단가대비표!P60</f>
        <v>0</v>
      </c>
      <c r="H602" s="17">
        <f t="shared" si="120"/>
        <v>0</v>
      </c>
      <c r="I602" s="16">
        <f>단가대비표!V60</f>
        <v>0</v>
      </c>
      <c r="J602" s="17">
        <f t="shared" si="121"/>
        <v>0</v>
      </c>
      <c r="K602" s="16">
        <f t="shared" si="122"/>
        <v>15970</v>
      </c>
      <c r="L602" s="17">
        <f t="shared" si="123"/>
        <v>15970</v>
      </c>
      <c r="M602" s="10" t="s">
        <v>52</v>
      </c>
      <c r="N602" s="2" t="s">
        <v>326</v>
      </c>
      <c r="O602" s="2" t="s">
        <v>542</v>
      </c>
      <c r="P602" s="2" t="s">
        <v>63</v>
      </c>
      <c r="Q602" s="2" t="s">
        <v>63</v>
      </c>
      <c r="R602" s="2" t="s">
        <v>64</v>
      </c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2" t="s">
        <v>52</v>
      </c>
      <c r="AW602" s="2" t="s">
        <v>986</v>
      </c>
      <c r="AX602" s="2" t="s">
        <v>52</v>
      </c>
      <c r="AY602" s="2" t="s">
        <v>52</v>
      </c>
    </row>
    <row r="603" spans="1:51" ht="30" customHeight="1" x14ac:dyDescent="0.3">
      <c r="A603" s="10" t="s">
        <v>544</v>
      </c>
      <c r="B603" s="10" t="s">
        <v>545</v>
      </c>
      <c r="C603" s="10" t="s">
        <v>93</v>
      </c>
      <c r="D603" s="11">
        <v>2</v>
      </c>
      <c r="E603" s="16">
        <f>단가대비표!O58</f>
        <v>30000</v>
      </c>
      <c r="F603" s="17">
        <f t="shared" si="119"/>
        <v>60000</v>
      </c>
      <c r="G603" s="16">
        <f>단가대비표!P58</f>
        <v>0</v>
      </c>
      <c r="H603" s="17">
        <f t="shared" si="120"/>
        <v>0</v>
      </c>
      <c r="I603" s="16">
        <f>단가대비표!V58</f>
        <v>0</v>
      </c>
      <c r="J603" s="17">
        <f t="shared" si="121"/>
        <v>0</v>
      </c>
      <c r="K603" s="16">
        <f t="shared" si="122"/>
        <v>30000</v>
      </c>
      <c r="L603" s="17">
        <f t="shared" si="123"/>
        <v>60000</v>
      </c>
      <c r="M603" s="10" t="s">
        <v>52</v>
      </c>
      <c r="N603" s="2" t="s">
        <v>326</v>
      </c>
      <c r="O603" s="2" t="s">
        <v>546</v>
      </c>
      <c r="P603" s="2" t="s">
        <v>63</v>
      </c>
      <c r="Q603" s="2" t="s">
        <v>63</v>
      </c>
      <c r="R603" s="2" t="s">
        <v>64</v>
      </c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2" t="s">
        <v>52</v>
      </c>
      <c r="AW603" s="2" t="s">
        <v>987</v>
      </c>
      <c r="AX603" s="2" t="s">
        <v>52</v>
      </c>
      <c r="AY603" s="2" t="s">
        <v>52</v>
      </c>
    </row>
    <row r="604" spans="1:51" ht="30" customHeight="1" x14ac:dyDescent="0.3">
      <c r="A604" s="10" t="s">
        <v>548</v>
      </c>
      <c r="B604" s="10" t="s">
        <v>549</v>
      </c>
      <c r="C604" s="10" t="s">
        <v>93</v>
      </c>
      <c r="D604" s="11">
        <v>1</v>
      </c>
      <c r="E604" s="16">
        <f>단가대비표!O18</f>
        <v>10500</v>
      </c>
      <c r="F604" s="17">
        <f t="shared" si="119"/>
        <v>10500</v>
      </c>
      <c r="G604" s="16">
        <f>단가대비표!P18</f>
        <v>0</v>
      </c>
      <c r="H604" s="17">
        <f t="shared" si="120"/>
        <v>0</v>
      </c>
      <c r="I604" s="16">
        <f>단가대비표!V18</f>
        <v>0</v>
      </c>
      <c r="J604" s="17">
        <f t="shared" si="121"/>
        <v>0</v>
      </c>
      <c r="K604" s="16">
        <f t="shared" si="122"/>
        <v>10500</v>
      </c>
      <c r="L604" s="17">
        <f t="shared" si="123"/>
        <v>10500</v>
      </c>
      <c r="M604" s="10" t="s">
        <v>52</v>
      </c>
      <c r="N604" s="2" t="s">
        <v>326</v>
      </c>
      <c r="O604" s="2" t="s">
        <v>550</v>
      </c>
      <c r="P604" s="2" t="s">
        <v>63</v>
      </c>
      <c r="Q604" s="2" t="s">
        <v>63</v>
      </c>
      <c r="R604" s="2" t="s">
        <v>64</v>
      </c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2" t="s">
        <v>52</v>
      </c>
      <c r="AW604" s="2" t="s">
        <v>988</v>
      </c>
      <c r="AX604" s="2" t="s">
        <v>52</v>
      </c>
      <c r="AY604" s="2" t="s">
        <v>52</v>
      </c>
    </row>
    <row r="605" spans="1:51" ht="30" customHeight="1" x14ac:dyDescent="0.3">
      <c r="A605" s="10" t="s">
        <v>552</v>
      </c>
      <c r="B605" s="10" t="s">
        <v>553</v>
      </c>
      <c r="C605" s="10" t="s">
        <v>93</v>
      </c>
      <c r="D605" s="11">
        <v>1</v>
      </c>
      <c r="E605" s="16">
        <f>단가대비표!O27</f>
        <v>2900</v>
      </c>
      <c r="F605" s="17">
        <f t="shared" si="119"/>
        <v>2900</v>
      </c>
      <c r="G605" s="16">
        <f>단가대비표!P27</f>
        <v>0</v>
      </c>
      <c r="H605" s="17">
        <f t="shared" si="120"/>
        <v>0</v>
      </c>
      <c r="I605" s="16">
        <f>단가대비표!V27</f>
        <v>0</v>
      </c>
      <c r="J605" s="17">
        <f t="shared" si="121"/>
        <v>0</v>
      </c>
      <c r="K605" s="16">
        <f t="shared" si="122"/>
        <v>2900</v>
      </c>
      <c r="L605" s="17">
        <f t="shared" si="123"/>
        <v>2900</v>
      </c>
      <c r="M605" s="10" t="s">
        <v>52</v>
      </c>
      <c r="N605" s="2" t="s">
        <v>326</v>
      </c>
      <c r="O605" s="2" t="s">
        <v>554</v>
      </c>
      <c r="P605" s="2" t="s">
        <v>63</v>
      </c>
      <c r="Q605" s="2" t="s">
        <v>63</v>
      </c>
      <c r="R605" s="2" t="s">
        <v>64</v>
      </c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2" t="s">
        <v>52</v>
      </c>
      <c r="AW605" s="2" t="s">
        <v>989</v>
      </c>
      <c r="AX605" s="2" t="s">
        <v>52</v>
      </c>
      <c r="AY605" s="2" t="s">
        <v>52</v>
      </c>
    </row>
    <row r="606" spans="1:51" ht="30" customHeight="1" x14ac:dyDescent="0.3">
      <c r="A606" s="10" t="s">
        <v>798</v>
      </c>
      <c r="B606" s="10" t="s">
        <v>799</v>
      </c>
      <c r="C606" s="10" t="s">
        <v>93</v>
      </c>
      <c r="D606" s="11">
        <v>8</v>
      </c>
      <c r="E606" s="16">
        <f>단가대비표!O26</f>
        <v>3100</v>
      </c>
      <c r="F606" s="17">
        <f t="shared" si="119"/>
        <v>24800</v>
      </c>
      <c r="G606" s="16">
        <f>단가대비표!P26</f>
        <v>0</v>
      </c>
      <c r="H606" s="17">
        <f t="shared" si="120"/>
        <v>0</v>
      </c>
      <c r="I606" s="16">
        <f>단가대비표!V26</f>
        <v>0</v>
      </c>
      <c r="J606" s="17">
        <f t="shared" si="121"/>
        <v>0</v>
      </c>
      <c r="K606" s="16">
        <f t="shared" si="122"/>
        <v>3100</v>
      </c>
      <c r="L606" s="17">
        <f t="shared" si="123"/>
        <v>24800</v>
      </c>
      <c r="M606" s="10" t="s">
        <v>52</v>
      </c>
      <c r="N606" s="2" t="s">
        <v>326</v>
      </c>
      <c r="O606" s="2" t="s">
        <v>800</v>
      </c>
      <c r="P606" s="2" t="s">
        <v>63</v>
      </c>
      <c r="Q606" s="2" t="s">
        <v>63</v>
      </c>
      <c r="R606" s="2" t="s">
        <v>64</v>
      </c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2" t="s">
        <v>52</v>
      </c>
      <c r="AW606" s="2" t="s">
        <v>990</v>
      </c>
      <c r="AX606" s="2" t="s">
        <v>52</v>
      </c>
      <c r="AY606" s="2" t="s">
        <v>52</v>
      </c>
    </row>
    <row r="607" spans="1:51" ht="30" customHeight="1" x14ac:dyDescent="0.3">
      <c r="A607" s="10" t="s">
        <v>802</v>
      </c>
      <c r="B607" s="10" t="s">
        <v>803</v>
      </c>
      <c r="C607" s="10" t="s">
        <v>93</v>
      </c>
      <c r="D607" s="11">
        <v>2</v>
      </c>
      <c r="E607" s="16">
        <f>단가대비표!O64</f>
        <v>150000</v>
      </c>
      <c r="F607" s="17">
        <f t="shared" si="119"/>
        <v>300000</v>
      </c>
      <c r="G607" s="16">
        <f>단가대비표!P64</f>
        <v>0</v>
      </c>
      <c r="H607" s="17">
        <f t="shared" si="120"/>
        <v>0</v>
      </c>
      <c r="I607" s="16">
        <f>단가대비표!V64</f>
        <v>0</v>
      </c>
      <c r="J607" s="17">
        <f t="shared" si="121"/>
        <v>0</v>
      </c>
      <c r="K607" s="16">
        <f t="shared" si="122"/>
        <v>150000</v>
      </c>
      <c r="L607" s="17">
        <f t="shared" si="123"/>
        <v>300000</v>
      </c>
      <c r="M607" s="10" t="s">
        <v>52</v>
      </c>
      <c r="N607" s="2" t="s">
        <v>326</v>
      </c>
      <c r="O607" s="2" t="s">
        <v>804</v>
      </c>
      <c r="P607" s="2" t="s">
        <v>63</v>
      </c>
      <c r="Q607" s="2" t="s">
        <v>63</v>
      </c>
      <c r="R607" s="2" t="s">
        <v>64</v>
      </c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2" t="s">
        <v>52</v>
      </c>
      <c r="AW607" s="2" t="s">
        <v>991</v>
      </c>
      <c r="AX607" s="2" t="s">
        <v>52</v>
      </c>
      <c r="AY607" s="2" t="s">
        <v>52</v>
      </c>
    </row>
    <row r="608" spans="1:51" ht="30" customHeight="1" x14ac:dyDescent="0.3">
      <c r="A608" s="10" t="s">
        <v>806</v>
      </c>
      <c r="B608" s="10" t="s">
        <v>807</v>
      </c>
      <c r="C608" s="10" t="s">
        <v>93</v>
      </c>
      <c r="D608" s="11">
        <v>2</v>
      </c>
      <c r="E608" s="16">
        <f>단가대비표!O63</f>
        <v>220000</v>
      </c>
      <c r="F608" s="17">
        <f t="shared" si="119"/>
        <v>440000</v>
      </c>
      <c r="G608" s="16">
        <f>단가대비표!P63</f>
        <v>0</v>
      </c>
      <c r="H608" s="17">
        <f t="shared" si="120"/>
        <v>0</v>
      </c>
      <c r="I608" s="16">
        <f>단가대비표!V63</f>
        <v>0</v>
      </c>
      <c r="J608" s="17">
        <f t="shared" si="121"/>
        <v>0</v>
      </c>
      <c r="K608" s="16">
        <f t="shared" si="122"/>
        <v>220000</v>
      </c>
      <c r="L608" s="17">
        <f t="shared" si="123"/>
        <v>440000</v>
      </c>
      <c r="M608" s="10" t="s">
        <v>52</v>
      </c>
      <c r="N608" s="2" t="s">
        <v>326</v>
      </c>
      <c r="O608" s="2" t="s">
        <v>808</v>
      </c>
      <c r="P608" s="2" t="s">
        <v>63</v>
      </c>
      <c r="Q608" s="2" t="s">
        <v>63</v>
      </c>
      <c r="R608" s="2" t="s">
        <v>64</v>
      </c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2" t="s">
        <v>52</v>
      </c>
      <c r="AW608" s="2" t="s">
        <v>992</v>
      </c>
      <c r="AX608" s="2" t="s">
        <v>52</v>
      </c>
      <c r="AY608" s="2" t="s">
        <v>52</v>
      </c>
    </row>
    <row r="609" spans="1:51" ht="30" customHeight="1" x14ac:dyDescent="0.3">
      <c r="A609" s="10" t="s">
        <v>810</v>
      </c>
      <c r="B609" s="10" t="s">
        <v>811</v>
      </c>
      <c r="C609" s="10" t="s">
        <v>93</v>
      </c>
      <c r="D609" s="11">
        <v>2</v>
      </c>
      <c r="E609" s="16">
        <f>단가대비표!O65</f>
        <v>125000</v>
      </c>
      <c r="F609" s="17">
        <f t="shared" si="119"/>
        <v>250000</v>
      </c>
      <c r="G609" s="16">
        <f>단가대비표!P65</f>
        <v>0</v>
      </c>
      <c r="H609" s="17">
        <f t="shared" si="120"/>
        <v>0</v>
      </c>
      <c r="I609" s="16">
        <f>단가대비표!V65</f>
        <v>0</v>
      </c>
      <c r="J609" s="17">
        <f t="shared" si="121"/>
        <v>0</v>
      </c>
      <c r="K609" s="16">
        <f t="shared" si="122"/>
        <v>125000</v>
      </c>
      <c r="L609" s="17">
        <f t="shared" si="123"/>
        <v>250000</v>
      </c>
      <c r="M609" s="10" t="s">
        <v>52</v>
      </c>
      <c r="N609" s="2" t="s">
        <v>326</v>
      </c>
      <c r="O609" s="2" t="s">
        <v>812</v>
      </c>
      <c r="P609" s="2" t="s">
        <v>63</v>
      </c>
      <c r="Q609" s="2" t="s">
        <v>63</v>
      </c>
      <c r="R609" s="2" t="s">
        <v>64</v>
      </c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2" t="s">
        <v>52</v>
      </c>
      <c r="AW609" s="2" t="s">
        <v>993</v>
      </c>
      <c r="AX609" s="2" t="s">
        <v>52</v>
      </c>
      <c r="AY609" s="2" t="s">
        <v>52</v>
      </c>
    </row>
    <row r="610" spans="1:51" ht="30" customHeight="1" x14ac:dyDescent="0.3">
      <c r="A610" s="10" t="s">
        <v>556</v>
      </c>
      <c r="B610" s="10" t="s">
        <v>557</v>
      </c>
      <c r="C610" s="10" t="s">
        <v>93</v>
      </c>
      <c r="D610" s="11">
        <v>10</v>
      </c>
      <c r="E610" s="16">
        <f>단가대비표!O28</f>
        <v>6100</v>
      </c>
      <c r="F610" s="17">
        <f t="shared" si="119"/>
        <v>61000</v>
      </c>
      <c r="G610" s="16">
        <f>단가대비표!P28</f>
        <v>0</v>
      </c>
      <c r="H610" s="17">
        <f t="shared" si="120"/>
        <v>0</v>
      </c>
      <c r="I610" s="16">
        <f>단가대비표!V28</f>
        <v>0</v>
      </c>
      <c r="J610" s="17">
        <f t="shared" si="121"/>
        <v>0</v>
      </c>
      <c r="K610" s="16">
        <f t="shared" si="122"/>
        <v>6100</v>
      </c>
      <c r="L610" s="17">
        <f t="shared" si="123"/>
        <v>61000</v>
      </c>
      <c r="M610" s="10" t="s">
        <v>52</v>
      </c>
      <c r="N610" s="2" t="s">
        <v>326</v>
      </c>
      <c r="O610" s="2" t="s">
        <v>558</v>
      </c>
      <c r="P610" s="2" t="s">
        <v>63</v>
      </c>
      <c r="Q610" s="2" t="s">
        <v>63</v>
      </c>
      <c r="R610" s="2" t="s">
        <v>64</v>
      </c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2" t="s">
        <v>52</v>
      </c>
      <c r="AW610" s="2" t="s">
        <v>994</v>
      </c>
      <c r="AX610" s="2" t="s">
        <v>52</v>
      </c>
      <c r="AY610" s="2" t="s">
        <v>52</v>
      </c>
    </row>
    <row r="611" spans="1:51" ht="30" customHeight="1" x14ac:dyDescent="0.3">
      <c r="A611" s="10" t="s">
        <v>560</v>
      </c>
      <c r="B611" s="10" t="s">
        <v>561</v>
      </c>
      <c r="C611" s="10" t="s">
        <v>93</v>
      </c>
      <c r="D611" s="11">
        <v>1</v>
      </c>
      <c r="E611" s="16">
        <f>단가대비표!O25</f>
        <v>13500</v>
      </c>
      <c r="F611" s="17">
        <f t="shared" si="119"/>
        <v>13500</v>
      </c>
      <c r="G611" s="16">
        <f>단가대비표!P25</f>
        <v>0</v>
      </c>
      <c r="H611" s="17">
        <f t="shared" si="120"/>
        <v>0</v>
      </c>
      <c r="I611" s="16">
        <f>단가대비표!V25</f>
        <v>0</v>
      </c>
      <c r="J611" s="17">
        <f t="shared" si="121"/>
        <v>0</v>
      </c>
      <c r="K611" s="16">
        <f t="shared" si="122"/>
        <v>13500</v>
      </c>
      <c r="L611" s="17">
        <f t="shared" si="123"/>
        <v>13500</v>
      </c>
      <c r="M611" s="10" t="s">
        <v>52</v>
      </c>
      <c r="N611" s="2" t="s">
        <v>326</v>
      </c>
      <c r="O611" s="2" t="s">
        <v>562</v>
      </c>
      <c r="P611" s="2" t="s">
        <v>63</v>
      </c>
      <c r="Q611" s="2" t="s">
        <v>63</v>
      </c>
      <c r="R611" s="2" t="s">
        <v>64</v>
      </c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2" t="s">
        <v>52</v>
      </c>
      <c r="AW611" s="2" t="s">
        <v>995</v>
      </c>
      <c r="AX611" s="2" t="s">
        <v>52</v>
      </c>
      <c r="AY611" s="2" t="s">
        <v>52</v>
      </c>
    </row>
    <row r="612" spans="1:51" ht="30" customHeight="1" x14ac:dyDescent="0.3">
      <c r="A612" s="10" t="s">
        <v>564</v>
      </c>
      <c r="B612" s="10" t="s">
        <v>565</v>
      </c>
      <c r="C612" s="10" t="s">
        <v>93</v>
      </c>
      <c r="D612" s="11">
        <v>1</v>
      </c>
      <c r="E612" s="16">
        <f>단가대비표!O50</f>
        <v>385000</v>
      </c>
      <c r="F612" s="17">
        <f t="shared" si="119"/>
        <v>385000</v>
      </c>
      <c r="G612" s="16">
        <f>단가대비표!P50</f>
        <v>0</v>
      </c>
      <c r="H612" s="17">
        <f t="shared" si="120"/>
        <v>0</v>
      </c>
      <c r="I612" s="16">
        <f>단가대비표!V50</f>
        <v>0</v>
      </c>
      <c r="J612" s="17">
        <f t="shared" si="121"/>
        <v>0</v>
      </c>
      <c r="K612" s="16">
        <f t="shared" si="122"/>
        <v>385000</v>
      </c>
      <c r="L612" s="17">
        <f t="shared" si="123"/>
        <v>385000</v>
      </c>
      <c r="M612" s="10" t="s">
        <v>52</v>
      </c>
      <c r="N612" s="2" t="s">
        <v>326</v>
      </c>
      <c r="O612" s="2" t="s">
        <v>566</v>
      </c>
      <c r="P612" s="2" t="s">
        <v>63</v>
      </c>
      <c r="Q612" s="2" t="s">
        <v>63</v>
      </c>
      <c r="R612" s="2" t="s">
        <v>64</v>
      </c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2" t="s">
        <v>52</v>
      </c>
      <c r="AW612" s="2" t="s">
        <v>996</v>
      </c>
      <c r="AX612" s="2" t="s">
        <v>52</v>
      </c>
      <c r="AY612" s="2" t="s">
        <v>52</v>
      </c>
    </row>
    <row r="613" spans="1:51" ht="30" customHeight="1" x14ac:dyDescent="0.3">
      <c r="A613" s="10" t="s">
        <v>571</v>
      </c>
      <c r="B613" s="10" t="s">
        <v>572</v>
      </c>
      <c r="C613" s="10" t="s">
        <v>93</v>
      </c>
      <c r="D613" s="11">
        <v>5</v>
      </c>
      <c r="E613" s="16">
        <f>단가대비표!O62</f>
        <v>4680</v>
      </c>
      <c r="F613" s="17">
        <f t="shared" si="119"/>
        <v>23400</v>
      </c>
      <c r="G613" s="16">
        <f>단가대비표!P62</f>
        <v>0</v>
      </c>
      <c r="H613" s="17">
        <f t="shared" si="120"/>
        <v>0</v>
      </c>
      <c r="I613" s="16">
        <f>단가대비표!V62</f>
        <v>0</v>
      </c>
      <c r="J613" s="17">
        <f t="shared" si="121"/>
        <v>0</v>
      </c>
      <c r="K613" s="16">
        <f t="shared" si="122"/>
        <v>4680</v>
      </c>
      <c r="L613" s="17">
        <f t="shared" si="123"/>
        <v>23400</v>
      </c>
      <c r="M613" s="10" t="s">
        <v>52</v>
      </c>
      <c r="N613" s="2" t="s">
        <v>326</v>
      </c>
      <c r="O613" s="2" t="s">
        <v>573</v>
      </c>
      <c r="P613" s="2" t="s">
        <v>63</v>
      </c>
      <c r="Q613" s="2" t="s">
        <v>63</v>
      </c>
      <c r="R613" s="2" t="s">
        <v>64</v>
      </c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2" t="s">
        <v>52</v>
      </c>
      <c r="AW613" s="2" t="s">
        <v>997</v>
      </c>
      <c r="AX613" s="2" t="s">
        <v>52</v>
      </c>
      <c r="AY613" s="2" t="s">
        <v>52</v>
      </c>
    </row>
    <row r="614" spans="1:51" ht="30" customHeight="1" x14ac:dyDescent="0.3">
      <c r="A614" s="10" t="s">
        <v>575</v>
      </c>
      <c r="B614" s="10" t="s">
        <v>576</v>
      </c>
      <c r="C614" s="10" t="s">
        <v>424</v>
      </c>
      <c r="D614" s="11">
        <v>24</v>
      </c>
      <c r="E614" s="16">
        <f>단가대비표!O6</f>
        <v>524</v>
      </c>
      <c r="F614" s="17">
        <f t="shared" si="119"/>
        <v>12576</v>
      </c>
      <c r="G614" s="16">
        <f>단가대비표!P6</f>
        <v>0</v>
      </c>
      <c r="H614" s="17">
        <f t="shared" si="120"/>
        <v>0</v>
      </c>
      <c r="I614" s="16">
        <f>단가대비표!V6</f>
        <v>0</v>
      </c>
      <c r="J614" s="17">
        <f t="shared" si="121"/>
        <v>0</v>
      </c>
      <c r="K614" s="16">
        <f t="shared" si="122"/>
        <v>524</v>
      </c>
      <c r="L614" s="17">
        <f t="shared" si="123"/>
        <v>12576</v>
      </c>
      <c r="M614" s="10" t="s">
        <v>52</v>
      </c>
      <c r="N614" s="2" t="s">
        <v>326</v>
      </c>
      <c r="O614" s="2" t="s">
        <v>577</v>
      </c>
      <c r="P614" s="2" t="s">
        <v>63</v>
      </c>
      <c r="Q614" s="2" t="s">
        <v>63</v>
      </c>
      <c r="R614" s="2" t="s">
        <v>64</v>
      </c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2" t="s">
        <v>52</v>
      </c>
      <c r="AW614" s="2" t="s">
        <v>998</v>
      </c>
      <c r="AX614" s="2" t="s">
        <v>52</v>
      </c>
      <c r="AY614" s="2" t="s">
        <v>52</v>
      </c>
    </row>
    <row r="615" spans="1:51" ht="30" customHeight="1" x14ac:dyDescent="0.3">
      <c r="A615" s="10" t="s">
        <v>579</v>
      </c>
      <c r="B615" s="10" t="s">
        <v>580</v>
      </c>
      <c r="C615" s="10" t="s">
        <v>424</v>
      </c>
      <c r="D615" s="11">
        <v>2</v>
      </c>
      <c r="E615" s="16">
        <f>단가대비표!O7</f>
        <v>9307</v>
      </c>
      <c r="F615" s="17">
        <f t="shared" si="119"/>
        <v>18614</v>
      </c>
      <c r="G615" s="16">
        <f>단가대비표!P7</f>
        <v>0</v>
      </c>
      <c r="H615" s="17">
        <f t="shared" si="120"/>
        <v>0</v>
      </c>
      <c r="I615" s="16">
        <f>단가대비표!V7</f>
        <v>0</v>
      </c>
      <c r="J615" s="17">
        <f t="shared" si="121"/>
        <v>0</v>
      </c>
      <c r="K615" s="16">
        <f t="shared" si="122"/>
        <v>9307</v>
      </c>
      <c r="L615" s="17">
        <f t="shared" si="123"/>
        <v>18614</v>
      </c>
      <c r="M615" s="10" t="s">
        <v>52</v>
      </c>
      <c r="N615" s="2" t="s">
        <v>326</v>
      </c>
      <c r="O615" s="2" t="s">
        <v>581</v>
      </c>
      <c r="P615" s="2" t="s">
        <v>63</v>
      </c>
      <c r="Q615" s="2" t="s">
        <v>63</v>
      </c>
      <c r="R615" s="2" t="s">
        <v>64</v>
      </c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2" t="s">
        <v>52</v>
      </c>
      <c r="AW615" s="2" t="s">
        <v>999</v>
      </c>
      <c r="AX615" s="2" t="s">
        <v>52</v>
      </c>
      <c r="AY615" s="2" t="s">
        <v>52</v>
      </c>
    </row>
    <row r="616" spans="1:51" ht="30" customHeight="1" x14ac:dyDescent="0.3">
      <c r="A616" s="10" t="s">
        <v>583</v>
      </c>
      <c r="B616" s="10" t="s">
        <v>820</v>
      </c>
      <c r="C616" s="10" t="s">
        <v>519</v>
      </c>
      <c r="D616" s="11">
        <v>1</v>
      </c>
      <c r="E616" s="16">
        <f>단가대비표!O92</f>
        <v>1460000</v>
      </c>
      <c r="F616" s="17">
        <f t="shared" si="119"/>
        <v>1460000</v>
      </c>
      <c r="G616" s="16">
        <f>단가대비표!P92</f>
        <v>0</v>
      </c>
      <c r="H616" s="17">
        <f t="shared" si="120"/>
        <v>0</v>
      </c>
      <c r="I616" s="16">
        <f>단가대비표!V92</f>
        <v>0</v>
      </c>
      <c r="J616" s="17">
        <f t="shared" si="121"/>
        <v>0</v>
      </c>
      <c r="K616" s="16">
        <f t="shared" si="122"/>
        <v>1460000</v>
      </c>
      <c r="L616" s="17">
        <f t="shared" si="123"/>
        <v>1460000</v>
      </c>
      <c r="M616" s="10" t="s">
        <v>52</v>
      </c>
      <c r="N616" s="2" t="s">
        <v>326</v>
      </c>
      <c r="O616" s="2" t="s">
        <v>821</v>
      </c>
      <c r="P616" s="2" t="s">
        <v>63</v>
      </c>
      <c r="Q616" s="2" t="s">
        <v>63</v>
      </c>
      <c r="R616" s="2" t="s">
        <v>64</v>
      </c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2" t="s">
        <v>52</v>
      </c>
      <c r="AW616" s="2" t="s">
        <v>1000</v>
      </c>
      <c r="AX616" s="2" t="s">
        <v>52</v>
      </c>
      <c r="AY616" s="2" t="s">
        <v>52</v>
      </c>
    </row>
    <row r="617" spans="1:51" ht="30" customHeight="1" x14ac:dyDescent="0.3">
      <c r="A617" s="10" t="s">
        <v>591</v>
      </c>
      <c r="B617" s="10" t="s">
        <v>592</v>
      </c>
      <c r="C617" s="10" t="s">
        <v>432</v>
      </c>
      <c r="D617" s="11">
        <v>1.99</v>
      </c>
      <c r="E617" s="16">
        <f>단가대비표!O43</f>
        <v>0</v>
      </c>
      <c r="F617" s="17">
        <f t="shared" si="119"/>
        <v>0</v>
      </c>
      <c r="G617" s="16">
        <f>단가대비표!P43</f>
        <v>122522</v>
      </c>
      <c r="H617" s="17">
        <f t="shared" si="120"/>
        <v>243818.7</v>
      </c>
      <c r="I617" s="16">
        <f>단가대비표!V43</f>
        <v>0</v>
      </c>
      <c r="J617" s="17">
        <f t="shared" si="121"/>
        <v>0</v>
      </c>
      <c r="K617" s="16">
        <f t="shared" si="122"/>
        <v>122522</v>
      </c>
      <c r="L617" s="17">
        <f t="shared" si="123"/>
        <v>243818.7</v>
      </c>
      <c r="M617" s="10" t="s">
        <v>593</v>
      </c>
      <c r="N617" s="2" t="s">
        <v>326</v>
      </c>
      <c r="O617" s="2" t="s">
        <v>594</v>
      </c>
      <c r="P617" s="2" t="s">
        <v>63</v>
      </c>
      <c r="Q617" s="2" t="s">
        <v>63</v>
      </c>
      <c r="R617" s="2" t="s">
        <v>64</v>
      </c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2" t="s">
        <v>52</v>
      </c>
      <c r="AW617" s="2" t="s">
        <v>1001</v>
      </c>
      <c r="AX617" s="2" t="s">
        <v>52</v>
      </c>
      <c r="AY617" s="2" t="s">
        <v>52</v>
      </c>
    </row>
    <row r="618" spans="1:51" ht="30" customHeight="1" x14ac:dyDescent="0.3">
      <c r="A618" s="10" t="s">
        <v>596</v>
      </c>
      <c r="B618" s="10" t="s">
        <v>592</v>
      </c>
      <c r="C618" s="10" t="s">
        <v>432</v>
      </c>
      <c r="D618" s="11">
        <v>6.78</v>
      </c>
      <c r="E618" s="16">
        <f>단가대비표!O44</f>
        <v>0</v>
      </c>
      <c r="F618" s="17">
        <f t="shared" si="119"/>
        <v>0</v>
      </c>
      <c r="G618" s="16">
        <f>단가대비표!P44</f>
        <v>99248</v>
      </c>
      <c r="H618" s="17">
        <f t="shared" si="120"/>
        <v>672901.4</v>
      </c>
      <c r="I618" s="16">
        <f>단가대비표!V44</f>
        <v>0</v>
      </c>
      <c r="J618" s="17">
        <f t="shared" si="121"/>
        <v>0</v>
      </c>
      <c r="K618" s="16">
        <f t="shared" si="122"/>
        <v>99248</v>
      </c>
      <c r="L618" s="17">
        <f t="shared" si="123"/>
        <v>672901.4</v>
      </c>
      <c r="M618" s="10" t="s">
        <v>593</v>
      </c>
      <c r="N618" s="2" t="s">
        <v>326</v>
      </c>
      <c r="O618" s="2" t="s">
        <v>597</v>
      </c>
      <c r="P618" s="2" t="s">
        <v>63</v>
      </c>
      <c r="Q618" s="2" t="s">
        <v>63</v>
      </c>
      <c r="R618" s="2" t="s">
        <v>64</v>
      </c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2" t="s">
        <v>52</v>
      </c>
      <c r="AW618" s="2" t="s">
        <v>1002</v>
      </c>
      <c r="AX618" s="2" t="s">
        <v>52</v>
      </c>
      <c r="AY618" s="2" t="s">
        <v>52</v>
      </c>
    </row>
    <row r="619" spans="1:51" ht="30" customHeight="1" x14ac:dyDescent="0.3">
      <c r="A619" s="10" t="s">
        <v>231</v>
      </c>
      <c r="B619" s="10" t="s">
        <v>52</v>
      </c>
      <c r="C619" s="10" t="s">
        <v>52</v>
      </c>
      <c r="D619" s="11"/>
      <c r="E619" s="16"/>
      <c r="F619" s="17">
        <f>TRUNC(SUMIF(N585:N618, N584, F585:F618),0)</f>
        <v>6675440</v>
      </c>
      <c r="G619" s="16"/>
      <c r="H619" s="17">
        <f>TRUNC(SUMIF(N585:N618, N584, H585:H618),0)</f>
        <v>916720</v>
      </c>
      <c r="I619" s="16"/>
      <c r="J619" s="17">
        <f>TRUNC(SUMIF(N585:N618, N584, J585:J618),0)</f>
        <v>0</v>
      </c>
      <c r="K619" s="16"/>
      <c r="L619" s="17">
        <f>F619+H619+J619</f>
        <v>7592160</v>
      </c>
      <c r="M619" s="10" t="s">
        <v>52</v>
      </c>
      <c r="N619" s="2" t="s">
        <v>72</v>
      </c>
      <c r="O619" s="2" t="s">
        <v>72</v>
      </c>
      <c r="P619" s="2" t="s">
        <v>52</v>
      </c>
      <c r="Q619" s="2" t="s">
        <v>52</v>
      </c>
      <c r="R619" s="2" t="s">
        <v>52</v>
      </c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2" t="s">
        <v>52</v>
      </c>
      <c r="AW619" s="2" t="s">
        <v>52</v>
      </c>
      <c r="AX619" s="2" t="s">
        <v>52</v>
      </c>
      <c r="AY619" s="2" t="s">
        <v>52</v>
      </c>
    </row>
    <row r="620" spans="1:51" ht="30" customHeight="1" x14ac:dyDescent="0.3">
      <c r="A620" s="11"/>
      <c r="B620" s="11"/>
      <c r="C620" s="11"/>
      <c r="D620" s="11"/>
      <c r="E620" s="16"/>
      <c r="F620" s="17"/>
      <c r="G620" s="16"/>
      <c r="H620" s="17"/>
      <c r="I620" s="16"/>
      <c r="J620" s="17"/>
      <c r="K620" s="16"/>
      <c r="L620" s="17"/>
      <c r="M620" s="11"/>
    </row>
    <row r="621" spans="1:51" ht="30" customHeight="1" x14ac:dyDescent="0.3">
      <c r="A621" s="49" t="s">
        <v>1642</v>
      </c>
      <c r="B621" s="49"/>
      <c r="C621" s="49"/>
      <c r="D621" s="49"/>
      <c r="E621" s="50"/>
      <c r="F621" s="51"/>
      <c r="G621" s="50"/>
      <c r="H621" s="51"/>
      <c r="I621" s="50"/>
      <c r="J621" s="51"/>
      <c r="K621" s="50"/>
      <c r="L621" s="51"/>
      <c r="M621" s="49"/>
      <c r="N621" s="1" t="s">
        <v>328</v>
      </c>
    </row>
    <row r="622" spans="1:51" ht="30" customHeight="1" x14ac:dyDescent="0.3">
      <c r="A622" s="10" t="s">
        <v>600</v>
      </c>
      <c r="B622" s="10" t="s">
        <v>601</v>
      </c>
      <c r="C622" s="10" t="s">
        <v>93</v>
      </c>
      <c r="D622" s="11">
        <v>1</v>
      </c>
      <c r="E622" s="16">
        <f>단가대비표!O76</f>
        <v>550000</v>
      </c>
      <c r="F622" s="17">
        <f t="shared" ref="F622:F642" si="124">TRUNC(E622*D622,1)</f>
        <v>550000</v>
      </c>
      <c r="G622" s="16">
        <f>단가대비표!P76</f>
        <v>0</v>
      </c>
      <c r="H622" s="17">
        <f t="shared" ref="H622:H642" si="125">TRUNC(G622*D622,1)</f>
        <v>0</v>
      </c>
      <c r="I622" s="16">
        <f>단가대비표!V76</f>
        <v>0</v>
      </c>
      <c r="J622" s="17">
        <f t="shared" ref="J622:J642" si="126">TRUNC(I622*D622,1)</f>
        <v>0</v>
      </c>
      <c r="K622" s="16">
        <f t="shared" ref="K622:K642" si="127">TRUNC(E622+G622+I622,1)</f>
        <v>550000</v>
      </c>
      <c r="L622" s="17">
        <f t="shared" ref="L622:L642" si="128">TRUNC(F622+H622+J622,1)</f>
        <v>550000</v>
      </c>
      <c r="M622" s="10" t="s">
        <v>52</v>
      </c>
      <c r="N622" s="2" t="s">
        <v>328</v>
      </c>
      <c r="O622" s="2" t="s">
        <v>602</v>
      </c>
      <c r="P622" s="2" t="s">
        <v>63</v>
      </c>
      <c r="Q622" s="2" t="s">
        <v>63</v>
      </c>
      <c r="R622" s="2" t="s">
        <v>64</v>
      </c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2" t="s">
        <v>52</v>
      </c>
      <c r="AW622" s="2" t="s">
        <v>1004</v>
      </c>
      <c r="AX622" s="2" t="s">
        <v>52</v>
      </c>
      <c r="AY622" s="2" t="s">
        <v>52</v>
      </c>
    </row>
    <row r="623" spans="1:51" ht="30" customHeight="1" x14ac:dyDescent="0.3">
      <c r="A623" s="10" t="s">
        <v>604</v>
      </c>
      <c r="B623" s="10" t="s">
        <v>605</v>
      </c>
      <c r="C623" s="10" t="s">
        <v>93</v>
      </c>
      <c r="D623" s="11">
        <v>1</v>
      </c>
      <c r="E623" s="16">
        <f>단가대비표!O91</f>
        <v>322000</v>
      </c>
      <c r="F623" s="17">
        <f t="shared" si="124"/>
        <v>322000</v>
      </c>
      <c r="G623" s="16">
        <f>단가대비표!P91</f>
        <v>0</v>
      </c>
      <c r="H623" s="17">
        <f t="shared" si="125"/>
        <v>0</v>
      </c>
      <c r="I623" s="16">
        <f>단가대비표!V91</f>
        <v>0</v>
      </c>
      <c r="J623" s="17">
        <f t="shared" si="126"/>
        <v>0</v>
      </c>
      <c r="K623" s="16">
        <f t="shared" si="127"/>
        <v>322000</v>
      </c>
      <c r="L623" s="17">
        <f t="shared" si="128"/>
        <v>322000</v>
      </c>
      <c r="M623" s="10" t="s">
        <v>52</v>
      </c>
      <c r="N623" s="2" t="s">
        <v>328</v>
      </c>
      <c r="O623" s="2" t="s">
        <v>606</v>
      </c>
      <c r="P623" s="2" t="s">
        <v>63</v>
      </c>
      <c r="Q623" s="2" t="s">
        <v>63</v>
      </c>
      <c r="R623" s="2" t="s">
        <v>64</v>
      </c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2" t="s">
        <v>52</v>
      </c>
      <c r="AW623" s="2" t="s">
        <v>1005</v>
      </c>
      <c r="AX623" s="2" t="s">
        <v>52</v>
      </c>
      <c r="AY623" s="2" t="s">
        <v>52</v>
      </c>
    </row>
    <row r="624" spans="1:51" ht="30" customHeight="1" x14ac:dyDescent="0.3">
      <c r="A624" s="10" t="s">
        <v>608</v>
      </c>
      <c r="B624" s="10" t="s">
        <v>609</v>
      </c>
      <c r="C624" s="10" t="s">
        <v>93</v>
      </c>
      <c r="D624" s="11">
        <v>1</v>
      </c>
      <c r="E624" s="16">
        <f>단가대비표!O80</f>
        <v>188000</v>
      </c>
      <c r="F624" s="17">
        <f t="shared" si="124"/>
        <v>188000</v>
      </c>
      <c r="G624" s="16">
        <f>단가대비표!P80</f>
        <v>0</v>
      </c>
      <c r="H624" s="17">
        <f t="shared" si="125"/>
        <v>0</v>
      </c>
      <c r="I624" s="16">
        <f>단가대비표!V80</f>
        <v>0</v>
      </c>
      <c r="J624" s="17">
        <f t="shared" si="126"/>
        <v>0</v>
      </c>
      <c r="K624" s="16">
        <f t="shared" si="127"/>
        <v>188000</v>
      </c>
      <c r="L624" s="17">
        <f t="shared" si="128"/>
        <v>188000</v>
      </c>
      <c r="M624" s="10" t="s">
        <v>52</v>
      </c>
      <c r="N624" s="2" t="s">
        <v>328</v>
      </c>
      <c r="O624" s="2" t="s">
        <v>610</v>
      </c>
      <c r="P624" s="2" t="s">
        <v>63</v>
      </c>
      <c r="Q624" s="2" t="s">
        <v>63</v>
      </c>
      <c r="R624" s="2" t="s">
        <v>64</v>
      </c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2" t="s">
        <v>52</v>
      </c>
      <c r="AW624" s="2" t="s">
        <v>1006</v>
      </c>
      <c r="AX624" s="2" t="s">
        <v>52</v>
      </c>
      <c r="AY624" s="2" t="s">
        <v>52</v>
      </c>
    </row>
    <row r="625" spans="1:51" ht="30" customHeight="1" x14ac:dyDescent="0.3">
      <c r="A625" s="10" t="s">
        <v>612</v>
      </c>
      <c r="B625" s="10" t="s">
        <v>613</v>
      </c>
      <c r="C625" s="10" t="s">
        <v>93</v>
      </c>
      <c r="D625" s="11">
        <v>1</v>
      </c>
      <c r="E625" s="16">
        <f>단가대비표!O81</f>
        <v>989000</v>
      </c>
      <c r="F625" s="17">
        <f t="shared" si="124"/>
        <v>989000</v>
      </c>
      <c r="G625" s="16">
        <f>단가대비표!P81</f>
        <v>0</v>
      </c>
      <c r="H625" s="17">
        <f t="shared" si="125"/>
        <v>0</v>
      </c>
      <c r="I625" s="16">
        <f>단가대비표!V81</f>
        <v>0</v>
      </c>
      <c r="J625" s="17">
        <f t="shared" si="126"/>
        <v>0</v>
      </c>
      <c r="K625" s="16">
        <f t="shared" si="127"/>
        <v>989000</v>
      </c>
      <c r="L625" s="17">
        <f t="shared" si="128"/>
        <v>989000</v>
      </c>
      <c r="M625" s="10" t="s">
        <v>52</v>
      </c>
      <c r="N625" s="2" t="s">
        <v>328</v>
      </c>
      <c r="O625" s="2" t="s">
        <v>614</v>
      </c>
      <c r="P625" s="2" t="s">
        <v>63</v>
      </c>
      <c r="Q625" s="2" t="s">
        <v>63</v>
      </c>
      <c r="R625" s="2" t="s">
        <v>64</v>
      </c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2" t="s">
        <v>52</v>
      </c>
      <c r="AW625" s="2" t="s">
        <v>1007</v>
      </c>
      <c r="AX625" s="2" t="s">
        <v>52</v>
      </c>
      <c r="AY625" s="2" t="s">
        <v>52</v>
      </c>
    </row>
    <row r="626" spans="1:51" ht="30" customHeight="1" x14ac:dyDescent="0.3">
      <c r="A626" s="10" t="s">
        <v>616</v>
      </c>
      <c r="B626" s="10" t="s">
        <v>617</v>
      </c>
      <c r="C626" s="10" t="s">
        <v>93</v>
      </c>
      <c r="D626" s="11">
        <v>1</v>
      </c>
      <c r="E626" s="16">
        <f>단가대비표!O82</f>
        <v>1064000</v>
      </c>
      <c r="F626" s="17">
        <f t="shared" si="124"/>
        <v>1064000</v>
      </c>
      <c r="G626" s="16">
        <f>단가대비표!P82</f>
        <v>0</v>
      </c>
      <c r="H626" s="17">
        <f t="shared" si="125"/>
        <v>0</v>
      </c>
      <c r="I626" s="16">
        <f>단가대비표!V82</f>
        <v>0</v>
      </c>
      <c r="J626" s="17">
        <f t="shared" si="126"/>
        <v>0</v>
      </c>
      <c r="K626" s="16">
        <f t="shared" si="127"/>
        <v>1064000</v>
      </c>
      <c r="L626" s="17">
        <f t="shared" si="128"/>
        <v>1064000</v>
      </c>
      <c r="M626" s="10" t="s">
        <v>52</v>
      </c>
      <c r="N626" s="2" t="s">
        <v>328</v>
      </c>
      <c r="O626" s="2" t="s">
        <v>618</v>
      </c>
      <c r="P626" s="2" t="s">
        <v>63</v>
      </c>
      <c r="Q626" s="2" t="s">
        <v>63</v>
      </c>
      <c r="R626" s="2" t="s">
        <v>64</v>
      </c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2" t="s">
        <v>52</v>
      </c>
      <c r="AW626" s="2" t="s">
        <v>1008</v>
      </c>
      <c r="AX626" s="2" t="s">
        <v>52</v>
      </c>
      <c r="AY626" s="2" t="s">
        <v>52</v>
      </c>
    </row>
    <row r="627" spans="1:51" ht="30" customHeight="1" x14ac:dyDescent="0.3">
      <c r="A627" s="10" t="s">
        <v>616</v>
      </c>
      <c r="B627" s="10" t="s">
        <v>620</v>
      </c>
      <c r="C627" s="10" t="s">
        <v>93</v>
      </c>
      <c r="D627" s="11">
        <v>1</v>
      </c>
      <c r="E627" s="16">
        <f>단가대비표!O83</f>
        <v>423000</v>
      </c>
      <c r="F627" s="17">
        <f t="shared" si="124"/>
        <v>423000</v>
      </c>
      <c r="G627" s="16">
        <f>단가대비표!P83</f>
        <v>0</v>
      </c>
      <c r="H627" s="17">
        <f t="shared" si="125"/>
        <v>0</v>
      </c>
      <c r="I627" s="16">
        <f>단가대비표!V83</f>
        <v>0</v>
      </c>
      <c r="J627" s="17">
        <f t="shared" si="126"/>
        <v>0</v>
      </c>
      <c r="K627" s="16">
        <f t="shared" si="127"/>
        <v>423000</v>
      </c>
      <c r="L627" s="17">
        <f t="shared" si="128"/>
        <v>423000</v>
      </c>
      <c r="M627" s="10" t="s">
        <v>52</v>
      </c>
      <c r="N627" s="2" t="s">
        <v>328</v>
      </c>
      <c r="O627" s="2" t="s">
        <v>621</v>
      </c>
      <c r="P627" s="2" t="s">
        <v>63</v>
      </c>
      <c r="Q627" s="2" t="s">
        <v>63</v>
      </c>
      <c r="R627" s="2" t="s">
        <v>64</v>
      </c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2" t="s">
        <v>52</v>
      </c>
      <c r="AW627" s="2" t="s">
        <v>1009</v>
      </c>
      <c r="AX627" s="2" t="s">
        <v>52</v>
      </c>
      <c r="AY627" s="2" t="s">
        <v>52</v>
      </c>
    </row>
    <row r="628" spans="1:51" ht="30" customHeight="1" x14ac:dyDescent="0.3">
      <c r="A628" s="10" t="s">
        <v>623</v>
      </c>
      <c r="B628" s="10" t="s">
        <v>832</v>
      </c>
      <c r="C628" s="10" t="s">
        <v>93</v>
      </c>
      <c r="D628" s="11">
        <v>1</v>
      </c>
      <c r="E628" s="16">
        <f>단가대비표!O86</f>
        <v>162000</v>
      </c>
      <c r="F628" s="17">
        <f t="shared" si="124"/>
        <v>162000</v>
      </c>
      <c r="G628" s="16">
        <f>단가대비표!P86</f>
        <v>0</v>
      </c>
      <c r="H628" s="17">
        <f t="shared" si="125"/>
        <v>0</v>
      </c>
      <c r="I628" s="16">
        <f>단가대비표!V86</f>
        <v>0</v>
      </c>
      <c r="J628" s="17">
        <f t="shared" si="126"/>
        <v>0</v>
      </c>
      <c r="K628" s="16">
        <f t="shared" si="127"/>
        <v>162000</v>
      </c>
      <c r="L628" s="17">
        <f t="shared" si="128"/>
        <v>162000</v>
      </c>
      <c r="M628" s="10" t="s">
        <v>52</v>
      </c>
      <c r="N628" s="2" t="s">
        <v>328</v>
      </c>
      <c r="O628" s="2" t="s">
        <v>833</v>
      </c>
      <c r="P628" s="2" t="s">
        <v>63</v>
      </c>
      <c r="Q628" s="2" t="s">
        <v>63</v>
      </c>
      <c r="R628" s="2" t="s">
        <v>64</v>
      </c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2" t="s">
        <v>52</v>
      </c>
      <c r="AW628" s="2" t="s">
        <v>1010</v>
      </c>
      <c r="AX628" s="2" t="s">
        <v>52</v>
      </c>
      <c r="AY628" s="2" t="s">
        <v>52</v>
      </c>
    </row>
    <row r="629" spans="1:51" ht="30" customHeight="1" x14ac:dyDescent="0.3">
      <c r="A629" s="10" t="s">
        <v>627</v>
      </c>
      <c r="B629" s="10" t="s">
        <v>628</v>
      </c>
      <c r="C629" s="10" t="s">
        <v>93</v>
      </c>
      <c r="D629" s="11">
        <v>1</v>
      </c>
      <c r="E629" s="16">
        <f>단가대비표!O85</f>
        <v>223000</v>
      </c>
      <c r="F629" s="17">
        <f t="shared" si="124"/>
        <v>223000</v>
      </c>
      <c r="G629" s="16">
        <f>단가대비표!P85</f>
        <v>0</v>
      </c>
      <c r="H629" s="17">
        <f t="shared" si="125"/>
        <v>0</v>
      </c>
      <c r="I629" s="16">
        <f>단가대비표!V85</f>
        <v>0</v>
      </c>
      <c r="J629" s="17">
        <f t="shared" si="126"/>
        <v>0</v>
      </c>
      <c r="K629" s="16">
        <f t="shared" si="127"/>
        <v>223000</v>
      </c>
      <c r="L629" s="17">
        <f t="shared" si="128"/>
        <v>223000</v>
      </c>
      <c r="M629" s="10" t="s">
        <v>52</v>
      </c>
      <c r="N629" s="2" t="s">
        <v>328</v>
      </c>
      <c r="O629" s="2" t="s">
        <v>629</v>
      </c>
      <c r="P629" s="2" t="s">
        <v>63</v>
      </c>
      <c r="Q629" s="2" t="s">
        <v>63</v>
      </c>
      <c r="R629" s="2" t="s">
        <v>64</v>
      </c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2" t="s">
        <v>52</v>
      </c>
      <c r="AW629" s="2" t="s">
        <v>1011</v>
      </c>
      <c r="AX629" s="2" t="s">
        <v>52</v>
      </c>
      <c r="AY629" s="2" t="s">
        <v>52</v>
      </c>
    </row>
    <row r="630" spans="1:51" ht="30" customHeight="1" x14ac:dyDescent="0.3">
      <c r="A630" s="10" t="s">
        <v>631</v>
      </c>
      <c r="B630" s="10" t="s">
        <v>632</v>
      </c>
      <c r="C630" s="10" t="s">
        <v>93</v>
      </c>
      <c r="D630" s="11">
        <v>1</v>
      </c>
      <c r="E630" s="16">
        <f>단가대비표!O88</f>
        <v>865000</v>
      </c>
      <c r="F630" s="17">
        <f t="shared" si="124"/>
        <v>865000</v>
      </c>
      <c r="G630" s="16">
        <f>단가대비표!P88</f>
        <v>0</v>
      </c>
      <c r="H630" s="17">
        <f t="shared" si="125"/>
        <v>0</v>
      </c>
      <c r="I630" s="16">
        <f>단가대비표!V88</f>
        <v>0</v>
      </c>
      <c r="J630" s="17">
        <f t="shared" si="126"/>
        <v>0</v>
      </c>
      <c r="K630" s="16">
        <f t="shared" si="127"/>
        <v>865000</v>
      </c>
      <c r="L630" s="17">
        <f t="shared" si="128"/>
        <v>865000</v>
      </c>
      <c r="M630" s="10" t="s">
        <v>52</v>
      </c>
      <c r="N630" s="2" t="s">
        <v>328</v>
      </c>
      <c r="O630" s="2" t="s">
        <v>633</v>
      </c>
      <c r="P630" s="2" t="s">
        <v>63</v>
      </c>
      <c r="Q630" s="2" t="s">
        <v>63</v>
      </c>
      <c r="R630" s="2" t="s">
        <v>64</v>
      </c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2" t="s">
        <v>52</v>
      </c>
      <c r="AW630" s="2" t="s">
        <v>1012</v>
      </c>
      <c r="AX630" s="2" t="s">
        <v>52</v>
      </c>
      <c r="AY630" s="2" t="s">
        <v>52</v>
      </c>
    </row>
    <row r="631" spans="1:51" ht="30" customHeight="1" x14ac:dyDescent="0.3">
      <c r="A631" s="10" t="s">
        <v>838</v>
      </c>
      <c r="B631" s="10" t="s">
        <v>839</v>
      </c>
      <c r="C631" s="10" t="s">
        <v>93</v>
      </c>
      <c r="D631" s="11">
        <v>4</v>
      </c>
      <c r="E631" s="16">
        <f>단가대비표!O90</f>
        <v>10000</v>
      </c>
      <c r="F631" s="17">
        <f t="shared" si="124"/>
        <v>40000</v>
      </c>
      <c r="G631" s="16">
        <f>단가대비표!P90</f>
        <v>0</v>
      </c>
      <c r="H631" s="17">
        <f t="shared" si="125"/>
        <v>0</v>
      </c>
      <c r="I631" s="16">
        <f>단가대비표!V90</f>
        <v>0</v>
      </c>
      <c r="J631" s="17">
        <f t="shared" si="126"/>
        <v>0</v>
      </c>
      <c r="K631" s="16">
        <f t="shared" si="127"/>
        <v>10000</v>
      </c>
      <c r="L631" s="17">
        <f t="shared" si="128"/>
        <v>40000</v>
      </c>
      <c r="M631" s="10" t="s">
        <v>52</v>
      </c>
      <c r="N631" s="2" t="s">
        <v>328</v>
      </c>
      <c r="O631" s="2" t="s">
        <v>840</v>
      </c>
      <c r="P631" s="2" t="s">
        <v>63</v>
      </c>
      <c r="Q631" s="2" t="s">
        <v>63</v>
      </c>
      <c r="R631" s="2" t="s">
        <v>64</v>
      </c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2" t="s">
        <v>52</v>
      </c>
      <c r="AW631" s="2" t="s">
        <v>1013</v>
      </c>
      <c r="AX631" s="2" t="s">
        <v>52</v>
      </c>
      <c r="AY631" s="2" t="s">
        <v>52</v>
      </c>
    </row>
    <row r="632" spans="1:51" ht="30" customHeight="1" x14ac:dyDescent="0.3">
      <c r="A632" s="10" t="s">
        <v>1651</v>
      </c>
      <c r="B632" s="10" t="s">
        <v>638</v>
      </c>
      <c r="C632" s="10" t="s">
        <v>639</v>
      </c>
      <c r="D632" s="11">
        <v>16</v>
      </c>
      <c r="E632" s="16">
        <f>단가대비표!O77</f>
        <v>63000</v>
      </c>
      <c r="F632" s="17">
        <f t="shared" si="124"/>
        <v>1008000</v>
      </c>
      <c r="G632" s="16">
        <f>단가대비표!P77</f>
        <v>0</v>
      </c>
      <c r="H632" s="17">
        <f t="shared" si="125"/>
        <v>0</v>
      </c>
      <c r="I632" s="16">
        <f>단가대비표!V77</f>
        <v>0</v>
      </c>
      <c r="J632" s="17">
        <f t="shared" si="126"/>
        <v>0</v>
      </c>
      <c r="K632" s="16">
        <f t="shared" si="127"/>
        <v>63000</v>
      </c>
      <c r="L632" s="17">
        <f t="shared" si="128"/>
        <v>1008000</v>
      </c>
      <c r="M632" s="10" t="s">
        <v>52</v>
      </c>
      <c r="N632" s="2" t="s">
        <v>328</v>
      </c>
      <c r="O632" s="2" t="s">
        <v>640</v>
      </c>
      <c r="P632" s="2" t="s">
        <v>63</v>
      </c>
      <c r="Q632" s="2" t="s">
        <v>63</v>
      </c>
      <c r="R632" s="2" t="s">
        <v>64</v>
      </c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2" t="s">
        <v>52</v>
      </c>
      <c r="AW632" s="2" t="s">
        <v>1014</v>
      </c>
      <c r="AX632" s="2" t="s">
        <v>52</v>
      </c>
      <c r="AY632" s="2" t="s">
        <v>52</v>
      </c>
    </row>
    <row r="633" spans="1:51" ht="30" customHeight="1" x14ac:dyDescent="0.3">
      <c r="A633" s="10" t="s">
        <v>1651</v>
      </c>
      <c r="B633" s="10" t="s">
        <v>642</v>
      </c>
      <c r="C633" s="10" t="s">
        <v>639</v>
      </c>
      <c r="D633" s="11">
        <v>1</v>
      </c>
      <c r="E633" s="16">
        <f>단가대비표!O78</f>
        <v>126000</v>
      </c>
      <c r="F633" s="17">
        <f t="shared" si="124"/>
        <v>126000</v>
      </c>
      <c r="G633" s="16">
        <f>단가대비표!P78</f>
        <v>0</v>
      </c>
      <c r="H633" s="17">
        <f t="shared" si="125"/>
        <v>0</v>
      </c>
      <c r="I633" s="16">
        <f>단가대비표!V78</f>
        <v>0</v>
      </c>
      <c r="J633" s="17">
        <f t="shared" si="126"/>
        <v>0</v>
      </c>
      <c r="K633" s="16">
        <f t="shared" si="127"/>
        <v>126000</v>
      </c>
      <c r="L633" s="17">
        <f t="shared" si="128"/>
        <v>126000</v>
      </c>
      <c r="M633" s="10" t="s">
        <v>52</v>
      </c>
      <c r="N633" s="2" t="s">
        <v>328</v>
      </c>
      <c r="O633" s="2" t="s">
        <v>643</v>
      </c>
      <c r="P633" s="2" t="s">
        <v>63</v>
      </c>
      <c r="Q633" s="2" t="s">
        <v>63</v>
      </c>
      <c r="R633" s="2" t="s">
        <v>64</v>
      </c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2" t="s">
        <v>52</v>
      </c>
      <c r="AW633" s="2" t="s">
        <v>1015</v>
      </c>
      <c r="AX633" s="2" t="s">
        <v>52</v>
      </c>
      <c r="AY633" s="2" t="s">
        <v>52</v>
      </c>
    </row>
    <row r="634" spans="1:51" ht="30" customHeight="1" x14ac:dyDescent="0.3">
      <c r="A634" s="10" t="s">
        <v>1651</v>
      </c>
      <c r="B634" s="10" t="s">
        <v>645</v>
      </c>
      <c r="C634" s="10" t="s">
        <v>639</v>
      </c>
      <c r="D634" s="11">
        <v>1</v>
      </c>
      <c r="E634" s="16">
        <f>단가대비표!O79</f>
        <v>379000</v>
      </c>
      <c r="F634" s="17">
        <f t="shared" si="124"/>
        <v>379000</v>
      </c>
      <c r="G634" s="16">
        <f>단가대비표!P79</f>
        <v>0</v>
      </c>
      <c r="H634" s="17">
        <f t="shared" si="125"/>
        <v>0</v>
      </c>
      <c r="I634" s="16">
        <f>단가대비표!V79</f>
        <v>0</v>
      </c>
      <c r="J634" s="17">
        <f t="shared" si="126"/>
        <v>0</v>
      </c>
      <c r="K634" s="16">
        <f t="shared" si="127"/>
        <v>379000</v>
      </c>
      <c r="L634" s="17">
        <f t="shared" si="128"/>
        <v>379000</v>
      </c>
      <c r="M634" s="10" t="s">
        <v>52</v>
      </c>
      <c r="N634" s="2" t="s">
        <v>328</v>
      </c>
      <c r="O634" s="2" t="s">
        <v>646</v>
      </c>
      <c r="P634" s="2" t="s">
        <v>63</v>
      </c>
      <c r="Q634" s="2" t="s">
        <v>63</v>
      </c>
      <c r="R634" s="2" t="s">
        <v>64</v>
      </c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2" t="s">
        <v>52</v>
      </c>
      <c r="AW634" s="2" t="s">
        <v>1016</v>
      </c>
      <c r="AX634" s="2" t="s">
        <v>52</v>
      </c>
      <c r="AY634" s="2" t="s">
        <v>52</v>
      </c>
    </row>
    <row r="635" spans="1:51" ht="30" customHeight="1" x14ac:dyDescent="0.3">
      <c r="A635" s="10" t="s">
        <v>564</v>
      </c>
      <c r="B635" s="10" t="s">
        <v>652</v>
      </c>
      <c r="C635" s="10" t="s">
        <v>93</v>
      </c>
      <c r="D635" s="11">
        <v>1</v>
      </c>
      <c r="E635" s="16">
        <f>단가대비표!O51</f>
        <v>385000</v>
      </c>
      <c r="F635" s="17">
        <f t="shared" si="124"/>
        <v>385000</v>
      </c>
      <c r="G635" s="16">
        <f>단가대비표!P51</f>
        <v>0</v>
      </c>
      <c r="H635" s="17">
        <f t="shared" si="125"/>
        <v>0</v>
      </c>
      <c r="I635" s="16">
        <f>단가대비표!V51</f>
        <v>0</v>
      </c>
      <c r="J635" s="17">
        <f t="shared" si="126"/>
        <v>0</v>
      </c>
      <c r="K635" s="16">
        <f t="shared" si="127"/>
        <v>385000</v>
      </c>
      <c r="L635" s="17">
        <f t="shared" si="128"/>
        <v>385000</v>
      </c>
      <c r="M635" s="10" t="s">
        <v>52</v>
      </c>
      <c r="N635" s="2" t="s">
        <v>328</v>
      </c>
      <c r="O635" s="2" t="s">
        <v>653</v>
      </c>
      <c r="P635" s="2" t="s">
        <v>63</v>
      </c>
      <c r="Q635" s="2" t="s">
        <v>63</v>
      </c>
      <c r="R635" s="2" t="s">
        <v>64</v>
      </c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2" t="s">
        <v>52</v>
      </c>
      <c r="AW635" s="2" t="s">
        <v>1017</v>
      </c>
      <c r="AX635" s="2" t="s">
        <v>52</v>
      </c>
      <c r="AY635" s="2" t="s">
        <v>52</v>
      </c>
    </row>
    <row r="636" spans="1:51" ht="30" customHeight="1" x14ac:dyDescent="0.3">
      <c r="A636" s="10" t="s">
        <v>655</v>
      </c>
      <c r="B636" s="10" t="s">
        <v>656</v>
      </c>
      <c r="C636" s="10" t="s">
        <v>93</v>
      </c>
      <c r="D636" s="11">
        <v>27</v>
      </c>
      <c r="E636" s="16">
        <f>단가대비표!O67</f>
        <v>19560</v>
      </c>
      <c r="F636" s="17">
        <f t="shared" si="124"/>
        <v>528120</v>
      </c>
      <c r="G636" s="16">
        <f>단가대비표!P67</f>
        <v>0</v>
      </c>
      <c r="H636" s="17">
        <f t="shared" si="125"/>
        <v>0</v>
      </c>
      <c r="I636" s="16">
        <f>단가대비표!V67</f>
        <v>0</v>
      </c>
      <c r="J636" s="17">
        <f t="shared" si="126"/>
        <v>0</v>
      </c>
      <c r="K636" s="16">
        <f t="shared" si="127"/>
        <v>19560</v>
      </c>
      <c r="L636" s="17">
        <f t="shared" si="128"/>
        <v>528120</v>
      </c>
      <c r="M636" s="10" t="s">
        <v>52</v>
      </c>
      <c r="N636" s="2" t="s">
        <v>328</v>
      </c>
      <c r="O636" s="2" t="s">
        <v>657</v>
      </c>
      <c r="P636" s="2" t="s">
        <v>63</v>
      </c>
      <c r="Q636" s="2" t="s">
        <v>63</v>
      </c>
      <c r="R636" s="2" t="s">
        <v>64</v>
      </c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2" t="s">
        <v>52</v>
      </c>
      <c r="AW636" s="2" t="s">
        <v>1018</v>
      </c>
      <c r="AX636" s="2" t="s">
        <v>52</v>
      </c>
      <c r="AY636" s="2" t="s">
        <v>52</v>
      </c>
    </row>
    <row r="637" spans="1:51" ht="30" customHeight="1" x14ac:dyDescent="0.3">
      <c r="A637" s="10" t="s">
        <v>575</v>
      </c>
      <c r="B637" s="10" t="s">
        <v>666</v>
      </c>
      <c r="C637" s="10" t="s">
        <v>424</v>
      </c>
      <c r="D637" s="11">
        <v>70</v>
      </c>
      <c r="E637" s="16">
        <f>단가대비표!O5</f>
        <v>327</v>
      </c>
      <c r="F637" s="17">
        <f t="shared" si="124"/>
        <v>22890</v>
      </c>
      <c r="G637" s="16">
        <f>단가대비표!P5</f>
        <v>0</v>
      </c>
      <c r="H637" s="17">
        <f t="shared" si="125"/>
        <v>0</v>
      </c>
      <c r="I637" s="16">
        <f>단가대비표!V5</f>
        <v>0</v>
      </c>
      <c r="J637" s="17">
        <f t="shared" si="126"/>
        <v>0</v>
      </c>
      <c r="K637" s="16">
        <f t="shared" si="127"/>
        <v>327</v>
      </c>
      <c r="L637" s="17">
        <f t="shared" si="128"/>
        <v>22890</v>
      </c>
      <c r="M637" s="10" t="s">
        <v>52</v>
      </c>
      <c r="N637" s="2" t="s">
        <v>328</v>
      </c>
      <c r="O637" s="2" t="s">
        <v>667</v>
      </c>
      <c r="P637" s="2" t="s">
        <v>63</v>
      </c>
      <c r="Q637" s="2" t="s">
        <v>63</v>
      </c>
      <c r="R637" s="2" t="s">
        <v>64</v>
      </c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2" t="s">
        <v>52</v>
      </c>
      <c r="AW637" s="2" t="s">
        <v>1019</v>
      </c>
      <c r="AX637" s="2" t="s">
        <v>52</v>
      </c>
      <c r="AY637" s="2" t="s">
        <v>52</v>
      </c>
    </row>
    <row r="638" spans="1:51" ht="30" customHeight="1" x14ac:dyDescent="0.3">
      <c r="A638" s="10" t="s">
        <v>529</v>
      </c>
      <c r="B638" s="10" t="s">
        <v>533</v>
      </c>
      <c r="C638" s="10" t="s">
        <v>93</v>
      </c>
      <c r="D638" s="11">
        <v>5</v>
      </c>
      <c r="E638" s="16">
        <f>단가대비표!O22</f>
        <v>2500</v>
      </c>
      <c r="F638" s="17">
        <f t="shared" si="124"/>
        <v>12500</v>
      </c>
      <c r="G638" s="16">
        <f>단가대비표!P22</f>
        <v>0</v>
      </c>
      <c r="H638" s="17">
        <f t="shared" si="125"/>
        <v>0</v>
      </c>
      <c r="I638" s="16">
        <f>단가대비표!V22</f>
        <v>0</v>
      </c>
      <c r="J638" s="17">
        <f t="shared" si="126"/>
        <v>0</v>
      </c>
      <c r="K638" s="16">
        <f t="shared" si="127"/>
        <v>2500</v>
      </c>
      <c r="L638" s="17">
        <f t="shared" si="128"/>
        <v>12500</v>
      </c>
      <c r="M638" s="10" t="s">
        <v>52</v>
      </c>
      <c r="N638" s="2" t="s">
        <v>328</v>
      </c>
      <c r="O638" s="2" t="s">
        <v>534</v>
      </c>
      <c r="P638" s="2" t="s">
        <v>63</v>
      </c>
      <c r="Q638" s="2" t="s">
        <v>63</v>
      </c>
      <c r="R638" s="2" t="s">
        <v>64</v>
      </c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2" t="s">
        <v>52</v>
      </c>
      <c r="AW638" s="2" t="s">
        <v>1020</v>
      </c>
      <c r="AX638" s="2" t="s">
        <v>52</v>
      </c>
      <c r="AY638" s="2" t="s">
        <v>52</v>
      </c>
    </row>
    <row r="639" spans="1:51" ht="30" customHeight="1" x14ac:dyDescent="0.3">
      <c r="A639" s="10" t="s">
        <v>591</v>
      </c>
      <c r="B639" s="10" t="s">
        <v>592</v>
      </c>
      <c r="C639" s="10" t="s">
        <v>432</v>
      </c>
      <c r="D639" s="11">
        <v>3.85</v>
      </c>
      <c r="E639" s="16">
        <f>단가대비표!O43</f>
        <v>0</v>
      </c>
      <c r="F639" s="17">
        <f t="shared" si="124"/>
        <v>0</v>
      </c>
      <c r="G639" s="16">
        <f>단가대비표!P43</f>
        <v>122522</v>
      </c>
      <c r="H639" s="17">
        <f t="shared" si="125"/>
        <v>471709.7</v>
      </c>
      <c r="I639" s="16">
        <f>단가대비표!V43</f>
        <v>0</v>
      </c>
      <c r="J639" s="17">
        <f t="shared" si="126"/>
        <v>0</v>
      </c>
      <c r="K639" s="16">
        <f t="shared" si="127"/>
        <v>122522</v>
      </c>
      <c r="L639" s="17">
        <f t="shared" si="128"/>
        <v>471709.7</v>
      </c>
      <c r="M639" s="10" t="s">
        <v>593</v>
      </c>
      <c r="N639" s="2" t="s">
        <v>328</v>
      </c>
      <c r="O639" s="2" t="s">
        <v>594</v>
      </c>
      <c r="P639" s="2" t="s">
        <v>63</v>
      </c>
      <c r="Q639" s="2" t="s">
        <v>63</v>
      </c>
      <c r="R639" s="2" t="s">
        <v>64</v>
      </c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2" t="s">
        <v>52</v>
      </c>
      <c r="AW639" s="2" t="s">
        <v>1021</v>
      </c>
      <c r="AX639" s="2" t="s">
        <v>52</v>
      </c>
      <c r="AY639" s="2" t="s">
        <v>52</v>
      </c>
    </row>
    <row r="640" spans="1:51" ht="30" customHeight="1" x14ac:dyDescent="0.3">
      <c r="A640" s="10" t="s">
        <v>596</v>
      </c>
      <c r="B640" s="10" t="s">
        <v>592</v>
      </c>
      <c r="C640" s="10" t="s">
        <v>432</v>
      </c>
      <c r="D640" s="11">
        <v>3.58</v>
      </c>
      <c r="E640" s="16">
        <f>단가대비표!O44</f>
        <v>0</v>
      </c>
      <c r="F640" s="17">
        <f t="shared" si="124"/>
        <v>0</v>
      </c>
      <c r="G640" s="16">
        <f>단가대비표!P44</f>
        <v>99248</v>
      </c>
      <c r="H640" s="17">
        <f t="shared" si="125"/>
        <v>355307.8</v>
      </c>
      <c r="I640" s="16">
        <f>단가대비표!V44</f>
        <v>0</v>
      </c>
      <c r="J640" s="17">
        <f t="shared" si="126"/>
        <v>0</v>
      </c>
      <c r="K640" s="16">
        <f t="shared" si="127"/>
        <v>99248</v>
      </c>
      <c r="L640" s="17">
        <f t="shared" si="128"/>
        <v>355307.8</v>
      </c>
      <c r="M640" s="10" t="s">
        <v>593</v>
      </c>
      <c r="N640" s="2" t="s">
        <v>328</v>
      </c>
      <c r="O640" s="2" t="s">
        <v>597</v>
      </c>
      <c r="P640" s="2" t="s">
        <v>63</v>
      </c>
      <c r="Q640" s="2" t="s">
        <v>63</v>
      </c>
      <c r="R640" s="2" t="s">
        <v>64</v>
      </c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2" t="s">
        <v>52</v>
      </c>
      <c r="AW640" s="2" t="s">
        <v>1022</v>
      </c>
      <c r="AX640" s="2" t="s">
        <v>52</v>
      </c>
      <c r="AY640" s="2" t="s">
        <v>52</v>
      </c>
    </row>
    <row r="641" spans="1:51" ht="30" customHeight="1" x14ac:dyDescent="0.3">
      <c r="A641" s="10" t="s">
        <v>670</v>
      </c>
      <c r="B641" s="10" t="s">
        <v>592</v>
      </c>
      <c r="C641" s="10" t="s">
        <v>432</v>
      </c>
      <c r="D641" s="11">
        <v>0.35</v>
      </c>
      <c r="E641" s="16">
        <f>단가대비표!O42</f>
        <v>0</v>
      </c>
      <c r="F641" s="17">
        <f t="shared" si="124"/>
        <v>0</v>
      </c>
      <c r="G641" s="16">
        <f>단가대비표!P42</f>
        <v>144458</v>
      </c>
      <c r="H641" s="17">
        <f t="shared" si="125"/>
        <v>50560.3</v>
      </c>
      <c r="I641" s="16">
        <f>단가대비표!V42</f>
        <v>0</v>
      </c>
      <c r="J641" s="17">
        <f t="shared" si="126"/>
        <v>0</v>
      </c>
      <c r="K641" s="16">
        <f t="shared" si="127"/>
        <v>144458</v>
      </c>
      <c r="L641" s="17">
        <f t="shared" si="128"/>
        <v>50560.3</v>
      </c>
      <c r="M641" s="10" t="s">
        <v>593</v>
      </c>
      <c r="N641" s="2" t="s">
        <v>328</v>
      </c>
      <c r="O641" s="2" t="s">
        <v>671</v>
      </c>
      <c r="P641" s="2" t="s">
        <v>63</v>
      </c>
      <c r="Q641" s="2" t="s">
        <v>63</v>
      </c>
      <c r="R641" s="2" t="s">
        <v>64</v>
      </c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2" t="s">
        <v>52</v>
      </c>
      <c r="AW641" s="2" t="s">
        <v>1023</v>
      </c>
      <c r="AX641" s="2" t="s">
        <v>52</v>
      </c>
      <c r="AY641" s="2" t="s">
        <v>52</v>
      </c>
    </row>
    <row r="642" spans="1:51" ht="30" customHeight="1" x14ac:dyDescent="0.3">
      <c r="A642" s="10" t="s">
        <v>675</v>
      </c>
      <c r="B642" s="10" t="s">
        <v>592</v>
      </c>
      <c r="C642" s="10" t="s">
        <v>432</v>
      </c>
      <c r="D642" s="11">
        <v>0.14000000000000001</v>
      </c>
      <c r="E642" s="16">
        <f>단가대비표!O45</f>
        <v>0</v>
      </c>
      <c r="F642" s="17">
        <f t="shared" si="124"/>
        <v>0</v>
      </c>
      <c r="G642" s="16">
        <f>단가대비표!P45</f>
        <v>90694</v>
      </c>
      <c r="H642" s="17">
        <f t="shared" si="125"/>
        <v>12697.1</v>
      </c>
      <c r="I642" s="16">
        <f>단가대비표!V45</f>
        <v>0</v>
      </c>
      <c r="J642" s="17">
        <f t="shared" si="126"/>
        <v>0</v>
      </c>
      <c r="K642" s="16">
        <f t="shared" si="127"/>
        <v>90694</v>
      </c>
      <c r="L642" s="17">
        <f t="shared" si="128"/>
        <v>12697.1</v>
      </c>
      <c r="M642" s="10" t="s">
        <v>593</v>
      </c>
      <c r="N642" s="2" t="s">
        <v>328</v>
      </c>
      <c r="O642" s="2" t="s">
        <v>676</v>
      </c>
      <c r="P642" s="2" t="s">
        <v>63</v>
      </c>
      <c r="Q642" s="2" t="s">
        <v>63</v>
      </c>
      <c r="R642" s="2" t="s">
        <v>64</v>
      </c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2" t="s">
        <v>52</v>
      </c>
      <c r="AW642" s="2" t="s">
        <v>1024</v>
      </c>
      <c r="AX642" s="2" t="s">
        <v>52</v>
      </c>
      <c r="AY642" s="2" t="s">
        <v>52</v>
      </c>
    </row>
    <row r="643" spans="1:51" ht="30" customHeight="1" x14ac:dyDescent="0.3">
      <c r="A643" s="10" t="s">
        <v>231</v>
      </c>
      <c r="B643" s="10" t="s">
        <v>52</v>
      </c>
      <c r="C643" s="10" t="s">
        <v>52</v>
      </c>
      <c r="D643" s="11"/>
      <c r="E643" s="16"/>
      <c r="F643" s="17">
        <f>TRUNC(SUMIF(N622:N642, N621, F622:F642),0)</f>
        <v>7287510</v>
      </c>
      <c r="G643" s="16"/>
      <c r="H643" s="17">
        <f>TRUNC(SUMIF(N622:N642, N621, H622:H642),0)</f>
        <v>890274</v>
      </c>
      <c r="I643" s="16"/>
      <c r="J643" s="17">
        <f>TRUNC(SUMIF(N622:N642, N621, J622:J642),0)</f>
        <v>0</v>
      </c>
      <c r="K643" s="16"/>
      <c r="L643" s="17">
        <f>F643+H643+J643</f>
        <v>8177784</v>
      </c>
      <c r="M643" s="10" t="s">
        <v>52</v>
      </c>
      <c r="N643" s="2" t="s">
        <v>72</v>
      </c>
      <c r="O643" s="2" t="s">
        <v>72</v>
      </c>
      <c r="P643" s="2" t="s">
        <v>52</v>
      </c>
      <c r="Q643" s="2" t="s">
        <v>52</v>
      </c>
      <c r="R643" s="2" t="s">
        <v>52</v>
      </c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2" t="s">
        <v>52</v>
      </c>
      <c r="AW643" s="2" t="s">
        <v>52</v>
      </c>
      <c r="AX643" s="2" t="s">
        <v>52</v>
      </c>
      <c r="AY643" s="2" t="s">
        <v>52</v>
      </c>
    </row>
    <row r="644" spans="1:51" ht="30" customHeight="1" x14ac:dyDescent="0.3">
      <c r="A644" s="11"/>
      <c r="B644" s="11"/>
      <c r="C644" s="11"/>
      <c r="D644" s="11"/>
      <c r="E644" s="16"/>
      <c r="F644" s="17"/>
      <c r="G644" s="16"/>
      <c r="H644" s="17"/>
      <c r="I644" s="16"/>
      <c r="J644" s="17"/>
      <c r="K644" s="16"/>
      <c r="L644" s="17"/>
      <c r="M644" s="11"/>
    </row>
    <row r="645" spans="1:51" ht="30" customHeight="1" x14ac:dyDescent="0.3">
      <c r="A645" s="49" t="s">
        <v>1643</v>
      </c>
      <c r="B645" s="49"/>
      <c r="C645" s="49"/>
      <c r="D645" s="49"/>
      <c r="E645" s="50"/>
      <c r="F645" s="51"/>
      <c r="G645" s="50"/>
      <c r="H645" s="51"/>
      <c r="I645" s="50"/>
      <c r="J645" s="51"/>
      <c r="K645" s="50"/>
      <c r="L645" s="51"/>
      <c r="M645" s="49"/>
      <c r="N645" s="1" t="s">
        <v>345</v>
      </c>
    </row>
    <row r="646" spans="1:51" ht="30" customHeight="1" x14ac:dyDescent="0.3">
      <c r="A646" s="10" t="s">
        <v>480</v>
      </c>
      <c r="B646" s="10" t="s">
        <v>764</v>
      </c>
      <c r="C646" s="10" t="s">
        <v>118</v>
      </c>
      <c r="D646" s="11">
        <v>1</v>
      </c>
      <c r="E646" s="16">
        <f>단가대비표!O55</f>
        <v>1274000</v>
      </c>
      <c r="F646" s="17">
        <f t="shared" ref="F646:F679" si="129">TRUNC(E646*D646,1)</f>
        <v>1274000</v>
      </c>
      <c r="G646" s="16">
        <f>단가대비표!P55</f>
        <v>0</v>
      </c>
      <c r="H646" s="17">
        <f t="shared" ref="H646:H679" si="130">TRUNC(G646*D646,1)</f>
        <v>0</v>
      </c>
      <c r="I646" s="16">
        <f>단가대비표!V55</f>
        <v>0</v>
      </c>
      <c r="J646" s="17">
        <f t="shared" ref="J646:J679" si="131">TRUNC(I646*D646,1)</f>
        <v>0</v>
      </c>
      <c r="K646" s="16">
        <f t="shared" ref="K646:K679" si="132">TRUNC(E646+G646+I646,1)</f>
        <v>1274000</v>
      </c>
      <c r="L646" s="17">
        <f t="shared" ref="L646:L679" si="133">TRUNC(F646+H646+J646,1)</f>
        <v>1274000</v>
      </c>
      <c r="M646" s="10" t="s">
        <v>52</v>
      </c>
      <c r="N646" s="2" t="s">
        <v>345</v>
      </c>
      <c r="O646" s="2" t="s">
        <v>765</v>
      </c>
      <c r="P646" s="2" t="s">
        <v>63</v>
      </c>
      <c r="Q646" s="2" t="s">
        <v>63</v>
      </c>
      <c r="R646" s="2" t="s">
        <v>64</v>
      </c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2" t="s">
        <v>52</v>
      </c>
      <c r="AW646" s="2" t="s">
        <v>1026</v>
      </c>
      <c r="AX646" s="2" t="s">
        <v>52</v>
      </c>
      <c r="AY646" s="2" t="s">
        <v>52</v>
      </c>
    </row>
    <row r="647" spans="1:51" ht="30" customHeight="1" x14ac:dyDescent="0.3">
      <c r="A647" s="10" t="s">
        <v>484</v>
      </c>
      <c r="B647" s="10" t="s">
        <v>485</v>
      </c>
      <c r="C647" s="10" t="s">
        <v>93</v>
      </c>
      <c r="D647" s="11">
        <v>1</v>
      </c>
      <c r="E647" s="16">
        <f>단가대비표!O16</f>
        <v>5690</v>
      </c>
      <c r="F647" s="17">
        <f t="shared" si="129"/>
        <v>5690</v>
      </c>
      <c r="G647" s="16">
        <f>단가대비표!P16</f>
        <v>0</v>
      </c>
      <c r="H647" s="17">
        <f t="shared" si="130"/>
        <v>0</v>
      </c>
      <c r="I647" s="16">
        <f>단가대비표!V16</f>
        <v>0</v>
      </c>
      <c r="J647" s="17">
        <f t="shared" si="131"/>
        <v>0</v>
      </c>
      <c r="K647" s="16">
        <f t="shared" si="132"/>
        <v>5690</v>
      </c>
      <c r="L647" s="17">
        <f t="shared" si="133"/>
        <v>5690</v>
      </c>
      <c r="M647" s="10" t="s">
        <v>52</v>
      </c>
      <c r="N647" s="2" t="s">
        <v>345</v>
      </c>
      <c r="O647" s="2" t="s">
        <v>486</v>
      </c>
      <c r="P647" s="2" t="s">
        <v>63</v>
      </c>
      <c r="Q647" s="2" t="s">
        <v>63</v>
      </c>
      <c r="R647" s="2" t="s">
        <v>64</v>
      </c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2" t="s">
        <v>52</v>
      </c>
      <c r="AW647" s="2" t="s">
        <v>1027</v>
      </c>
      <c r="AX647" s="2" t="s">
        <v>52</v>
      </c>
      <c r="AY647" s="2" t="s">
        <v>52</v>
      </c>
    </row>
    <row r="648" spans="1:51" ht="30" customHeight="1" x14ac:dyDescent="0.3">
      <c r="A648" s="10" t="s">
        <v>484</v>
      </c>
      <c r="B648" s="10" t="s">
        <v>488</v>
      </c>
      <c r="C648" s="10" t="s">
        <v>93</v>
      </c>
      <c r="D648" s="11">
        <v>22</v>
      </c>
      <c r="E648" s="16">
        <f>단가대비표!O17</f>
        <v>3000</v>
      </c>
      <c r="F648" s="17">
        <f t="shared" si="129"/>
        <v>66000</v>
      </c>
      <c r="G648" s="16">
        <f>단가대비표!P17</f>
        <v>0</v>
      </c>
      <c r="H648" s="17">
        <f t="shared" si="130"/>
        <v>0</v>
      </c>
      <c r="I648" s="16">
        <f>단가대비표!V17</f>
        <v>0</v>
      </c>
      <c r="J648" s="17">
        <f t="shared" si="131"/>
        <v>0</v>
      </c>
      <c r="K648" s="16">
        <f t="shared" si="132"/>
        <v>3000</v>
      </c>
      <c r="L648" s="17">
        <f t="shared" si="133"/>
        <v>66000</v>
      </c>
      <c r="M648" s="10" t="s">
        <v>52</v>
      </c>
      <c r="N648" s="2" t="s">
        <v>345</v>
      </c>
      <c r="O648" s="2" t="s">
        <v>489</v>
      </c>
      <c r="P648" s="2" t="s">
        <v>63</v>
      </c>
      <c r="Q648" s="2" t="s">
        <v>63</v>
      </c>
      <c r="R648" s="2" t="s">
        <v>64</v>
      </c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2" t="s">
        <v>52</v>
      </c>
      <c r="AW648" s="2" t="s">
        <v>1028</v>
      </c>
      <c r="AX648" s="2" t="s">
        <v>52</v>
      </c>
      <c r="AY648" s="2" t="s">
        <v>52</v>
      </c>
    </row>
    <row r="649" spans="1:51" ht="30" customHeight="1" x14ac:dyDescent="0.3">
      <c r="A649" s="10" t="s">
        <v>491</v>
      </c>
      <c r="B649" s="10" t="s">
        <v>492</v>
      </c>
      <c r="C649" s="10" t="s">
        <v>93</v>
      </c>
      <c r="D649" s="11">
        <v>1</v>
      </c>
      <c r="E649" s="16">
        <f>단가대비표!O14</f>
        <v>5690</v>
      </c>
      <c r="F649" s="17">
        <f t="shared" si="129"/>
        <v>5690</v>
      </c>
      <c r="G649" s="16">
        <f>단가대비표!P14</f>
        <v>0</v>
      </c>
      <c r="H649" s="17">
        <f t="shared" si="130"/>
        <v>0</v>
      </c>
      <c r="I649" s="16">
        <f>단가대비표!V14</f>
        <v>0</v>
      </c>
      <c r="J649" s="17">
        <f t="shared" si="131"/>
        <v>0</v>
      </c>
      <c r="K649" s="16">
        <f t="shared" si="132"/>
        <v>5690</v>
      </c>
      <c r="L649" s="17">
        <f t="shared" si="133"/>
        <v>5690</v>
      </c>
      <c r="M649" s="10" t="s">
        <v>52</v>
      </c>
      <c r="N649" s="2" t="s">
        <v>345</v>
      </c>
      <c r="O649" s="2" t="s">
        <v>493</v>
      </c>
      <c r="P649" s="2" t="s">
        <v>63</v>
      </c>
      <c r="Q649" s="2" t="s">
        <v>63</v>
      </c>
      <c r="R649" s="2" t="s">
        <v>64</v>
      </c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2" t="s">
        <v>52</v>
      </c>
      <c r="AW649" s="2" t="s">
        <v>1029</v>
      </c>
      <c r="AX649" s="2" t="s">
        <v>52</v>
      </c>
      <c r="AY649" s="2" t="s">
        <v>52</v>
      </c>
    </row>
    <row r="650" spans="1:51" ht="30" customHeight="1" x14ac:dyDescent="0.3">
      <c r="A650" s="10" t="s">
        <v>491</v>
      </c>
      <c r="B650" s="10" t="s">
        <v>495</v>
      </c>
      <c r="C650" s="10" t="s">
        <v>93</v>
      </c>
      <c r="D650" s="11">
        <v>1</v>
      </c>
      <c r="E650" s="16">
        <f>단가대비표!O15</f>
        <v>4170</v>
      </c>
      <c r="F650" s="17">
        <f t="shared" si="129"/>
        <v>4170</v>
      </c>
      <c r="G650" s="16">
        <f>단가대비표!P15</f>
        <v>0</v>
      </c>
      <c r="H650" s="17">
        <f t="shared" si="130"/>
        <v>0</v>
      </c>
      <c r="I650" s="16">
        <f>단가대비표!V15</f>
        <v>0</v>
      </c>
      <c r="J650" s="17">
        <f t="shared" si="131"/>
        <v>0</v>
      </c>
      <c r="K650" s="16">
        <f t="shared" si="132"/>
        <v>4170</v>
      </c>
      <c r="L650" s="17">
        <f t="shared" si="133"/>
        <v>4170</v>
      </c>
      <c r="M650" s="10" t="s">
        <v>52</v>
      </c>
      <c r="N650" s="2" t="s">
        <v>345</v>
      </c>
      <c r="O650" s="2" t="s">
        <v>496</v>
      </c>
      <c r="P650" s="2" t="s">
        <v>63</v>
      </c>
      <c r="Q650" s="2" t="s">
        <v>63</v>
      </c>
      <c r="R650" s="2" t="s">
        <v>64</v>
      </c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2" t="s">
        <v>52</v>
      </c>
      <c r="AW650" s="2" t="s">
        <v>1030</v>
      </c>
      <c r="AX650" s="2" t="s">
        <v>52</v>
      </c>
      <c r="AY650" s="2" t="s">
        <v>52</v>
      </c>
    </row>
    <row r="651" spans="1:51" ht="30" customHeight="1" x14ac:dyDescent="0.3">
      <c r="A651" s="10" t="s">
        <v>498</v>
      </c>
      <c r="B651" s="10" t="s">
        <v>499</v>
      </c>
      <c r="C651" s="10" t="s">
        <v>93</v>
      </c>
      <c r="D651" s="11">
        <v>1</v>
      </c>
      <c r="E651" s="16">
        <f>단가대비표!O57</f>
        <v>10000</v>
      </c>
      <c r="F651" s="17">
        <f t="shared" si="129"/>
        <v>10000</v>
      </c>
      <c r="G651" s="16">
        <f>단가대비표!P57</f>
        <v>0</v>
      </c>
      <c r="H651" s="17">
        <f t="shared" si="130"/>
        <v>0</v>
      </c>
      <c r="I651" s="16">
        <f>단가대비표!V57</f>
        <v>0</v>
      </c>
      <c r="J651" s="17">
        <f t="shared" si="131"/>
        <v>0</v>
      </c>
      <c r="K651" s="16">
        <f t="shared" si="132"/>
        <v>10000</v>
      </c>
      <c r="L651" s="17">
        <f t="shared" si="133"/>
        <v>10000</v>
      </c>
      <c r="M651" s="10" t="s">
        <v>52</v>
      </c>
      <c r="N651" s="2" t="s">
        <v>345</v>
      </c>
      <c r="O651" s="2" t="s">
        <v>500</v>
      </c>
      <c r="P651" s="2" t="s">
        <v>63</v>
      </c>
      <c r="Q651" s="2" t="s">
        <v>63</v>
      </c>
      <c r="R651" s="2" t="s">
        <v>64</v>
      </c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2" t="s">
        <v>52</v>
      </c>
      <c r="AW651" s="2" t="s">
        <v>1031</v>
      </c>
      <c r="AX651" s="2" t="s">
        <v>52</v>
      </c>
      <c r="AY651" s="2" t="s">
        <v>52</v>
      </c>
    </row>
    <row r="652" spans="1:51" ht="30" customHeight="1" x14ac:dyDescent="0.3">
      <c r="A652" s="10" t="s">
        <v>502</v>
      </c>
      <c r="B652" s="10" t="s">
        <v>503</v>
      </c>
      <c r="C652" s="10" t="s">
        <v>93</v>
      </c>
      <c r="D652" s="11">
        <v>1</v>
      </c>
      <c r="E652" s="16">
        <f>단가대비표!O61</f>
        <v>4100</v>
      </c>
      <c r="F652" s="17">
        <f t="shared" si="129"/>
        <v>4100</v>
      </c>
      <c r="G652" s="16">
        <f>단가대비표!P61</f>
        <v>0</v>
      </c>
      <c r="H652" s="17">
        <f t="shared" si="130"/>
        <v>0</v>
      </c>
      <c r="I652" s="16">
        <f>단가대비표!V61</f>
        <v>0</v>
      </c>
      <c r="J652" s="17">
        <f t="shared" si="131"/>
        <v>0</v>
      </c>
      <c r="K652" s="16">
        <f t="shared" si="132"/>
        <v>4100</v>
      </c>
      <c r="L652" s="17">
        <f t="shared" si="133"/>
        <v>4100</v>
      </c>
      <c r="M652" s="10" t="s">
        <v>52</v>
      </c>
      <c r="N652" s="2" t="s">
        <v>345</v>
      </c>
      <c r="O652" s="2" t="s">
        <v>504</v>
      </c>
      <c r="P652" s="2" t="s">
        <v>63</v>
      </c>
      <c r="Q652" s="2" t="s">
        <v>63</v>
      </c>
      <c r="R652" s="2" t="s">
        <v>64</v>
      </c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2" t="s">
        <v>52</v>
      </c>
      <c r="AW652" s="2" t="s">
        <v>1032</v>
      </c>
      <c r="AX652" s="2" t="s">
        <v>52</v>
      </c>
      <c r="AY652" s="2" t="s">
        <v>52</v>
      </c>
    </row>
    <row r="653" spans="1:51" ht="30" customHeight="1" x14ac:dyDescent="0.3">
      <c r="A653" s="10" t="s">
        <v>506</v>
      </c>
      <c r="B653" s="10" t="s">
        <v>507</v>
      </c>
      <c r="C653" s="10" t="s">
        <v>93</v>
      </c>
      <c r="D653" s="11">
        <v>1</v>
      </c>
      <c r="E653" s="16">
        <f>단가대비표!O24</f>
        <v>4500</v>
      </c>
      <c r="F653" s="17">
        <f t="shared" si="129"/>
        <v>4500</v>
      </c>
      <c r="G653" s="16">
        <f>단가대비표!P24</f>
        <v>0</v>
      </c>
      <c r="H653" s="17">
        <f t="shared" si="130"/>
        <v>0</v>
      </c>
      <c r="I653" s="16">
        <f>단가대비표!V24</f>
        <v>0</v>
      </c>
      <c r="J653" s="17">
        <f t="shared" si="131"/>
        <v>0</v>
      </c>
      <c r="K653" s="16">
        <f t="shared" si="132"/>
        <v>4500</v>
      </c>
      <c r="L653" s="17">
        <f t="shared" si="133"/>
        <v>4500</v>
      </c>
      <c r="M653" s="10" t="s">
        <v>52</v>
      </c>
      <c r="N653" s="2" t="s">
        <v>345</v>
      </c>
      <c r="O653" s="2" t="s">
        <v>508</v>
      </c>
      <c r="P653" s="2" t="s">
        <v>63</v>
      </c>
      <c r="Q653" s="2" t="s">
        <v>63</v>
      </c>
      <c r="R653" s="2" t="s">
        <v>64</v>
      </c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2" t="s">
        <v>52</v>
      </c>
      <c r="AW653" s="2" t="s">
        <v>1033</v>
      </c>
      <c r="AX653" s="2" t="s">
        <v>52</v>
      </c>
      <c r="AY653" s="2" t="s">
        <v>52</v>
      </c>
    </row>
    <row r="654" spans="1:51" ht="30" customHeight="1" x14ac:dyDescent="0.3">
      <c r="A654" s="10" t="s">
        <v>510</v>
      </c>
      <c r="B654" s="10" t="s">
        <v>774</v>
      </c>
      <c r="C654" s="10" t="s">
        <v>93</v>
      </c>
      <c r="D654" s="11">
        <v>1</v>
      </c>
      <c r="E654" s="16">
        <f>단가대비표!O33</f>
        <v>55000</v>
      </c>
      <c r="F654" s="17">
        <f t="shared" si="129"/>
        <v>55000</v>
      </c>
      <c r="G654" s="16">
        <f>단가대비표!P33</f>
        <v>0</v>
      </c>
      <c r="H654" s="17">
        <f t="shared" si="130"/>
        <v>0</v>
      </c>
      <c r="I654" s="16">
        <f>단가대비표!V33</f>
        <v>0</v>
      </c>
      <c r="J654" s="17">
        <f t="shared" si="131"/>
        <v>0</v>
      </c>
      <c r="K654" s="16">
        <f t="shared" si="132"/>
        <v>55000</v>
      </c>
      <c r="L654" s="17">
        <f t="shared" si="133"/>
        <v>55000</v>
      </c>
      <c r="M654" s="10" t="s">
        <v>52</v>
      </c>
      <c r="N654" s="2" t="s">
        <v>345</v>
      </c>
      <c r="O654" s="2" t="s">
        <v>775</v>
      </c>
      <c r="P654" s="2" t="s">
        <v>63</v>
      </c>
      <c r="Q654" s="2" t="s">
        <v>63</v>
      </c>
      <c r="R654" s="2" t="s">
        <v>64</v>
      </c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2" t="s">
        <v>52</v>
      </c>
      <c r="AW654" s="2" t="s">
        <v>1034</v>
      </c>
      <c r="AX654" s="2" t="s">
        <v>52</v>
      </c>
      <c r="AY654" s="2" t="s">
        <v>52</v>
      </c>
    </row>
    <row r="655" spans="1:51" ht="30" customHeight="1" x14ac:dyDescent="0.3">
      <c r="A655" s="10" t="s">
        <v>510</v>
      </c>
      <c r="B655" s="10" t="s">
        <v>514</v>
      </c>
      <c r="C655" s="10" t="s">
        <v>93</v>
      </c>
      <c r="D655" s="11">
        <v>3</v>
      </c>
      <c r="E655" s="16">
        <f>단가대비표!O31</f>
        <v>24000</v>
      </c>
      <c r="F655" s="17">
        <f t="shared" si="129"/>
        <v>72000</v>
      </c>
      <c r="G655" s="16">
        <f>단가대비표!P31</f>
        <v>0</v>
      </c>
      <c r="H655" s="17">
        <f t="shared" si="130"/>
        <v>0</v>
      </c>
      <c r="I655" s="16">
        <f>단가대비표!V31</f>
        <v>0</v>
      </c>
      <c r="J655" s="17">
        <f t="shared" si="131"/>
        <v>0</v>
      </c>
      <c r="K655" s="16">
        <f t="shared" si="132"/>
        <v>24000</v>
      </c>
      <c r="L655" s="17">
        <f t="shared" si="133"/>
        <v>72000</v>
      </c>
      <c r="M655" s="10" t="s">
        <v>52</v>
      </c>
      <c r="N655" s="2" t="s">
        <v>345</v>
      </c>
      <c r="O655" s="2" t="s">
        <v>515</v>
      </c>
      <c r="P655" s="2" t="s">
        <v>63</v>
      </c>
      <c r="Q655" s="2" t="s">
        <v>63</v>
      </c>
      <c r="R655" s="2" t="s">
        <v>64</v>
      </c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2" t="s">
        <v>52</v>
      </c>
      <c r="AW655" s="2" t="s">
        <v>1035</v>
      </c>
      <c r="AX655" s="2" t="s">
        <v>52</v>
      </c>
      <c r="AY655" s="2" t="s">
        <v>52</v>
      </c>
    </row>
    <row r="656" spans="1:51" ht="30" customHeight="1" x14ac:dyDescent="0.3">
      <c r="A656" s="10" t="s">
        <v>778</v>
      </c>
      <c r="B656" s="10" t="s">
        <v>779</v>
      </c>
      <c r="C656" s="10" t="s">
        <v>519</v>
      </c>
      <c r="D656" s="11">
        <v>1</v>
      </c>
      <c r="E656" s="16">
        <f>단가대비표!O47</f>
        <v>1850000</v>
      </c>
      <c r="F656" s="17">
        <f t="shared" si="129"/>
        <v>1850000</v>
      </c>
      <c r="G656" s="16">
        <f>단가대비표!P47</f>
        <v>0</v>
      </c>
      <c r="H656" s="17">
        <f t="shared" si="130"/>
        <v>0</v>
      </c>
      <c r="I656" s="16">
        <f>단가대비표!V47</f>
        <v>0</v>
      </c>
      <c r="J656" s="17">
        <f t="shared" si="131"/>
        <v>0</v>
      </c>
      <c r="K656" s="16">
        <f t="shared" si="132"/>
        <v>1850000</v>
      </c>
      <c r="L656" s="17">
        <f t="shared" si="133"/>
        <v>1850000</v>
      </c>
      <c r="M656" s="10" t="s">
        <v>52</v>
      </c>
      <c r="N656" s="2" t="s">
        <v>345</v>
      </c>
      <c r="O656" s="2" t="s">
        <v>780</v>
      </c>
      <c r="P656" s="2" t="s">
        <v>63</v>
      </c>
      <c r="Q656" s="2" t="s">
        <v>63</v>
      </c>
      <c r="R656" s="2" t="s">
        <v>64</v>
      </c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2" t="s">
        <v>52</v>
      </c>
      <c r="AW656" s="2" t="s">
        <v>1036</v>
      </c>
      <c r="AX656" s="2" t="s">
        <v>52</v>
      </c>
      <c r="AY656" s="2" t="s">
        <v>52</v>
      </c>
    </row>
    <row r="657" spans="1:51" ht="30" customHeight="1" x14ac:dyDescent="0.3">
      <c r="A657" s="10" t="s">
        <v>522</v>
      </c>
      <c r="B657" s="10" t="s">
        <v>52</v>
      </c>
      <c r="C657" s="10" t="s">
        <v>93</v>
      </c>
      <c r="D657" s="11">
        <v>1</v>
      </c>
      <c r="E657" s="16">
        <f>단가대비표!O46</f>
        <v>59400</v>
      </c>
      <c r="F657" s="17">
        <f t="shared" si="129"/>
        <v>59400</v>
      </c>
      <c r="G657" s="16">
        <f>단가대비표!P46</f>
        <v>0</v>
      </c>
      <c r="H657" s="17">
        <f t="shared" si="130"/>
        <v>0</v>
      </c>
      <c r="I657" s="16">
        <f>단가대비표!V46</f>
        <v>0</v>
      </c>
      <c r="J657" s="17">
        <f t="shared" si="131"/>
        <v>0</v>
      </c>
      <c r="K657" s="16">
        <f t="shared" si="132"/>
        <v>59400</v>
      </c>
      <c r="L657" s="17">
        <f t="shared" si="133"/>
        <v>59400</v>
      </c>
      <c r="M657" s="10" t="s">
        <v>52</v>
      </c>
      <c r="N657" s="2" t="s">
        <v>345</v>
      </c>
      <c r="O657" s="2" t="s">
        <v>523</v>
      </c>
      <c r="P657" s="2" t="s">
        <v>63</v>
      </c>
      <c r="Q657" s="2" t="s">
        <v>63</v>
      </c>
      <c r="R657" s="2" t="s">
        <v>64</v>
      </c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2" t="s">
        <v>52</v>
      </c>
      <c r="AW657" s="2" t="s">
        <v>1037</v>
      </c>
      <c r="AX657" s="2" t="s">
        <v>52</v>
      </c>
      <c r="AY657" s="2" t="s">
        <v>52</v>
      </c>
    </row>
    <row r="658" spans="1:51" ht="30" customHeight="1" x14ac:dyDescent="0.3">
      <c r="A658" s="10" t="s">
        <v>525</v>
      </c>
      <c r="B658" s="10" t="s">
        <v>783</v>
      </c>
      <c r="C658" s="10" t="s">
        <v>93</v>
      </c>
      <c r="D658" s="11">
        <v>4</v>
      </c>
      <c r="E658" s="16">
        <f>단가대비표!O30</f>
        <v>56500</v>
      </c>
      <c r="F658" s="17">
        <f t="shared" si="129"/>
        <v>226000</v>
      </c>
      <c r="G658" s="16">
        <f>단가대비표!P30</f>
        <v>0</v>
      </c>
      <c r="H658" s="17">
        <f t="shared" si="130"/>
        <v>0</v>
      </c>
      <c r="I658" s="16">
        <f>단가대비표!V30</f>
        <v>0</v>
      </c>
      <c r="J658" s="17">
        <f t="shared" si="131"/>
        <v>0</v>
      </c>
      <c r="K658" s="16">
        <f t="shared" si="132"/>
        <v>56500</v>
      </c>
      <c r="L658" s="17">
        <f t="shared" si="133"/>
        <v>226000</v>
      </c>
      <c r="M658" s="10" t="s">
        <v>52</v>
      </c>
      <c r="N658" s="2" t="s">
        <v>345</v>
      </c>
      <c r="O658" s="2" t="s">
        <v>784</v>
      </c>
      <c r="P658" s="2" t="s">
        <v>63</v>
      </c>
      <c r="Q658" s="2" t="s">
        <v>63</v>
      </c>
      <c r="R658" s="2" t="s">
        <v>64</v>
      </c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2" t="s">
        <v>52</v>
      </c>
      <c r="AW658" s="2" t="s">
        <v>1038</v>
      </c>
      <c r="AX658" s="2" t="s">
        <v>52</v>
      </c>
      <c r="AY658" s="2" t="s">
        <v>52</v>
      </c>
    </row>
    <row r="659" spans="1:51" ht="30" customHeight="1" x14ac:dyDescent="0.3">
      <c r="A659" s="10" t="s">
        <v>525</v>
      </c>
      <c r="B659" s="10" t="s">
        <v>526</v>
      </c>
      <c r="C659" s="10" t="s">
        <v>93</v>
      </c>
      <c r="D659" s="11">
        <v>7</v>
      </c>
      <c r="E659" s="16">
        <f>단가대비표!O29</f>
        <v>12000</v>
      </c>
      <c r="F659" s="17">
        <f t="shared" si="129"/>
        <v>84000</v>
      </c>
      <c r="G659" s="16">
        <f>단가대비표!P29</f>
        <v>0</v>
      </c>
      <c r="H659" s="17">
        <f t="shared" si="130"/>
        <v>0</v>
      </c>
      <c r="I659" s="16">
        <f>단가대비표!V29</f>
        <v>0</v>
      </c>
      <c r="J659" s="17">
        <f t="shared" si="131"/>
        <v>0</v>
      </c>
      <c r="K659" s="16">
        <f t="shared" si="132"/>
        <v>12000</v>
      </c>
      <c r="L659" s="17">
        <f t="shared" si="133"/>
        <v>84000</v>
      </c>
      <c r="M659" s="10" t="s">
        <v>52</v>
      </c>
      <c r="N659" s="2" t="s">
        <v>345</v>
      </c>
      <c r="O659" s="2" t="s">
        <v>527</v>
      </c>
      <c r="P659" s="2" t="s">
        <v>63</v>
      </c>
      <c r="Q659" s="2" t="s">
        <v>63</v>
      </c>
      <c r="R659" s="2" t="s">
        <v>64</v>
      </c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2" t="s">
        <v>52</v>
      </c>
      <c r="AW659" s="2" t="s">
        <v>1039</v>
      </c>
      <c r="AX659" s="2" t="s">
        <v>52</v>
      </c>
      <c r="AY659" s="2" t="s">
        <v>52</v>
      </c>
    </row>
    <row r="660" spans="1:51" ht="30" customHeight="1" x14ac:dyDescent="0.3">
      <c r="A660" s="10" t="s">
        <v>529</v>
      </c>
      <c r="B660" s="10" t="s">
        <v>787</v>
      </c>
      <c r="C660" s="10" t="s">
        <v>93</v>
      </c>
      <c r="D660" s="11">
        <v>4</v>
      </c>
      <c r="E660" s="16">
        <f>단가대비표!O20</f>
        <v>1090</v>
      </c>
      <c r="F660" s="17">
        <f t="shared" si="129"/>
        <v>4360</v>
      </c>
      <c r="G660" s="16">
        <f>단가대비표!P20</f>
        <v>0</v>
      </c>
      <c r="H660" s="17">
        <f t="shared" si="130"/>
        <v>0</v>
      </c>
      <c r="I660" s="16">
        <f>단가대비표!V20</f>
        <v>0</v>
      </c>
      <c r="J660" s="17">
        <f t="shared" si="131"/>
        <v>0</v>
      </c>
      <c r="K660" s="16">
        <f t="shared" si="132"/>
        <v>1090</v>
      </c>
      <c r="L660" s="17">
        <f t="shared" si="133"/>
        <v>4360</v>
      </c>
      <c r="M660" s="10" t="s">
        <v>52</v>
      </c>
      <c r="N660" s="2" t="s">
        <v>345</v>
      </c>
      <c r="O660" s="2" t="s">
        <v>788</v>
      </c>
      <c r="P660" s="2" t="s">
        <v>63</v>
      </c>
      <c r="Q660" s="2" t="s">
        <v>63</v>
      </c>
      <c r="R660" s="2" t="s">
        <v>64</v>
      </c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2" t="s">
        <v>52</v>
      </c>
      <c r="AW660" s="2" t="s">
        <v>1040</v>
      </c>
      <c r="AX660" s="2" t="s">
        <v>52</v>
      </c>
      <c r="AY660" s="2" t="s">
        <v>52</v>
      </c>
    </row>
    <row r="661" spans="1:51" ht="30" customHeight="1" x14ac:dyDescent="0.3">
      <c r="A661" s="10" t="s">
        <v>529</v>
      </c>
      <c r="B661" s="10" t="s">
        <v>790</v>
      </c>
      <c r="C661" s="10" t="s">
        <v>93</v>
      </c>
      <c r="D661" s="11">
        <v>1</v>
      </c>
      <c r="E661" s="16">
        <f>단가대비표!O21</f>
        <v>3480</v>
      </c>
      <c r="F661" s="17">
        <f t="shared" si="129"/>
        <v>3480</v>
      </c>
      <c r="G661" s="16">
        <f>단가대비표!P21</f>
        <v>0</v>
      </c>
      <c r="H661" s="17">
        <f t="shared" si="130"/>
        <v>0</v>
      </c>
      <c r="I661" s="16">
        <f>단가대비표!V21</f>
        <v>0</v>
      </c>
      <c r="J661" s="17">
        <f t="shared" si="131"/>
        <v>0</v>
      </c>
      <c r="K661" s="16">
        <f t="shared" si="132"/>
        <v>3480</v>
      </c>
      <c r="L661" s="17">
        <f t="shared" si="133"/>
        <v>3480</v>
      </c>
      <c r="M661" s="10" t="s">
        <v>52</v>
      </c>
      <c r="N661" s="2" t="s">
        <v>345</v>
      </c>
      <c r="O661" s="2" t="s">
        <v>791</v>
      </c>
      <c r="P661" s="2" t="s">
        <v>63</v>
      </c>
      <c r="Q661" s="2" t="s">
        <v>63</v>
      </c>
      <c r="R661" s="2" t="s">
        <v>64</v>
      </c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2" t="s">
        <v>52</v>
      </c>
      <c r="AW661" s="2" t="s">
        <v>1041</v>
      </c>
      <c r="AX661" s="2" t="s">
        <v>52</v>
      </c>
      <c r="AY661" s="2" t="s">
        <v>52</v>
      </c>
    </row>
    <row r="662" spans="1:51" ht="30" customHeight="1" x14ac:dyDescent="0.3">
      <c r="A662" s="10" t="s">
        <v>536</v>
      </c>
      <c r="B662" s="10" t="s">
        <v>537</v>
      </c>
      <c r="C662" s="10" t="s">
        <v>93</v>
      </c>
      <c r="D662" s="11">
        <v>1</v>
      </c>
      <c r="E662" s="16">
        <f>단가대비표!O59</f>
        <v>13970</v>
      </c>
      <c r="F662" s="17">
        <f t="shared" si="129"/>
        <v>13970</v>
      </c>
      <c r="G662" s="16">
        <f>단가대비표!P59</f>
        <v>0</v>
      </c>
      <c r="H662" s="17">
        <f t="shared" si="130"/>
        <v>0</v>
      </c>
      <c r="I662" s="16">
        <f>단가대비표!V59</f>
        <v>0</v>
      </c>
      <c r="J662" s="17">
        <f t="shared" si="131"/>
        <v>0</v>
      </c>
      <c r="K662" s="16">
        <f t="shared" si="132"/>
        <v>13970</v>
      </c>
      <c r="L662" s="17">
        <f t="shared" si="133"/>
        <v>13970</v>
      </c>
      <c r="M662" s="10" t="s">
        <v>52</v>
      </c>
      <c r="N662" s="2" t="s">
        <v>345</v>
      </c>
      <c r="O662" s="2" t="s">
        <v>538</v>
      </c>
      <c r="P662" s="2" t="s">
        <v>63</v>
      </c>
      <c r="Q662" s="2" t="s">
        <v>63</v>
      </c>
      <c r="R662" s="2" t="s">
        <v>64</v>
      </c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2" t="s">
        <v>52</v>
      </c>
      <c r="AW662" s="2" t="s">
        <v>1042</v>
      </c>
      <c r="AX662" s="2" t="s">
        <v>52</v>
      </c>
      <c r="AY662" s="2" t="s">
        <v>52</v>
      </c>
    </row>
    <row r="663" spans="1:51" ht="30" customHeight="1" x14ac:dyDescent="0.3">
      <c r="A663" s="10" t="s">
        <v>540</v>
      </c>
      <c r="B663" s="10" t="s">
        <v>541</v>
      </c>
      <c r="C663" s="10" t="s">
        <v>93</v>
      </c>
      <c r="D663" s="11">
        <v>1</v>
      </c>
      <c r="E663" s="16">
        <f>단가대비표!O60</f>
        <v>15970</v>
      </c>
      <c r="F663" s="17">
        <f t="shared" si="129"/>
        <v>15970</v>
      </c>
      <c r="G663" s="16">
        <f>단가대비표!P60</f>
        <v>0</v>
      </c>
      <c r="H663" s="17">
        <f t="shared" si="130"/>
        <v>0</v>
      </c>
      <c r="I663" s="16">
        <f>단가대비표!V60</f>
        <v>0</v>
      </c>
      <c r="J663" s="17">
        <f t="shared" si="131"/>
        <v>0</v>
      </c>
      <c r="K663" s="16">
        <f t="shared" si="132"/>
        <v>15970</v>
      </c>
      <c r="L663" s="17">
        <f t="shared" si="133"/>
        <v>15970</v>
      </c>
      <c r="M663" s="10" t="s">
        <v>52</v>
      </c>
      <c r="N663" s="2" t="s">
        <v>345</v>
      </c>
      <c r="O663" s="2" t="s">
        <v>542</v>
      </c>
      <c r="P663" s="2" t="s">
        <v>63</v>
      </c>
      <c r="Q663" s="2" t="s">
        <v>63</v>
      </c>
      <c r="R663" s="2" t="s">
        <v>64</v>
      </c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2" t="s">
        <v>52</v>
      </c>
      <c r="AW663" s="2" t="s">
        <v>1043</v>
      </c>
      <c r="AX663" s="2" t="s">
        <v>52</v>
      </c>
      <c r="AY663" s="2" t="s">
        <v>52</v>
      </c>
    </row>
    <row r="664" spans="1:51" ht="30" customHeight="1" x14ac:dyDescent="0.3">
      <c r="A664" s="10" t="s">
        <v>544</v>
      </c>
      <c r="B664" s="10" t="s">
        <v>545</v>
      </c>
      <c r="C664" s="10" t="s">
        <v>93</v>
      </c>
      <c r="D664" s="11">
        <v>2</v>
      </c>
      <c r="E664" s="16">
        <f>단가대비표!O58</f>
        <v>30000</v>
      </c>
      <c r="F664" s="17">
        <f t="shared" si="129"/>
        <v>60000</v>
      </c>
      <c r="G664" s="16">
        <f>단가대비표!P58</f>
        <v>0</v>
      </c>
      <c r="H664" s="17">
        <f t="shared" si="130"/>
        <v>0</v>
      </c>
      <c r="I664" s="16">
        <f>단가대비표!V58</f>
        <v>0</v>
      </c>
      <c r="J664" s="17">
        <f t="shared" si="131"/>
        <v>0</v>
      </c>
      <c r="K664" s="16">
        <f t="shared" si="132"/>
        <v>30000</v>
      </c>
      <c r="L664" s="17">
        <f t="shared" si="133"/>
        <v>60000</v>
      </c>
      <c r="M664" s="10" t="s">
        <v>52</v>
      </c>
      <c r="N664" s="2" t="s">
        <v>345</v>
      </c>
      <c r="O664" s="2" t="s">
        <v>546</v>
      </c>
      <c r="P664" s="2" t="s">
        <v>63</v>
      </c>
      <c r="Q664" s="2" t="s">
        <v>63</v>
      </c>
      <c r="R664" s="2" t="s">
        <v>64</v>
      </c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2" t="s">
        <v>52</v>
      </c>
      <c r="AW664" s="2" t="s">
        <v>1044</v>
      </c>
      <c r="AX664" s="2" t="s">
        <v>52</v>
      </c>
      <c r="AY664" s="2" t="s">
        <v>52</v>
      </c>
    </row>
    <row r="665" spans="1:51" ht="30" customHeight="1" x14ac:dyDescent="0.3">
      <c r="A665" s="10" t="s">
        <v>548</v>
      </c>
      <c r="B665" s="10" t="s">
        <v>549</v>
      </c>
      <c r="C665" s="10" t="s">
        <v>93</v>
      </c>
      <c r="D665" s="11">
        <v>1</v>
      </c>
      <c r="E665" s="16">
        <f>단가대비표!O18</f>
        <v>10500</v>
      </c>
      <c r="F665" s="17">
        <f t="shared" si="129"/>
        <v>10500</v>
      </c>
      <c r="G665" s="16">
        <f>단가대비표!P18</f>
        <v>0</v>
      </c>
      <c r="H665" s="17">
        <f t="shared" si="130"/>
        <v>0</v>
      </c>
      <c r="I665" s="16">
        <f>단가대비표!V18</f>
        <v>0</v>
      </c>
      <c r="J665" s="17">
        <f t="shared" si="131"/>
        <v>0</v>
      </c>
      <c r="K665" s="16">
        <f t="shared" si="132"/>
        <v>10500</v>
      </c>
      <c r="L665" s="17">
        <f t="shared" si="133"/>
        <v>10500</v>
      </c>
      <c r="M665" s="10" t="s">
        <v>52</v>
      </c>
      <c r="N665" s="2" t="s">
        <v>345</v>
      </c>
      <c r="O665" s="2" t="s">
        <v>550</v>
      </c>
      <c r="P665" s="2" t="s">
        <v>63</v>
      </c>
      <c r="Q665" s="2" t="s">
        <v>63</v>
      </c>
      <c r="R665" s="2" t="s">
        <v>64</v>
      </c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2" t="s">
        <v>52</v>
      </c>
      <c r="AW665" s="2" t="s">
        <v>1045</v>
      </c>
      <c r="AX665" s="2" t="s">
        <v>52</v>
      </c>
      <c r="AY665" s="2" t="s">
        <v>52</v>
      </c>
    </row>
    <row r="666" spans="1:51" ht="30" customHeight="1" x14ac:dyDescent="0.3">
      <c r="A666" s="10" t="s">
        <v>552</v>
      </c>
      <c r="B666" s="10" t="s">
        <v>553</v>
      </c>
      <c r="C666" s="10" t="s">
        <v>93</v>
      </c>
      <c r="D666" s="11">
        <v>1</v>
      </c>
      <c r="E666" s="16">
        <f>단가대비표!O27</f>
        <v>2900</v>
      </c>
      <c r="F666" s="17">
        <f t="shared" si="129"/>
        <v>2900</v>
      </c>
      <c r="G666" s="16">
        <f>단가대비표!P27</f>
        <v>0</v>
      </c>
      <c r="H666" s="17">
        <f t="shared" si="130"/>
        <v>0</v>
      </c>
      <c r="I666" s="16">
        <f>단가대비표!V27</f>
        <v>0</v>
      </c>
      <c r="J666" s="17">
        <f t="shared" si="131"/>
        <v>0</v>
      </c>
      <c r="K666" s="16">
        <f t="shared" si="132"/>
        <v>2900</v>
      </c>
      <c r="L666" s="17">
        <f t="shared" si="133"/>
        <v>2900</v>
      </c>
      <c r="M666" s="10" t="s">
        <v>52</v>
      </c>
      <c r="N666" s="2" t="s">
        <v>345</v>
      </c>
      <c r="O666" s="2" t="s">
        <v>554</v>
      </c>
      <c r="P666" s="2" t="s">
        <v>63</v>
      </c>
      <c r="Q666" s="2" t="s">
        <v>63</v>
      </c>
      <c r="R666" s="2" t="s">
        <v>64</v>
      </c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2" t="s">
        <v>52</v>
      </c>
      <c r="AW666" s="2" t="s">
        <v>1046</v>
      </c>
      <c r="AX666" s="2" t="s">
        <v>52</v>
      </c>
      <c r="AY666" s="2" t="s">
        <v>52</v>
      </c>
    </row>
    <row r="667" spans="1:51" ht="30" customHeight="1" x14ac:dyDescent="0.3">
      <c r="A667" s="10" t="s">
        <v>798</v>
      </c>
      <c r="B667" s="10" t="s">
        <v>799</v>
      </c>
      <c r="C667" s="10" t="s">
        <v>93</v>
      </c>
      <c r="D667" s="11">
        <v>16</v>
      </c>
      <c r="E667" s="16">
        <f>단가대비표!O26</f>
        <v>3100</v>
      </c>
      <c r="F667" s="17">
        <f t="shared" si="129"/>
        <v>49600</v>
      </c>
      <c r="G667" s="16">
        <f>단가대비표!P26</f>
        <v>0</v>
      </c>
      <c r="H667" s="17">
        <f t="shared" si="130"/>
        <v>0</v>
      </c>
      <c r="I667" s="16">
        <f>단가대비표!V26</f>
        <v>0</v>
      </c>
      <c r="J667" s="17">
        <f t="shared" si="131"/>
        <v>0</v>
      </c>
      <c r="K667" s="16">
        <f t="shared" si="132"/>
        <v>3100</v>
      </c>
      <c r="L667" s="17">
        <f t="shared" si="133"/>
        <v>49600</v>
      </c>
      <c r="M667" s="10" t="s">
        <v>52</v>
      </c>
      <c r="N667" s="2" t="s">
        <v>345</v>
      </c>
      <c r="O667" s="2" t="s">
        <v>800</v>
      </c>
      <c r="P667" s="2" t="s">
        <v>63</v>
      </c>
      <c r="Q667" s="2" t="s">
        <v>63</v>
      </c>
      <c r="R667" s="2" t="s">
        <v>64</v>
      </c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2" t="s">
        <v>52</v>
      </c>
      <c r="AW667" s="2" t="s">
        <v>1047</v>
      </c>
      <c r="AX667" s="2" t="s">
        <v>52</v>
      </c>
      <c r="AY667" s="2" t="s">
        <v>52</v>
      </c>
    </row>
    <row r="668" spans="1:51" ht="30" customHeight="1" x14ac:dyDescent="0.3">
      <c r="A668" s="10" t="s">
        <v>802</v>
      </c>
      <c r="B668" s="10" t="s">
        <v>803</v>
      </c>
      <c r="C668" s="10" t="s">
        <v>93</v>
      </c>
      <c r="D668" s="11">
        <v>4</v>
      </c>
      <c r="E668" s="16">
        <f>단가대비표!O64</f>
        <v>150000</v>
      </c>
      <c r="F668" s="17">
        <f t="shared" si="129"/>
        <v>600000</v>
      </c>
      <c r="G668" s="16">
        <f>단가대비표!P64</f>
        <v>0</v>
      </c>
      <c r="H668" s="17">
        <f t="shared" si="130"/>
        <v>0</v>
      </c>
      <c r="I668" s="16">
        <f>단가대비표!V64</f>
        <v>0</v>
      </c>
      <c r="J668" s="17">
        <f t="shared" si="131"/>
        <v>0</v>
      </c>
      <c r="K668" s="16">
        <f t="shared" si="132"/>
        <v>150000</v>
      </c>
      <c r="L668" s="17">
        <f t="shared" si="133"/>
        <v>600000</v>
      </c>
      <c r="M668" s="10" t="s">
        <v>52</v>
      </c>
      <c r="N668" s="2" t="s">
        <v>345</v>
      </c>
      <c r="O668" s="2" t="s">
        <v>804</v>
      </c>
      <c r="P668" s="2" t="s">
        <v>63</v>
      </c>
      <c r="Q668" s="2" t="s">
        <v>63</v>
      </c>
      <c r="R668" s="2" t="s">
        <v>64</v>
      </c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2" t="s">
        <v>52</v>
      </c>
      <c r="AW668" s="2" t="s">
        <v>1048</v>
      </c>
      <c r="AX668" s="2" t="s">
        <v>52</v>
      </c>
      <c r="AY668" s="2" t="s">
        <v>52</v>
      </c>
    </row>
    <row r="669" spans="1:51" ht="30" customHeight="1" x14ac:dyDescent="0.3">
      <c r="A669" s="10" t="s">
        <v>806</v>
      </c>
      <c r="B669" s="10" t="s">
        <v>807</v>
      </c>
      <c r="C669" s="10" t="s">
        <v>93</v>
      </c>
      <c r="D669" s="11">
        <v>4</v>
      </c>
      <c r="E669" s="16">
        <f>단가대비표!O63</f>
        <v>220000</v>
      </c>
      <c r="F669" s="17">
        <f t="shared" si="129"/>
        <v>880000</v>
      </c>
      <c r="G669" s="16">
        <f>단가대비표!P63</f>
        <v>0</v>
      </c>
      <c r="H669" s="17">
        <f t="shared" si="130"/>
        <v>0</v>
      </c>
      <c r="I669" s="16">
        <f>단가대비표!V63</f>
        <v>0</v>
      </c>
      <c r="J669" s="17">
        <f t="shared" si="131"/>
        <v>0</v>
      </c>
      <c r="K669" s="16">
        <f t="shared" si="132"/>
        <v>220000</v>
      </c>
      <c r="L669" s="17">
        <f t="shared" si="133"/>
        <v>880000</v>
      </c>
      <c r="M669" s="10" t="s">
        <v>52</v>
      </c>
      <c r="N669" s="2" t="s">
        <v>345</v>
      </c>
      <c r="O669" s="2" t="s">
        <v>808</v>
      </c>
      <c r="P669" s="2" t="s">
        <v>63</v>
      </c>
      <c r="Q669" s="2" t="s">
        <v>63</v>
      </c>
      <c r="R669" s="2" t="s">
        <v>64</v>
      </c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2" t="s">
        <v>52</v>
      </c>
      <c r="AW669" s="2" t="s">
        <v>1049</v>
      </c>
      <c r="AX669" s="2" t="s">
        <v>52</v>
      </c>
      <c r="AY669" s="2" t="s">
        <v>52</v>
      </c>
    </row>
    <row r="670" spans="1:51" ht="30" customHeight="1" x14ac:dyDescent="0.3">
      <c r="A670" s="10" t="s">
        <v>810</v>
      </c>
      <c r="B670" s="10" t="s">
        <v>811</v>
      </c>
      <c r="C670" s="10" t="s">
        <v>93</v>
      </c>
      <c r="D670" s="11">
        <v>4</v>
      </c>
      <c r="E670" s="16">
        <f>단가대비표!O65</f>
        <v>125000</v>
      </c>
      <c r="F670" s="17">
        <f t="shared" si="129"/>
        <v>500000</v>
      </c>
      <c r="G670" s="16">
        <f>단가대비표!P65</f>
        <v>0</v>
      </c>
      <c r="H670" s="17">
        <f t="shared" si="130"/>
        <v>0</v>
      </c>
      <c r="I670" s="16">
        <f>단가대비표!V65</f>
        <v>0</v>
      </c>
      <c r="J670" s="17">
        <f t="shared" si="131"/>
        <v>0</v>
      </c>
      <c r="K670" s="16">
        <f t="shared" si="132"/>
        <v>125000</v>
      </c>
      <c r="L670" s="17">
        <f t="shared" si="133"/>
        <v>500000</v>
      </c>
      <c r="M670" s="10" t="s">
        <v>52</v>
      </c>
      <c r="N670" s="2" t="s">
        <v>345</v>
      </c>
      <c r="O670" s="2" t="s">
        <v>812</v>
      </c>
      <c r="P670" s="2" t="s">
        <v>63</v>
      </c>
      <c r="Q670" s="2" t="s">
        <v>63</v>
      </c>
      <c r="R670" s="2" t="s">
        <v>64</v>
      </c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2" t="s">
        <v>52</v>
      </c>
      <c r="AW670" s="2" t="s">
        <v>1050</v>
      </c>
      <c r="AX670" s="2" t="s">
        <v>52</v>
      </c>
      <c r="AY670" s="2" t="s">
        <v>52</v>
      </c>
    </row>
    <row r="671" spans="1:51" ht="30" customHeight="1" x14ac:dyDescent="0.3">
      <c r="A671" s="10" t="s">
        <v>556</v>
      </c>
      <c r="B671" s="10" t="s">
        <v>557</v>
      </c>
      <c r="C671" s="10" t="s">
        <v>93</v>
      </c>
      <c r="D671" s="11">
        <v>18</v>
      </c>
      <c r="E671" s="16">
        <f>단가대비표!O28</f>
        <v>6100</v>
      </c>
      <c r="F671" s="17">
        <f t="shared" si="129"/>
        <v>109800</v>
      </c>
      <c r="G671" s="16">
        <f>단가대비표!P28</f>
        <v>0</v>
      </c>
      <c r="H671" s="17">
        <f t="shared" si="130"/>
        <v>0</v>
      </c>
      <c r="I671" s="16">
        <f>단가대비표!V28</f>
        <v>0</v>
      </c>
      <c r="J671" s="17">
        <f t="shared" si="131"/>
        <v>0</v>
      </c>
      <c r="K671" s="16">
        <f t="shared" si="132"/>
        <v>6100</v>
      </c>
      <c r="L671" s="17">
        <f t="shared" si="133"/>
        <v>109800</v>
      </c>
      <c r="M671" s="10" t="s">
        <v>52</v>
      </c>
      <c r="N671" s="2" t="s">
        <v>345</v>
      </c>
      <c r="O671" s="2" t="s">
        <v>558</v>
      </c>
      <c r="P671" s="2" t="s">
        <v>63</v>
      </c>
      <c r="Q671" s="2" t="s">
        <v>63</v>
      </c>
      <c r="R671" s="2" t="s">
        <v>64</v>
      </c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2" t="s">
        <v>52</v>
      </c>
      <c r="AW671" s="2" t="s">
        <v>1051</v>
      </c>
      <c r="AX671" s="2" t="s">
        <v>52</v>
      </c>
      <c r="AY671" s="2" t="s">
        <v>52</v>
      </c>
    </row>
    <row r="672" spans="1:51" ht="30" customHeight="1" x14ac:dyDescent="0.3">
      <c r="A672" s="10" t="s">
        <v>560</v>
      </c>
      <c r="B672" s="10" t="s">
        <v>561</v>
      </c>
      <c r="C672" s="10" t="s">
        <v>93</v>
      </c>
      <c r="D672" s="11">
        <v>1</v>
      </c>
      <c r="E672" s="16">
        <f>단가대비표!O25</f>
        <v>13500</v>
      </c>
      <c r="F672" s="17">
        <f t="shared" si="129"/>
        <v>13500</v>
      </c>
      <c r="G672" s="16">
        <f>단가대비표!P25</f>
        <v>0</v>
      </c>
      <c r="H672" s="17">
        <f t="shared" si="130"/>
        <v>0</v>
      </c>
      <c r="I672" s="16">
        <f>단가대비표!V25</f>
        <v>0</v>
      </c>
      <c r="J672" s="17">
        <f t="shared" si="131"/>
        <v>0</v>
      </c>
      <c r="K672" s="16">
        <f t="shared" si="132"/>
        <v>13500</v>
      </c>
      <c r="L672" s="17">
        <f t="shared" si="133"/>
        <v>13500</v>
      </c>
      <c r="M672" s="10" t="s">
        <v>52</v>
      </c>
      <c r="N672" s="2" t="s">
        <v>345</v>
      </c>
      <c r="O672" s="2" t="s">
        <v>562</v>
      </c>
      <c r="P672" s="2" t="s">
        <v>63</v>
      </c>
      <c r="Q672" s="2" t="s">
        <v>63</v>
      </c>
      <c r="R672" s="2" t="s">
        <v>64</v>
      </c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2" t="s">
        <v>52</v>
      </c>
      <c r="AW672" s="2" t="s">
        <v>1052</v>
      </c>
      <c r="AX672" s="2" t="s">
        <v>52</v>
      </c>
      <c r="AY672" s="2" t="s">
        <v>52</v>
      </c>
    </row>
    <row r="673" spans="1:51" ht="30" customHeight="1" x14ac:dyDescent="0.3">
      <c r="A673" s="10" t="s">
        <v>564</v>
      </c>
      <c r="B673" s="10" t="s">
        <v>565</v>
      </c>
      <c r="C673" s="10" t="s">
        <v>93</v>
      </c>
      <c r="D673" s="11">
        <v>1</v>
      </c>
      <c r="E673" s="16">
        <f>단가대비표!O50</f>
        <v>385000</v>
      </c>
      <c r="F673" s="17">
        <f t="shared" si="129"/>
        <v>385000</v>
      </c>
      <c r="G673" s="16">
        <f>단가대비표!P50</f>
        <v>0</v>
      </c>
      <c r="H673" s="17">
        <f t="shared" si="130"/>
        <v>0</v>
      </c>
      <c r="I673" s="16">
        <f>단가대비표!V50</f>
        <v>0</v>
      </c>
      <c r="J673" s="17">
        <f t="shared" si="131"/>
        <v>0</v>
      </c>
      <c r="K673" s="16">
        <f t="shared" si="132"/>
        <v>385000</v>
      </c>
      <c r="L673" s="17">
        <f t="shared" si="133"/>
        <v>385000</v>
      </c>
      <c r="M673" s="10" t="s">
        <v>52</v>
      </c>
      <c r="N673" s="2" t="s">
        <v>345</v>
      </c>
      <c r="O673" s="2" t="s">
        <v>566</v>
      </c>
      <c r="P673" s="2" t="s">
        <v>63</v>
      </c>
      <c r="Q673" s="2" t="s">
        <v>63</v>
      </c>
      <c r="R673" s="2" t="s">
        <v>64</v>
      </c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2" t="s">
        <v>52</v>
      </c>
      <c r="AW673" s="2" t="s">
        <v>1053</v>
      </c>
      <c r="AX673" s="2" t="s">
        <v>52</v>
      </c>
      <c r="AY673" s="2" t="s">
        <v>52</v>
      </c>
    </row>
    <row r="674" spans="1:51" ht="30" customHeight="1" x14ac:dyDescent="0.3">
      <c r="A674" s="10" t="s">
        <v>571</v>
      </c>
      <c r="B674" s="10" t="s">
        <v>572</v>
      </c>
      <c r="C674" s="10" t="s">
        <v>93</v>
      </c>
      <c r="D674" s="11">
        <v>5</v>
      </c>
      <c r="E674" s="16">
        <f>단가대비표!O62</f>
        <v>4680</v>
      </c>
      <c r="F674" s="17">
        <f t="shared" si="129"/>
        <v>23400</v>
      </c>
      <c r="G674" s="16">
        <f>단가대비표!P62</f>
        <v>0</v>
      </c>
      <c r="H674" s="17">
        <f t="shared" si="130"/>
        <v>0</v>
      </c>
      <c r="I674" s="16">
        <f>단가대비표!V62</f>
        <v>0</v>
      </c>
      <c r="J674" s="17">
        <f t="shared" si="131"/>
        <v>0</v>
      </c>
      <c r="K674" s="16">
        <f t="shared" si="132"/>
        <v>4680</v>
      </c>
      <c r="L674" s="17">
        <f t="shared" si="133"/>
        <v>23400</v>
      </c>
      <c r="M674" s="10" t="s">
        <v>52</v>
      </c>
      <c r="N674" s="2" t="s">
        <v>345</v>
      </c>
      <c r="O674" s="2" t="s">
        <v>573</v>
      </c>
      <c r="P674" s="2" t="s">
        <v>63</v>
      </c>
      <c r="Q674" s="2" t="s">
        <v>63</v>
      </c>
      <c r="R674" s="2" t="s">
        <v>64</v>
      </c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2" t="s">
        <v>52</v>
      </c>
      <c r="AW674" s="2" t="s">
        <v>1054</v>
      </c>
      <c r="AX674" s="2" t="s">
        <v>52</v>
      </c>
      <c r="AY674" s="2" t="s">
        <v>52</v>
      </c>
    </row>
    <row r="675" spans="1:51" ht="30" customHeight="1" x14ac:dyDescent="0.3">
      <c r="A675" s="10" t="s">
        <v>575</v>
      </c>
      <c r="B675" s="10" t="s">
        <v>576</v>
      </c>
      <c r="C675" s="10" t="s">
        <v>424</v>
      </c>
      <c r="D675" s="11">
        <v>48</v>
      </c>
      <c r="E675" s="16">
        <f>단가대비표!O6</f>
        <v>524</v>
      </c>
      <c r="F675" s="17">
        <f t="shared" si="129"/>
        <v>25152</v>
      </c>
      <c r="G675" s="16">
        <f>단가대비표!P6</f>
        <v>0</v>
      </c>
      <c r="H675" s="17">
        <f t="shared" si="130"/>
        <v>0</v>
      </c>
      <c r="I675" s="16">
        <f>단가대비표!V6</f>
        <v>0</v>
      </c>
      <c r="J675" s="17">
        <f t="shared" si="131"/>
        <v>0</v>
      </c>
      <c r="K675" s="16">
        <f t="shared" si="132"/>
        <v>524</v>
      </c>
      <c r="L675" s="17">
        <f t="shared" si="133"/>
        <v>25152</v>
      </c>
      <c r="M675" s="10" t="s">
        <v>52</v>
      </c>
      <c r="N675" s="2" t="s">
        <v>345</v>
      </c>
      <c r="O675" s="2" t="s">
        <v>577</v>
      </c>
      <c r="P675" s="2" t="s">
        <v>63</v>
      </c>
      <c r="Q675" s="2" t="s">
        <v>63</v>
      </c>
      <c r="R675" s="2" t="s">
        <v>64</v>
      </c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2" t="s">
        <v>52</v>
      </c>
      <c r="AW675" s="2" t="s">
        <v>1055</v>
      </c>
      <c r="AX675" s="2" t="s">
        <v>52</v>
      </c>
      <c r="AY675" s="2" t="s">
        <v>52</v>
      </c>
    </row>
    <row r="676" spans="1:51" ht="30" customHeight="1" x14ac:dyDescent="0.3">
      <c r="A676" s="10" t="s">
        <v>579</v>
      </c>
      <c r="B676" s="10" t="s">
        <v>580</v>
      </c>
      <c r="C676" s="10" t="s">
        <v>424</v>
      </c>
      <c r="D676" s="11">
        <v>2</v>
      </c>
      <c r="E676" s="16">
        <f>단가대비표!O7</f>
        <v>9307</v>
      </c>
      <c r="F676" s="17">
        <f t="shared" si="129"/>
        <v>18614</v>
      </c>
      <c r="G676" s="16">
        <f>단가대비표!P7</f>
        <v>0</v>
      </c>
      <c r="H676" s="17">
        <f t="shared" si="130"/>
        <v>0</v>
      </c>
      <c r="I676" s="16">
        <f>단가대비표!V7</f>
        <v>0</v>
      </c>
      <c r="J676" s="17">
        <f t="shared" si="131"/>
        <v>0</v>
      </c>
      <c r="K676" s="16">
        <f t="shared" si="132"/>
        <v>9307</v>
      </c>
      <c r="L676" s="17">
        <f t="shared" si="133"/>
        <v>18614</v>
      </c>
      <c r="M676" s="10" t="s">
        <v>52</v>
      </c>
      <c r="N676" s="2" t="s">
        <v>345</v>
      </c>
      <c r="O676" s="2" t="s">
        <v>581</v>
      </c>
      <c r="P676" s="2" t="s">
        <v>63</v>
      </c>
      <c r="Q676" s="2" t="s">
        <v>63</v>
      </c>
      <c r="R676" s="2" t="s">
        <v>64</v>
      </c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2" t="s">
        <v>52</v>
      </c>
      <c r="AW676" s="2" t="s">
        <v>1056</v>
      </c>
      <c r="AX676" s="2" t="s">
        <v>52</v>
      </c>
      <c r="AY676" s="2" t="s">
        <v>52</v>
      </c>
    </row>
    <row r="677" spans="1:51" ht="30" customHeight="1" x14ac:dyDescent="0.3">
      <c r="A677" s="10" t="s">
        <v>583</v>
      </c>
      <c r="B677" s="10" t="s">
        <v>820</v>
      </c>
      <c r="C677" s="10" t="s">
        <v>519</v>
      </c>
      <c r="D677" s="11">
        <v>1</v>
      </c>
      <c r="E677" s="16">
        <f>단가대비표!O92</f>
        <v>1460000</v>
      </c>
      <c r="F677" s="17">
        <f t="shared" si="129"/>
        <v>1460000</v>
      </c>
      <c r="G677" s="16">
        <f>단가대비표!P92</f>
        <v>0</v>
      </c>
      <c r="H677" s="17">
        <f t="shared" si="130"/>
        <v>0</v>
      </c>
      <c r="I677" s="16">
        <f>단가대비표!V92</f>
        <v>0</v>
      </c>
      <c r="J677" s="17">
        <f t="shared" si="131"/>
        <v>0</v>
      </c>
      <c r="K677" s="16">
        <f t="shared" si="132"/>
        <v>1460000</v>
      </c>
      <c r="L677" s="17">
        <f t="shared" si="133"/>
        <v>1460000</v>
      </c>
      <c r="M677" s="10" t="s">
        <v>52</v>
      </c>
      <c r="N677" s="2" t="s">
        <v>345</v>
      </c>
      <c r="O677" s="2" t="s">
        <v>821</v>
      </c>
      <c r="P677" s="2" t="s">
        <v>63</v>
      </c>
      <c r="Q677" s="2" t="s">
        <v>63</v>
      </c>
      <c r="R677" s="2" t="s">
        <v>64</v>
      </c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2" t="s">
        <v>52</v>
      </c>
      <c r="AW677" s="2" t="s">
        <v>1057</v>
      </c>
      <c r="AX677" s="2" t="s">
        <v>52</v>
      </c>
      <c r="AY677" s="2" t="s">
        <v>52</v>
      </c>
    </row>
    <row r="678" spans="1:51" ht="30" customHeight="1" x14ac:dyDescent="0.3">
      <c r="A678" s="10" t="s">
        <v>591</v>
      </c>
      <c r="B678" s="10" t="s">
        <v>592</v>
      </c>
      <c r="C678" s="10" t="s">
        <v>432</v>
      </c>
      <c r="D678" s="11">
        <v>3.31</v>
      </c>
      <c r="E678" s="16">
        <f>단가대비표!O43</f>
        <v>0</v>
      </c>
      <c r="F678" s="17">
        <f t="shared" si="129"/>
        <v>0</v>
      </c>
      <c r="G678" s="16">
        <f>단가대비표!P43</f>
        <v>122522</v>
      </c>
      <c r="H678" s="17">
        <f t="shared" si="130"/>
        <v>405547.8</v>
      </c>
      <c r="I678" s="16">
        <f>단가대비표!V43</f>
        <v>0</v>
      </c>
      <c r="J678" s="17">
        <f t="shared" si="131"/>
        <v>0</v>
      </c>
      <c r="K678" s="16">
        <f t="shared" si="132"/>
        <v>122522</v>
      </c>
      <c r="L678" s="17">
        <f t="shared" si="133"/>
        <v>405547.8</v>
      </c>
      <c r="M678" s="10" t="s">
        <v>593</v>
      </c>
      <c r="N678" s="2" t="s">
        <v>345</v>
      </c>
      <c r="O678" s="2" t="s">
        <v>594</v>
      </c>
      <c r="P678" s="2" t="s">
        <v>63</v>
      </c>
      <c r="Q678" s="2" t="s">
        <v>63</v>
      </c>
      <c r="R678" s="2" t="s">
        <v>64</v>
      </c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2" t="s">
        <v>52</v>
      </c>
      <c r="AW678" s="2" t="s">
        <v>1058</v>
      </c>
      <c r="AX678" s="2" t="s">
        <v>52</v>
      </c>
      <c r="AY678" s="2" t="s">
        <v>52</v>
      </c>
    </row>
    <row r="679" spans="1:51" ht="30" customHeight="1" x14ac:dyDescent="0.3">
      <c r="A679" s="10" t="s">
        <v>596</v>
      </c>
      <c r="B679" s="10" t="s">
        <v>592</v>
      </c>
      <c r="C679" s="10" t="s">
        <v>432</v>
      </c>
      <c r="D679" s="11">
        <v>9.56</v>
      </c>
      <c r="E679" s="16">
        <f>단가대비표!O44</f>
        <v>0</v>
      </c>
      <c r="F679" s="17">
        <f t="shared" si="129"/>
        <v>0</v>
      </c>
      <c r="G679" s="16">
        <f>단가대비표!P44</f>
        <v>99248</v>
      </c>
      <c r="H679" s="17">
        <f t="shared" si="130"/>
        <v>948810.8</v>
      </c>
      <c r="I679" s="16">
        <f>단가대비표!V44</f>
        <v>0</v>
      </c>
      <c r="J679" s="17">
        <f t="shared" si="131"/>
        <v>0</v>
      </c>
      <c r="K679" s="16">
        <f t="shared" si="132"/>
        <v>99248</v>
      </c>
      <c r="L679" s="17">
        <f t="shared" si="133"/>
        <v>948810.8</v>
      </c>
      <c r="M679" s="10" t="s">
        <v>593</v>
      </c>
      <c r="N679" s="2" t="s">
        <v>345</v>
      </c>
      <c r="O679" s="2" t="s">
        <v>597</v>
      </c>
      <c r="P679" s="2" t="s">
        <v>63</v>
      </c>
      <c r="Q679" s="2" t="s">
        <v>63</v>
      </c>
      <c r="R679" s="2" t="s">
        <v>64</v>
      </c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2" t="s">
        <v>52</v>
      </c>
      <c r="AW679" s="2" t="s">
        <v>1059</v>
      </c>
      <c r="AX679" s="2" t="s">
        <v>52</v>
      </c>
      <c r="AY679" s="2" t="s">
        <v>52</v>
      </c>
    </row>
    <row r="680" spans="1:51" ht="30" customHeight="1" x14ac:dyDescent="0.3">
      <c r="A680" s="10" t="s">
        <v>231</v>
      </c>
      <c r="B680" s="10" t="s">
        <v>52</v>
      </c>
      <c r="C680" s="10" t="s">
        <v>52</v>
      </c>
      <c r="D680" s="11"/>
      <c r="E680" s="16"/>
      <c r="F680" s="17">
        <f>TRUNC(SUMIF(N646:N679, N645, F646:F679),0)</f>
        <v>7896796</v>
      </c>
      <c r="G680" s="16"/>
      <c r="H680" s="17">
        <f>TRUNC(SUMIF(N646:N679, N645, H646:H679),0)</f>
        <v>1354358</v>
      </c>
      <c r="I680" s="16"/>
      <c r="J680" s="17">
        <f>TRUNC(SUMIF(N646:N679, N645, J646:J679),0)</f>
        <v>0</v>
      </c>
      <c r="K680" s="16"/>
      <c r="L680" s="17">
        <f>F680+H680+J680</f>
        <v>9251154</v>
      </c>
      <c r="M680" s="10" t="s">
        <v>52</v>
      </c>
      <c r="N680" s="2" t="s">
        <v>72</v>
      </c>
      <c r="O680" s="2" t="s">
        <v>72</v>
      </c>
      <c r="P680" s="2" t="s">
        <v>52</v>
      </c>
      <c r="Q680" s="2" t="s">
        <v>52</v>
      </c>
      <c r="R680" s="2" t="s">
        <v>52</v>
      </c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2" t="s">
        <v>52</v>
      </c>
      <c r="AW680" s="2" t="s">
        <v>52</v>
      </c>
      <c r="AX680" s="2" t="s">
        <v>52</v>
      </c>
      <c r="AY680" s="2" t="s">
        <v>52</v>
      </c>
    </row>
    <row r="681" spans="1:51" ht="30" customHeight="1" x14ac:dyDescent="0.3">
      <c r="A681" s="11"/>
      <c r="B681" s="11"/>
      <c r="C681" s="11"/>
      <c r="D681" s="11"/>
      <c r="E681" s="16"/>
      <c r="F681" s="17"/>
      <c r="G681" s="16"/>
      <c r="H681" s="17"/>
      <c r="I681" s="16"/>
      <c r="J681" s="17"/>
      <c r="K681" s="16"/>
      <c r="L681" s="17"/>
      <c r="M681" s="11"/>
    </row>
    <row r="682" spans="1:51" ht="30" customHeight="1" x14ac:dyDescent="0.3">
      <c r="A682" s="49" t="s">
        <v>1644</v>
      </c>
      <c r="B682" s="49"/>
      <c r="C682" s="49"/>
      <c r="D682" s="49"/>
      <c r="E682" s="50"/>
      <c r="F682" s="51"/>
      <c r="G682" s="50"/>
      <c r="H682" s="51"/>
      <c r="I682" s="50"/>
      <c r="J682" s="51"/>
      <c r="K682" s="50"/>
      <c r="L682" s="51"/>
      <c r="M682" s="49"/>
      <c r="N682" s="1" t="s">
        <v>347</v>
      </c>
    </row>
    <row r="683" spans="1:51" ht="30" customHeight="1" x14ac:dyDescent="0.3">
      <c r="A683" s="10" t="s">
        <v>600</v>
      </c>
      <c r="B683" s="10" t="s">
        <v>601</v>
      </c>
      <c r="C683" s="10" t="s">
        <v>93</v>
      </c>
      <c r="D683" s="11">
        <v>1</v>
      </c>
      <c r="E683" s="16">
        <f>단가대비표!O76</f>
        <v>550000</v>
      </c>
      <c r="F683" s="17">
        <f t="shared" ref="F683:F704" si="134">TRUNC(E683*D683,1)</f>
        <v>550000</v>
      </c>
      <c r="G683" s="16">
        <f>단가대비표!P76</f>
        <v>0</v>
      </c>
      <c r="H683" s="17">
        <f t="shared" ref="H683:H704" si="135">TRUNC(G683*D683,1)</f>
        <v>0</v>
      </c>
      <c r="I683" s="16">
        <f>단가대비표!V76</f>
        <v>0</v>
      </c>
      <c r="J683" s="17">
        <f t="shared" ref="J683:J704" si="136">TRUNC(I683*D683,1)</f>
        <v>0</v>
      </c>
      <c r="K683" s="16">
        <f t="shared" ref="K683:K704" si="137">TRUNC(E683+G683+I683,1)</f>
        <v>550000</v>
      </c>
      <c r="L683" s="17">
        <f t="shared" ref="L683:L704" si="138">TRUNC(F683+H683+J683,1)</f>
        <v>550000</v>
      </c>
      <c r="M683" s="10" t="s">
        <v>52</v>
      </c>
      <c r="N683" s="2" t="s">
        <v>347</v>
      </c>
      <c r="O683" s="2" t="s">
        <v>602</v>
      </c>
      <c r="P683" s="2" t="s">
        <v>63</v>
      </c>
      <c r="Q683" s="2" t="s">
        <v>63</v>
      </c>
      <c r="R683" s="2" t="s">
        <v>64</v>
      </c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2" t="s">
        <v>52</v>
      </c>
      <c r="AW683" s="2" t="s">
        <v>1061</v>
      </c>
      <c r="AX683" s="2" t="s">
        <v>52</v>
      </c>
      <c r="AY683" s="2" t="s">
        <v>52</v>
      </c>
    </row>
    <row r="684" spans="1:51" ht="30" customHeight="1" x14ac:dyDescent="0.3">
      <c r="A684" s="10" t="s">
        <v>604</v>
      </c>
      <c r="B684" s="10" t="s">
        <v>605</v>
      </c>
      <c r="C684" s="10" t="s">
        <v>93</v>
      </c>
      <c r="D684" s="11">
        <v>1</v>
      </c>
      <c r="E684" s="16">
        <f>단가대비표!O91</f>
        <v>322000</v>
      </c>
      <c r="F684" s="17">
        <f t="shared" si="134"/>
        <v>322000</v>
      </c>
      <c r="G684" s="16">
        <f>단가대비표!P91</f>
        <v>0</v>
      </c>
      <c r="H684" s="17">
        <f t="shared" si="135"/>
        <v>0</v>
      </c>
      <c r="I684" s="16">
        <f>단가대비표!V91</f>
        <v>0</v>
      </c>
      <c r="J684" s="17">
        <f t="shared" si="136"/>
        <v>0</v>
      </c>
      <c r="K684" s="16">
        <f t="shared" si="137"/>
        <v>322000</v>
      </c>
      <c r="L684" s="17">
        <f t="shared" si="138"/>
        <v>322000</v>
      </c>
      <c r="M684" s="10" t="s">
        <v>52</v>
      </c>
      <c r="N684" s="2" t="s">
        <v>347</v>
      </c>
      <c r="O684" s="2" t="s">
        <v>606</v>
      </c>
      <c r="P684" s="2" t="s">
        <v>63</v>
      </c>
      <c r="Q684" s="2" t="s">
        <v>63</v>
      </c>
      <c r="R684" s="2" t="s">
        <v>64</v>
      </c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2" t="s">
        <v>52</v>
      </c>
      <c r="AW684" s="2" t="s">
        <v>1062</v>
      </c>
      <c r="AX684" s="2" t="s">
        <v>52</v>
      </c>
      <c r="AY684" s="2" t="s">
        <v>52</v>
      </c>
    </row>
    <row r="685" spans="1:51" ht="30" customHeight="1" x14ac:dyDescent="0.3">
      <c r="A685" s="10" t="s">
        <v>608</v>
      </c>
      <c r="B685" s="10" t="s">
        <v>609</v>
      </c>
      <c r="C685" s="10" t="s">
        <v>93</v>
      </c>
      <c r="D685" s="11">
        <v>1</v>
      </c>
      <c r="E685" s="16">
        <f>단가대비표!O80</f>
        <v>188000</v>
      </c>
      <c r="F685" s="17">
        <f t="shared" si="134"/>
        <v>188000</v>
      </c>
      <c r="G685" s="16">
        <f>단가대비표!P80</f>
        <v>0</v>
      </c>
      <c r="H685" s="17">
        <f t="shared" si="135"/>
        <v>0</v>
      </c>
      <c r="I685" s="16">
        <f>단가대비표!V80</f>
        <v>0</v>
      </c>
      <c r="J685" s="17">
        <f t="shared" si="136"/>
        <v>0</v>
      </c>
      <c r="K685" s="16">
        <f t="shared" si="137"/>
        <v>188000</v>
      </c>
      <c r="L685" s="17">
        <f t="shared" si="138"/>
        <v>188000</v>
      </c>
      <c r="M685" s="10" t="s">
        <v>52</v>
      </c>
      <c r="N685" s="2" t="s">
        <v>347</v>
      </c>
      <c r="O685" s="2" t="s">
        <v>610</v>
      </c>
      <c r="P685" s="2" t="s">
        <v>63</v>
      </c>
      <c r="Q685" s="2" t="s">
        <v>63</v>
      </c>
      <c r="R685" s="2" t="s">
        <v>64</v>
      </c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2" t="s">
        <v>52</v>
      </c>
      <c r="AW685" s="2" t="s">
        <v>1063</v>
      </c>
      <c r="AX685" s="2" t="s">
        <v>52</v>
      </c>
      <c r="AY685" s="2" t="s">
        <v>52</v>
      </c>
    </row>
    <row r="686" spans="1:51" ht="30" customHeight="1" x14ac:dyDescent="0.3">
      <c r="A686" s="10" t="s">
        <v>612</v>
      </c>
      <c r="B686" s="10" t="s">
        <v>613</v>
      </c>
      <c r="C686" s="10" t="s">
        <v>93</v>
      </c>
      <c r="D686" s="11">
        <v>1</v>
      </c>
      <c r="E686" s="16">
        <f>단가대비표!O81</f>
        <v>989000</v>
      </c>
      <c r="F686" s="17">
        <f t="shared" si="134"/>
        <v>989000</v>
      </c>
      <c r="G686" s="16">
        <f>단가대비표!P81</f>
        <v>0</v>
      </c>
      <c r="H686" s="17">
        <f t="shared" si="135"/>
        <v>0</v>
      </c>
      <c r="I686" s="16">
        <f>단가대비표!V81</f>
        <v>0</v>
      </c>
      <c r="J686" s="17">
        <f t="shared" si="136"/>
        <v>0</v>
      </c>
      <c r="K686" s="16">
        <f t="shared" si="137"/>
        <v>989000</v>
      </c>
      <c r="L686" s="17">
        <f t="shared" si="138"/>
        <v>989000</v>
      </c>
      <c r="M686" s="10" t="s">
        <v>52</v>
      </c>
      <c r="N686" s="2" t="s">
        <v>347</v>
      </c>
      <c r="O686" s="2" t="s">
        <v>614</v>
      </c>
      <c r="P686" s="2" t="s">
        <v>63</v>
      </c>
      <c r="Q686" s="2" t="s">
        <v>63</v>
      </c>
      <c r="R686" s="2" t="s">
        <v>64</v>
      </c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2" t="s">
        <v>52</v>
      </c>
      <c r="AW686" s="2" t="s">
        <v>1064</v>
      </c>
      <c r="AX686" s="2" t="s">
        <v>52</v>
      </c>
      <c r="AY686" s="2" t="s">
        <v>52</v>
      </c>
    </row>
    <row r="687" spans="1:51" ht="30" customHeight="1" x14ac:dyDescent="0.3">
      <c r="A687" s="10" t="s">
        <v>616</v>
      </c>
      <c r="B687" s="10" t="s">
        <v>617</v>
      </c>
      <c r="C687" s="10" t="s">
        <v>93</v>
      </c>
      <c r="D687" s="11">
        <v>1</v>
      </c>
      <c r="E687" s="16">
        <f>단가대비표!O82</f>
        <v>1064000</v>
      </c>
      <c r="F687" s="17">
        <f t="shared" si="134"/>
        <v>1064000</v>
      </c>
      <c r="G687" s="16">
        <f>단가대비표!P82</f>
        <v>0</v>
      </c>
      <c r="H687" s="17">
        <f t="shared" si="135"/>
        <v>0</v>
      </c>
      <c r="I687" s="16">
        <f>단가대비표!V82</f>
        <v>0</v>
      </c>
      <c r="J687" s="17">
        <f t="shared" si="136"/>
        <v>0</v>
      </c>
      <c r="K687" s="16">
        <f t="shared" si="137"/>
        <v>1064000</v>
      </c>
      <c r="L687" s="17">
        <f t="shared" si="138"/>
        <v>1064000</v>
      </c>
      <c r="M687" s="10" t="s">
        <v>52</v>
      </c>
      <c r="N687" s="2" t="s">
        <v>347</v>
      </c>
      <c r="O687" s="2" t="s">
        <v>618</v>
      </c>
      <c r="P687" s="2" t="s">
        <v>63</v>
      </c>
      <c r="Q687" s="2" t="s">
        <v>63</v>
      </c>
      <c r="R687" s="2" t="s">
        <v>64</v>
      </c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2" t="s">
        <v>52</v>
      </c>
      <c r="AW687" s="2" t="s">
        <v>1065</v>
      </c>
      <c r="AX687" s="2" t="s">
        <v>52</v>
      </c>
      <c r="AY687" s="2" t="s">
        <v>52</v>
      </c>
    </row>
    <row r="688" spans="1:51" ht="30" customHeight="1" x14ac:dyDescent="0.3">
      <c r="A688" s="10" t="s">
        <v>616</v>
      </c>
      <c r="B688" s="10" t="s">
        <v>620</v>
      </c>
      <c r="C688" s="10" t="s">
        <v>93</v>
      </c>
      <c r="D688" s="11">
        <v>1</v>
      </c>
      <c r="E688" s="16">
        <f>단가대비표!O83</f>
        <v>423000</v>
      </c>
      <c r="F688" s="17">
        <f t="shared" si="134"/>
        <v>423000</v>
      </c>
      <c r="G688" s="16">
        <f>단가대비표!P83</f>
        <v>0</v>
      </c>
      <c r="H688" s="17">
        <f t="shared" si="135"/>
        <v>0</v>
      </c>
      <c r="I688" s="16">
        <f>단가대비표!V83</f>
        <v>0</v>
      </c>
      <c r="J688" s="17">
        <f t="shared" si="136"/>
        <v>0</v>
      </c>
      <c r="K688" s="16">
        <f t="shared" si="137"/>
        <v>423000</v>
      </c>
      <c r="L688" s="17">
        <f t="shared" si="138"/>
        <v>423000</v>
      </c>
      <c r="M688" s="10" t="s">
        <v>52</v>
      </c>
      <c r="N688" s="2" t="s">
        <v>347</v>
      </c>
      <c r="O688" s="2" t="s">
        <v>621</v>
      </c>
      <c r="P688" s="2" t="s">
        <v>63</v>
      </c>
      <c r="Q688" s="2" t="s">
        <v>63</v>
      </c>
      <c r="R688" s="2" t="s">
        <v>64</v>
      </c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2" t="s">
        <v>52</v>
      </c>
      <c r="AW688" s="2" t="s">
        <v>1066</v>
      </c>
      <c r="AX688" s="2" t="s">
        <v>52</v>
      </c>
      <c r="AY688" s="2" t="s">
        <v>52</v>
      </c>
    </row>
    <row r="689" spans="1:51" ht="30" customHeight="1" x14ac:dyDescent="0.3">
      <c r="A689" s="10" t="s">
        <v>623</v>
      </c>
      <c r="B689" s="10" t="s">
        <v>624</v>
      </c>
      <c r="C689" s="10" t="s">
        <v>93</v>
      </c>
      <c r="D689" s="11">
        <v>1</v>
      </c>
      <c r="E689" s="16">
        <f>단가대비표!O87</f>
        <v>255000</v>
      </c>
      <c r="F689" s="17">
        <f t="shared" si="134"/>
        <v>255000</v>
      </c>
      <c r="G689" s="16">
        <f>단가대비표!P87</f>
        <v>0</v>
      </c>
      <c r="H689" s="17">
        <f t="shared" si="135"/>
        <v>0</v>
      </c>
      <c r="I689" s="16">
        <f>단가대비표!V87</f>
        <v>0</v>
      </c>
      <c r="J689" s="17">
        <f t="shared" si="136"/>
        <v>0</v>
      </c>
      <c r="K689" s="16">
        <f t="shared" si="137"/>
        <v>255000</v>
      </c>
      <c r="L689" s="17">
        <f t="shared" si="138"/>
        <v>255000</v>
      </c>
      <c r="M689" s="10" t="s">
        <v>52</v>
      </c>
      <c r="N689" s="2" t="s">
        <v>347</v>
      </c>
      <c r="O689" s="2" t="s">
        <v>625</v>
      </c>
      <c r="P689" s="2" t="s">
        <v>63</v>
      </c>
      <c r="Q689" s="2" t="s">
        <v>63</v>
      </c>
      <c r="R689" s="2" t="s">
        <v>64</v>
      </c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2" t="s">
        <v>52</v>
      </c>
      <c r="AW689" s="2" t="s">
        <v>1067</v>
      </c>
      <c r="AX689" s="2" t="s">
        <v>52</v>
      </c>
      <c r="AY689" s="2" t="s">
        <v>52</v>
      </c>
    </row>
    <row r="690" spans="1:51" ht="30" customHeight="1" x14ac:dyDescent="0.3">
      <c r="A690" s="10" t="s">
        <v>627</v>
      </c>
      <c r="B690" s="10" t="s">
        <v>635</v>
      </c>
      <c r="C690" s="10" t="s">
        <v>93</v>
      </c>
      <c r="D690" s="11">
        <v>1</v>
      </c>
      <c r="E690" s="16">
        <f>단가대비표!O84</f>
        <v>135000</v>
      </c>
      <c r="F690" s="17">
        <f t="shared" si="134"/>
        <v>135000</v>
      </c>
      <c r="G690" s="16">
        <f>단가대비표!P84</f>
        <v>0</v>
      </c>
      <c r="H690" s="17">
        <f t="shared" si="135"/>
        <v>0</v>
      </c>
      <c r="I690" s="16">
        <f>단가대비표!V84</f>
        <v>0</v>
      </c>
      <c r="J690" s="17">
        <f t="shared" si="136"/>
        <v>0</v>
      </c>
      <c r="K690" s="16">
        <f t="shared" si="137"/>
        <v>135000</v>
      </c>
      <c r="L690" s="17">
        <f t="shared" si="138"/>
        <v>135000</v>
      </c>
      <c r="M690" s="10" t="s">
        <v>52</v>
      </c>
      <c r="N690" s="2" t="s">
        <v>347</v>
      </c>
      <c r="O690" s="2" t="s">
        <v>835</v>
      </c>
      <c r="P690" s="2" t="s">
        <v>63</v>
      </c>
      <c r="Q690" s="2" t="s">
        <v>63</v>
      </c>
      <c r="R690" s="2" t="s">
        <v>64</v>
      </c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2" t="s">
        <v>52</v>
      </c>
      <c r="AW690" s="2" t="s">
        <v>1068</v>
      </c>
      <c r="AX690" s="2" t="s">
        <v>52</v>
      </c>
      <c r="AY690" s="2" t="s">
        <v>52</v>
      </c>
    </row>
    <row r="691" spans="1:51" ht="30" customHeight="1" x14ac:dyDescent="0.3">
      <c r="A691" s="10" t="s">
        <v>627</v>
      </c>
      <c r="B691" s="10" t="s">
        <v>628</v>
      </c>
      <c r="C691" s="10" t="s">
        <v>93</v>
      </c>
      <c r="D691" s="11">
        <v>1</v>
      </c>
      <c r="E691" s="16">
        <f>단가대비표!O85</f>
        <v>223000</v>
      </c>
      <c r="F691" s="17">
        <f t="shared" si="134"/>
        <v>223000</v>
      </c>
      <c r="G691" s="16">
        <f>단가대비표!P85</f>
        <v>0</v>
      </c>
      <c r="H691" s="17">
        <f t="shared" si="135"/>
        <v>0</v>
      </c>
      <c r="I691" s="16">
        <f>단가대비표!V85</f>
        <v>0</v>
      </c>
      <c r="J691" s="17">
        <f t="shared" si="136"/>
        <v>0</v>
      </c>
      <c r="K691" s="16">
        <f t="shared" si="137"/>
        <v>223000</v>
      </c>
      <c r="L691" s="17">
        <f t="shared" si="138"/>
        <v>223000</v>
      </c>
      <c r="M691" s="10" t="s">
        <v>52</v>
      </c>
      <c r="N691" s="2" t="s">
        <v>347</v>
      </c>
      <c r="O691" s="2" t="s">
        <v>629</v>
      </c>
      <c r="P691" s="2" t="s">
        <v>63</v>
      </c>
      <c r="Q691" s="2" t="s">
        <v>63</v>
      </c>
      <c r="R691" s="2" t="s">
        <v>64</v>
      </c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2" t="s">
        <v>52</v>
      </c>
      <c r="AW691" s="2" t="s">
        <v>1069</v>
      </c>
      <c r="AX691" s="2" t="s">
        <v>52</v>
      </c>
      <c r="AY691" s="2" t="s">
        <v>52</v>
      </c>
    </row>
    <row r="692" spans="1:51" ht="30" customHeight="1" x14ac:dyDescent="0.3">
      <c r="A692" s="10" t="s">
        <v>631</v>
      </c>
      <c r="B692" s="10" t="s">
        <v>632</v>
      </c>
      <c r="C692" s="10" t="s">
        <v>93</v>
      </c>
      <c r="D692" s="11">
        <v>1</v>
      </c>
      <c r="E692" s="16">
        <f>단가대비표!O88</f>
        <v>865000</v>
      </c>
      <c r="F692" s="17">
        <f t="shared" si="134"/>
        <v>865000</v>
      </c>
      <c r="G692" s="16">
        <f>단가대비표!P88</f>
        <v>0</v>
      </c>
      <c r="H692" s="17">
        <f t="shared" si="135"/>
        <v>0</v>
      </c>
      <c r="I692" s="16">
        <f>단가대비표!V88</f>
        <v>0</v>
      </c>
      <c r="J692" s="17">
        <f t="shared" si="136"/>
        <v>0</v>
      </c>
      <c r="K692" s="16">
        <f t="shared" si="137"/>
        <v>865000</v>
      </c>
      <c r="L692" s="17">
        <f t="shared" si="138"/>
        <v>865000</v>
      </c>
      <c r="M692" s="10" t="s">
        <v>52</v>
      </c>
      <c r="N692" s="2" t="s">
        <v>347</v>
      </c>
      <c r="O692" s="2" t="s">
        <v>633</v>
      </c>
      <c r="P692" s="2" t="s">
        <v>63</v>
      </c>
      <c r="Q692" s="2" t="s">
        <v>63</v>
      </c>
      <c r="R692" s="2" t="s">
        <v>64</v>
      </c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2" t="s">
        <v>52</v>
      </c>
      <c r="AW692" s="2" t="s">
        <v>1070</v>
      </c>
      <c r="AX692" s="2" t="s">
        <v>52</v>
      </c>
      <c r="AY692" s="2" t="s">
        <v>52</v>
      </c>
    </row>
    <row r="693" spans="1:51" ht="30" customHeight="1" x14ac:dyDescent="0.3">
      <c r="A693" s="10" t="s">
        <v>838</v>
      </c>
      <c r="B693" s="10" t="s">
        <v>839</v>
      </c>
      <c r="C693" s="10" t="s">
        <v>93</v>
      </c>
      <c r="D693" s="11">
        <v>3</v>
      </c>
      <c r="E693" s="16">
        <f>단가대비표!O90</f>
        <v>10000</v>
      </c>
      <c r="F693" s="17">
        <f t="shared" si="134"/>
        <v>30000</v>
      </c>
      <c r="G693" s="16">
        <f>단가대비표!P90</f>
        <v>0</v>
      </c>
      <c r="H693" s="17">
        <f t="shared" si="135"/>
        <v>0</v>
      </c>
      <c r="I693" s="16">
        <f>단가대비표!V90</f>
        <v>0</v>
      </c>
      <c r="J693" s="17">
        <f t="shared" si="136"/>
        <v>0</v>
      </c>
      <c r="K693" s="16">
        <f t="shared" si="137"/>
        <v>10000</v>
      </c>
      <c r="L693" s="17">
        <f t="shared" si="138"/>
        <v>30000</v>
      </c>
      <c r="M693" s="10" t="s">
        <v>52</v>
      </c>
      <c r="N693" s="2" t="s">
        <v>347</v>
      </c>
      <c r="O693" s="2" t="s">
        <v>840</v>
      </c>
      <c r="P693" s="2" t="s">
        <v>63</v>
      </c>
      <c r="Q693" s="2" t="s">
        <v>63</v>
      </c>
      <c r="R693" s="2" t="s">
        <v>64</v>
      </c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2" t="s">
        <v>52</v>
      </c>
      <c r="AW693" s="2" t="s">
        <v>1071</v>
      </c>
      <c r="AX693" s="2" t="s">
        <v>52</v>
      </c>
      <c r="AY693" s="2" t="s">
        <v>52</v>
      </c>
    </row>
    <row r="694" spans="1:51" ht="30" customHeight="1" x14ac:dyDescent="0.3">
      <c r="A694" s="10" t="s">
        <v>1651</v>
      </c>
      <c r="B694" s="10" t="s">
        <v>638</v>
      </c>
      <c r="C694" s="10" t="s">
        <v>639</v>
      </c>
      <c r="D694" s="11">
        <v>27</v>
      </c>
      <c r="E694" s="16">
        <f>단가대비표!O77</f>
        <v>63000</v>
      </c>
      <c r="F694" s="17">
        <f t="shared" si="134"/>
        <v>1701000</v>
      </c>
      <c r="G694" s="16">
        <f>단가대비표!P77</f>
        <v>0</v>
      </c>
      <c r="H694" s="17">
        <f t="shared" si="135"/>
        <v>0</v>
      </c>
      <c r="I694" s="16">
        <f>단가대비표!V77</f>
        <v>0</v>
      </c>
      <c r="J694" s="17">
        <f t="shared" si="136"/>
        <v>0</v>
      </c>
      <c r="K694" s="16">
        <f t="shared" si="137"/>
        <v>63000</v>
      </c>
      <c r="L694" s="17">
        <f t="shared" si="138"/>
        <v>1701000</v>
      </c>
      <c r="M694" s="10" t="s">
        <v>52</v>
      </c>
      <c r="N694" s="2" t="s">
        <v>347</v>
      </c>
      <c r="O694" s="2" t="s">
        <v>640</v>
      </c>
      <c r="P694" s="2" t="s">
        <v>63</v>
      </c>
      <c r="Q694" s="2" t="s">
        <v>63</v>
      </c>
      <c r="R694" s="2" t="s">
        <v>64</v>
      </c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2" t="s">
        <v>52</v>
      </c>
      <c r="AW694" s="2" t="s">
        <v>1072</v>
      </c>
      <c r="AX694" s="2" t="s">
        <v>52</v>
      </c>
      <c r="AY694" s="2" t="s">
        <v>52</v>
      </c>
    </row>
    <row r="695" spans="1:51" ht="30" customHeight="1" x14ac:dyDescent="0.3">
      <c r="A695" s="10" t="s">
        <v>1651</v>
      </c>
      <c r="B695" s="10" t="s">
        <v>642</v>
      </c>
      <c r="C695" s="10" t="s">
        <v>639</v>
      </c>
      <c r="D695" s="11">
        <v>2</v>
      </c>
      <c r="E695" s="16">
        <f>단가대비표!O78</f>
        <v>126000</v>
      </c>
      <c r="F695" s="17">
        <f t="shared" si="134"/>
        <v>252000</v>
      </c>
      <c r="G695" s="16">
        <f>단가대비표!P78</f>
        <v>0</v>
      </c>
      <c r="H695" s="17">
        <f t="shared" si="135"/>
        <v>0</v>
      </c>
      <c r="I695" s="16">
        <f>단가대비표!V78</f>
        <v>0</v>
      </c>
      <c r="J695" s="17">
        <f t="shared" si="136"/>
        <v>0</v>
      </c>
      <c r="K695" s="16">
        <f t="shared" si="137"/>
        <v>126000</v>
      </c>
      <c r="L695" s="17">
        <f t="shared" si="138"/>
        <v>252000</v>
      </c>
      <c r="M695" s="10" t="s">
        <v>52</v>
      </c>
      <c r="N695" s="2" t="s">
        <v>347</v>
      </c>
      <c r="O695" s="2" t="s">
        <v>643</v>
      </c>
      <c r="P695" s="2" t="s">
        <v>63</v>
      </c>
      <c r="Q695" s="2" t="s">
        <v>63</v>
      </c>
      <c r="R695" s="2" t="s">
        <v>64</v>
      </c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2" t="s">
        <v>52</v>
      </c>
      <c r="AW695" s="2" t="s">
        <v>1073</v>
      </c>
      <c r="AX695" s="2" t="s">
        <v>52</v>
      </c>
      <c r="AY695" s="2" t="s">
        <v>52</v>
      </c>
    </row>
    <row r="696" spans="1:51" ht="30" customHeight="1" x14ac:dyDescent="0.3">
      <c r="A696" s="10" t="s">
        <v>1651</v>
      </c>
      <c r="B696" s="10" t="s">
        <v>645</v>
      </c>
      <c r="C696" s="10" t="s">
        <v>639</v>
      </c>
      <c r="D696" s="11">
        <v>1</v>
      </c>
      <c r="E696" s="16">
        <f>단가대비표!O79</f>
        <v>379000</v>
      </c>
      <c r="F696" s="17">
        <f t="shared" si="134"/>
        <v>379000</v>
      </c>
      <c r="G696" s="16">
        <f>단가대비표!P79</f>
        <v>0</v>
      </c>
      <c r="H696" s="17">
        <f t="shared" si="135"/>
        <v>0</v>
      </c>
      <c r="I696" s="16">
        <f>단가대비표!V79</f>
        <v>0</v>
      </c>
      <c r="J696" s="17">
        <f t="shared" si="136"/>
        <v>0</v>
      </c>
      <c r="K696" s="16">
        <f t="shared" si="137"/>
        <v>379000</v>
      </c>
      <c r="L696" s="17">
        <f t="shared" si="138"/>
        <v>379000</v>
      </c>
      <c r="M696" s="10" t="s">
        <v>52</v>
      </c>
      <c r="N696" s="2" t="s">
        <v>347</v>
      </c>
      <c r="O696" s="2" t="s">
        <v>646</v>
      </c>
      <c r="P696" s="2" t="s">
        <v>63</v>
      </c>
      <c r="Q696" s="2" t="s">
        <v>63</v>
      </c>
      <c r="R696" s="2" t="s">
        <v>64</v>
      </c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2" t="s">
        <v>52</v>
      </c>
      <c r="AW696" s="2" t="s">
        <v>1074</v>
      </c>
      <c r="AX696" s="2" t="s">
        <v>52</v>
      </c>
      <c r="AY696" s="2" t="s">
        <v>52</v>
      </c>
    </row>
    <row r="697" spans="1:51" ht="30" customHeight="1" x14ac:dyDescent="0.3">
      <c r="A697" s="10" t="s">
        <v>564</v>
      </c>
      <c r="B697" s="10" t="s">
        <v>652</v>
      </c>
      <c r="C697" s="10" t="s">
        <v>93</v>
      </c>
      <c r="D697" s="11">
        <v>1</v>
      </c>
      <c r="E697" s="16">
        <f>단가대비표!O51</f>
        <v>385000</v>
      </c>
      <c r="F697" s="17">
        <f t="shared" si="134"/>
        <v>385000</v>
      </c>
      <c r="G697" s="16">
        <f>단가대비표!P51</f>
        <v>0</v>
      </c>
      <c r="H697" s="17">
        <f t="shared" si="135"/>
        <v>0</v>
      </c>
      <c r="I697" s="16">
        <f>단가대비표!V51</f>
        <v>0</v>
      </c>
      <c r="J697" s="17">
        <f t="shared" si="136"/>
        <v>0</v>
      </c>
      <c r="K697" s="16">
        <f t="shared" si="137"/>
        <v>385000</v>
      </c>
      <c r="L697" s="17">
        <f t="shared" si="138"/>
        <v>385000</v>
      </c>
      <c r="M697" s="10" t="s">
        <v>52</v>
      </c>
      <c r="N697" s="2" t="s">
        <v>347</v>
      </c>
      <c r="O697" s="2" t="s">
        <v>653</v>
      </c>
      <c r="P697" s="2" t="s">
        <v>63</v>
      </c>
      <c r="Q697" s="2" t="s">
        <v>63</v>
      </c>
      <c r="R697" s="2" t="s">
        <v>64</v>
      </c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2" t="s">
        <v>52</v>
      </c>
      <c r="AW697" s="2" t="s">
        <v>1075</v>
      </c>
      <c r="AX697" s="2" t="s">
        <v>52</v>
      </c>
      <c r="AY697" s="2" t="s">
        <v>52</v>
      </c>
    </row>
    <row r="698" spans="1:51" ht="30" customHeight="1" x14ac:dyDescent="0.3">
      <c r="A698" s="10" t="s">
        <v>655</v>
      </c>
      <c r="B698" s="10" t="s">
        <v>656</v>
      </c>
      <c r="C698" s="10" t="s">
        <v>93</v>
      </c>
      <c r="D698" s="11">
        <v>49</v>
      </c>
      <c r="E698" s="16">
        <f>단가대비표!O67</f>
        <v>19560</v>
      </c>
      <c r="F698" s="17">
        <f t="shared" si="134"/>
        <v>958440</v>
      </c>
      <c r="G698" s="16">
        <f>단가대비표!P67</f>
        <v>0</v>
      </c>
      <c r="H698" s="17">
        <f t="shared" si="135"/>
        <v>0</v>
      </c>
      <c r="I698" s="16">
        <f>단가대비표!V67</f>
        <v>0</v>
      </c>
      <c r="J698" s="17">
        <f t="shared" si="136"/>
        <v>0</v>
      </c>
      <c r="K698" s="16">
        <f t="shared" si="137"/>
        <v>19560</v>
      </c>
      <c r="L698" s="17">
        <f t="shared" si="138"/>
        <v>958440</v>
      </c>
      <c r="M698" s="10" t="s">
        <v>52</v>
      </c>
      <c r="N698" s="2" t="s">
        <v>347</v>
      </c>
      <c r="O698" s="2" t="s">
        <v>657</v>
      </c>
      <c r="P698" s="2" t="s">
        <v>63</v>
      </c>
      <c r="Q698" s="2" t="s">
        <v>63</v>
      </c>
      <c r="R698" s="2" t="s">
        <v>64</v>
      </c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2" t="s">
        <v>52</v>
      </c>
      <c r="AW698" s="2" t="s">
        <v>1076</v>
      </c>
      <c r="AX698" s="2" t="s">
        <v>52</v>
      </c>
      <c r="AY698" s="2" t="s">
        <v>52</v>
      </c>
    </row>
    <row r="699" spans="1:51" ht="30" customHeight="1" x14ac:dyDescent="0.3">
      <c r="A699" s="10" t="s">
        <v>575</v>
      </c>
      <c r="B699" s="10" t="s">
        <v>666</v>
      </c>
      <c r="C699" s="10" t="s">
        <v>424</v>
      </c>
      <c r="D699" s="11">
        <v>110</v>
      </c>
      <c r="E699" s="16">
        <f>단가대비표!O5</f>
        <v>327</v>
      </c>
      <c r="F699" s="17">
        <f t="shared" si="134"/>
        <v>35970</v>
      </c>
      <c r="G699" s="16">
        <f>단가대비표!P5</f>
        <v>0</v>
      </c>
      <c r="H699" s="17">
        <f t="shared" si="135"/>
        <v>0</v>
      </c>
      <c r="I699" s="16">
        <f>단가대비표!V5</f>
        <v>0</v>
      </c>
      <c r="J699" s="17">
        <f t="shared" si="136"/>
        <v>0</v>
      </c>
      <c r="K699" s="16">
        <f t="shared" si="137"/>
        <v>327</v>
      </c>
      <c r="L699" s="17">
        <f t="shared" si="138"/>
        <v>35970</v>
      </c>
      <c r="M699" s="10" t="s">
        <v>52</v>
      </c>
      <c r="N699" s="2" t="s">
        <v>347</v>
      </c>
      <c r="O699" s="2" t="s">
        <v>667</v>
      </c>
      <c r="P699" s="2" t="s">
        <v>63</v>
      </c>
      <c r="Q699" s="2" t="s">
        <v>63</v>
      </c>
      <c r="R699" s="2" t="s">
        <v>64</v>
      </c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2" t="s">
        <v>52</v>
      </c>
      <c r="AW699" s="2" t="s">
        <v>1077</v>
      </c>
      <c r="AX699" s="2" t="s">
        <v>52</v>
      </c>
      <c r="AY699" s="2" t="s">
        <v>52</v>
      </c>
    </row>
    <row r="700" spans="1:51" ht="30" customHeight="1" x14ac:dyDescent="0.3">
      <c r="A700" s="10" t="s">
        <v>529</v>
      </c>
      <c r="B700" s="10" t="s">
        <v>533</v>
      </c>
      <c r="C700" s="10" t="s">
        <v>93</v>
      </c>
      <c r="D700" s="11">
        <v>9</v>
      </c>
      <c r="E700" s="16">
        <f>단가대비표!O22</f>
        <v>2500</v>
      </c>
      <c r="F700" s="17">
        <f t="shared" si="134"/>
        <v>22500</v>
      </c>
      <c r="G700" s="16">
        <f>단가대비표!P22</f>
        <v>0</v>
      </c>
      <c r="H700" s="17">
        <f t="shared" si="135"/>
        <v>0</v>
      </c>
      <c r="I700" s="16">
        <f>단가대비표!V22</f>
        <v>0</v>
      </c>
      <c r="J700" s="17">
        <f t="shared" si="136"/>
        <v>0</v>
      </c>
      <c r="K700" s="16">
        <f t="shared" si="137"/>
        <v>2500</v>
      </c>
      <c r="L700" s="17">
        <f t="shared" si="138"/>
        <v>22500</v>
      </c>
      <c r="M700" s="10" t="s">
        <v>52</v>
      </c>
      <c r="N700" s="2" t="s">
        <v>347</v>
      </c>
      <c r="O700" s="2" t="s">
        <v>534</v>
      </c>
      <c r="P700" s="2" t="s">
        <v>63</v>
      </c>
      <c r="Q700" s="2" t="s">
        <v>63</v>
      </c>
      <c r="R700" s="2" t="s">
        <v>64</v>
      </c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2" t="s">
        <v>52</v>
      </c>
      <c r="AW700" s="2" t="s">
        <v>1078</v>
      </c>
      <c r="AX700" s="2" t="s">
        <v>52</v>
      </c>
      <c r="AY700" s="2" t="s">
        <v>52</v>
      </c>
    </row>
    <row r="701" spans="1:51" ht="30" customHeight="1" x14ac:dyDescent="0.3">
      <c r="A701" s="10" t="s">
        <v>591</v>
      </c>
      <c r="B701" s="10" t="s">
        <v>592</v>
      </c>
      <c r="C701" s="10" t="s">
        <v>432</v>
      </c>
      <c r="D701" s="11">
        <v>6.05</v>
      </c>
      <c r="E701" s="16">
        <f>단가대비표!O43</f>
        <v>0</v>
      </c>
      <c r="F701" s="17">
        <f t="shared" si="134"/>
        <v>0</v>
      </c>
      <c r="G701" s="16">
        <f>단가대비표!P43</f>
        <v>122522</v>
      </c>
      <c r="H701" s="17">
        <f t="shared" si="135"/>
        <v>741258.1</v>
      </c>
      <c r="I701" s="16">
        <f>단가대비표!V43</f>
        <v>0</v>
      </c>
      <c r="J701" s="17">
        <f t="shared" si="136"/>
        <v>0</v>
      </c>
      <c r="K701" s="16">
        <f t="shared" si="137"/>
        <v>122522</v>
      </c>
      <c r="L701" s="17">
        <f t="shared" si="138"/>
        <v>741258.1</v>
      </c>
      <c r="M701" s="10" t="s">
        <v>593</v>
      </c>
      <c r="N701" s="2" t="s">
        <v>347</v>
      </c>
      <c r="O701" s="2" t="s">
        <v>594</v>
      </c>
      <c r="P701" s="2" t="s">
        <v>63</v>
      </c>
      <c r="Q701" s="2" t="s">
        <v>63</v>
      </c>
      <c r="R701" s="2" t="s">
        <v>64</v>
      </c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2" t="s">
        <v>52</v>
      </c>
      <c r="AW701" s="2" t="s">
        <v>1079</v>
      </c>
      <c r="AX701" s="2" t="s">
        <v>52</v>
      </c>
      <c r="AY701" s="2" t="s">
        <v>52</v>
      </c>
    </row>
    <row r="702" spans="1:51" ht="30" customHeight="1" x14ac:dyDescent="0.3">
      <c r="A702" s="10" t="s">
        <v>596</v>
      </c>
      <c r="B702" s="10" t="s">
        <v>592</v>
      </c>
      <c r="C702" s="10" t="s">
        <v>432</v>
      </c>
      <c r="D702" s="11">
        <v>6.22</v>
      </c>
      <c r="E702" s="16">
        <f>단가대비표!O44</f>
        <v>0</v>
      </c>
      <c r="F702" s="17">
        <f t="shared" si="134"/>
        <v>0</v>
      </c>
      <c r="G702" s="16">
        <f>단가대비표!P44</f>
        <v>99248</v>
      </c>
      <c r="H702" s="17">
        <f t="shared" si="135"/>
        <v>617322.5</v>
      </c>
      <c r="I702" s="16">
        <f>단가대비표!V44</f>
        <v>0</v>
      </c>
      <c r="J702" s="17">
        <f t="shared" si="136"/>
        <v>0</v>
      </c>
      <c r="K702" s="16">
        <f t="shared" si="137"/>
        <v>99248</v>
      </c>
      <c r="L702" s="17">
        <f t="shared" si="138"/>
        <v>617322.5</v>
      </c>
      <c r="M702" s="10" t="s">
        <v>593</v>
      </c>
      <c r="N702" s="2" t="s">
        <v>347</v>
      </c>
      <c r="O702" s="2" t="s">
        <v>597</v>
      </c>
      <c r="P702" s="2" t="s">
        <v>63</v>
      </c>
      <c r="Q702" s="2" t="s">
        <v>63</v>
      </c>
      <c r="R702" s="2" t="s">
        <v>64</v>
      </c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2" t="s">
        <v>52</v>
      </c>
      <c r="AW702" s="2" t="s">
        <v>1080</v>
      </c>
      <c r="AX702" s="2" t="s">
        <v>52</v>
      </c>
      <c r="AY702" s="2" t="s">
        <v>52</v>
      </c>
    </row>
    <row r="703" spans="1:51" ht="30" customHeight="1" x14ac:dyDescent="0.3">
      <c r="A703" s="10" t="s">
        <v>670</v>
      </c>
      <c r="B703" s="10" t="s">
        <v>592</v>
      </c>
      <c r="C703" s="10" t="s">
        <v>432</v>
      </c>
      <c r="D703" s="11">
        <v>0.4</v>
      </c>
      <c r="E703" s="16">
        <f>단가대비표!O42</f>
        <v>0</v>
      </c>
      <c r="F703" s="17">
        <f t="shared" si="134"/>
        <v>0</v>
      </c>
      <c r="G703" s="16">
        <f>단가대비표!P42</f>
        <v>144458</v>
      </c>
      <c r="H703" s="17">
        <f t="shared" si="135"/>
        <v>57783.199999999997</v>
      </c>
      <c r="I703" s="16">
        <f>단가대비표!V42</f>
        <v>0</v>
      </c>
      <c r="J703" s="17">
        <f t="shared" si="136"/>
        <v>0</v>
      </c>
      <c r="K703" s="16">
        <f t="shared" si="137"/>
        <v>144458</v>
      </c>
      <c r="L703" s="17">
        <f t="shared" si="138"/>
        <v>57783.199999999997</v>
      </c>
      <c r="M703" s="10" t="s">
        <v>593</v>
      </c>
      <c r="N703" s="2" t="s">
        <v>347</v>
      </c>
      <c r="O703" s="2" t="s">
        <v>671</v>
      </c>
      <c r="P703" s="2" t="s">
        <v>63</v>
      </c>
      <c r="Q703" s="2" t="s">
        <v>63</v>
      </c>
      <c r="R703" s="2" t="s">
        <v>64</v>
      </c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2" t="s">
        <v>52</v>
      </c>
      <c r="AW703" s="2" t="s">
        <v>1081</v>
      </c>
      <c r="AX703" s="2" t="s">
        <v>52</v>
      </c>
      <c r="AY703" s="2" t="s">
        <v>52</v>
      </c>
    </row>
    <row r="704" spans="1:51" ht="30" customHeight="1" x14ac:dyDescent="0.3">
      <c r="A704" s="10" t="s">
        <v>675</v>
      </c>
      <c r="B704" s="10" t="s">
        <v>592</v>
      </c>
      <c r="C704" s="10" t="s">
        <v>432</v>
      </c>
      <c r="D704" s="11">
        <v>0.16</v>
      </c>
      <c r="E704" s="16">
        <f>단가대비표!O45</f>
        <v>0</v>
      </c>
      <c r="F704" s="17">
        <f t="shared" si="134"/>
        <v>0</v>
      </c>
      <c r="G704" s="16">
        <f>단가대비표!P45</f>
        <v>90694</v>
      </c>
      <c r="H704" s="17">
        <f t="shared" si="135"/>
        <v>14511</v>
      </c>
      <c r="I704" s="16">
        <f>단가대비표!V45</f>
        <v>0</v>
      </c>
      <c r="J704" s="17">
        <f t="shared" si="136"/>
        <v>0</v>
      </c>
      <c r="K704" s="16">
        <f t="shared" si="137"/>
        <v>90694</v>
      </c>
      <c r="L704" s="17">
        <f t="shared" si="138"/>
        <v>14511</v>
      </c>
      <c r="M704" s="10" t="s">
        <v>593</v>
      </c>
      <c r="N704" s="2" t="s">
        <v>347</v>
      </c>
      <c r="O704" s="2" t="s">
        <v>676</v>
      </c>
      <c r="P704" s="2" t="s">
        <v>63</v>
      </c>
      <c r="Q704" s="2" t="s">
        <v>63</v>
      </c>
      <c r="R704" s="2" t="s">
        <v>64</v>
      </c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2" t="s">
        <v>52</v>
      </c>
      <c r="AW704" s="2" t="s">
        <v>1082</v>
      </c>
      <c r="AX704" s="2" t="s">
        <v>52</v>
      </c>
      <c r="AY704" s="2" t="s">
        <v>52</v>
      </c>
    </row>
    <row r="705" spans="1:51" ht="30" customHeight="1" x14ac:dyDescent="0.3">
      <c r="A705" s="10" t="s">
        <v>231</v>
      </c>
      <c r="B705" s="10" t="s">
        <v>52</v>
      </c>
      <c r="C705" s="10" t="s">
        <v>52</v>
      </c>
      <c r="D705" s="11"/>
      <c r="E705" s="16"/>
      <c r="F705" s="17">
        <f>TRUNC(SUMIF(N683:N704, N682, F683:F704),0)</f>
        <v>8777910</v>
      </c>
      <c r="G705" s="16"/>
      <c r="H705" s="17">
        <f>TRUNC(SUMIF(N683:N704, N682, H683:H704),0)</f>
        <v>1430874</v>
      </c>
      <c r="I705" s="16"/>
      <c r="J705" s="17">
        <f>TRUNC(SUMIF(N683:N704, N682, J683:J704),0)</f>
        <v>0</v>
      </c>
      <c r="K705" s="16"/>
      <c r="L705" s="17">
        <f>F705+H705+J705</f>
        <v>10208784</v>
      </c>
      <c r="M705" s="10" t="s">
        <v>52</v>
      </c>
      <c r="N705" s="2" t="s">
        <v>72</v>
      </c>
      <c r="O705" s="2" t="s">
        <v>72</v>
      </c>
      <c r="P705" s="2" t="s">
        <v>52</v>
      </c>
      <c r="Q705" s="2" t="s">
        <v>52</v>
      </c>
      <c r="R705" s="2" t="s">
        <v>52</v>
      </c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2" t="s">
        <v>52</v>
      </c>
      <c r="AW705" s="2" t="s">
        <v>52</v>
      </c>
      <c r="AX705" s="2" t="s">
        <v>52</v>
      </c>
      <c r="AY705" s="2" t="s">
        <v>52</v>
      </c>
    </row>
    <row r="706" spans="1:51" ht="30" customHeight="1" x14ac:dyDescent="0.3">
      <c r="A706" s="11"/>
      <c r="B706" s="11"/>
      <c r="C706" s="11"/>
      <c r="D706" s="11"/>
      <c r="E706" s="16"/>
      <c r="F706" s="17"/>
      <c r="G706" s="16"/>
      <c r="H706" s="17"/>
      <c r="I706" s="16"/>
      <c r="J706" s="17"/>
      <c r="K706" s="16"/>
      <c r="L706" s="17"/>
      <c r="M706" s="11"/>
    </row>
    <row r="707" spans="1:51" ht="30" customHeight="1" x14ac:dyDescent="0.3">
      <c r="A707" s="49" t="s">
        <v>1645</v>
      </c>
      <c r="B707" s="49"/>
      <c r="C707" s="49"/>
      <c r="D707" s="49"/>
      <c r="E707" s="50"/>
      <c r="F707" s="51"/>
      <c r="G707" s="50"/>
      <c r="H707" s="51"/>
      <c r="I707" s="50"/>
      <c r="J707" s="51"/>
      <c r="K707" s="50"/>
      <c r="L707" s="51"/>
      <c r="M707" s="49"/>
      <c r="N707" s="1" t="s">
        <v>364</v>
      </c>
    </row>
    <row r="708" spans="1:51" ht="30" customHeight="1" x14ac:dyDescent="0.3">
      <c r="A708" s="10" t="s">
        <v>480</v>
      </c>
      <c r="B708" s="10" t="s">
        <v>1084</v>
      </c>
      <c r="C708" s="10" t="s">
        <v>118</v>
      </c>
      <c r="D708" s="11">
        <v>1</v>
      </c>
      <c r="E708" s="16">
        <f>단가대비표!O56</f>
        <v>1911000</v>
      </c>
      <c r="F708" s="17">
        <f t="shared" ref="F708:F741" si="139">TRUNC(E708*D708,1)</f>
        <v>1911000</v>
      </c>
      <c r="G708" s="16">
        <f>단가대비표!P56</f>
        <v>0</v>
      </c>
      <c r="H708" s="17">
        <f t="shared" ref="H708:H741" si="140">TRUNC(G708*D708,1)</f>
        <v>0</v>
      </c>
      <c r="I708" s="16">
        <f>단가대비표!V56</f>
        <v>0</v>
      </c>
      <c r="J708" s="17">
        <f t="shared" ref="J708:J741" si="141">TRUNC(I708*D708,1)</f>
        <v>0</v>
      </c>
      <c r="K708" s="16">
        <f t="shared" ref="K708:K741" si="142">TRUNC(E708+G708+I708,1)</f>
        <v>1911000</v>
      </c>
      <c r="L708" s="17">
        <f t="shared" ref="L708:L741" si="143">TRUNC(F708+H708+J708,1)</f>
        <v>1911000</v>
      </c>
      <c r="M708" s="10" t="s">
        <v>52</v>
      </c>
      <c r="N708" s="2" t="s">
        <v>364</v>
      </c>
      <c r="O708" s="2" t="s">
        <v>1085</v>
      </c>
      <c r="P708" s="2" t="s">
        <v>63</v>
      </c>
      <c r="Q708" s="2" t="s">
        <v>63</v>
      </c>
      <c r="R708" s="2" t="s">
        <v>64</v>
      </c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2" t="s">
        <v>52</v>
      </c>
      <c r="AW708" s="2" t="s">
        <v>1086</v>
      </c>
      <c r="AX708" s="2" t="s">
        <v>52</v>
      </c>
      <c r="AY708" s="2" t="s">
        <v>52</v>
      </c>
    </row>
    <row r="709" spans="1:51" ht="30" customHeight="1" x14ac:dyDescent="0.3">
      <c r="A709" s="10" t="s">
        <v>484</v>
      </c>
      <c r="B709" s="10" t="s">
        <v>485</v>
      </c>
      <c r="C709" s="10" t="s">
        <v>93</v>
      </c>
      <c r="D709" s="11">
        <v>1</v>
      </c>
      <c r="E709" s="16">
        <f>단가대비표!O16</f>
        <v>5690</v>
      </c>
      <c r="F709" s="17">
        <f t="shared" si="139"/>
        <v>5690</v>
      </c>
      <c r="G709" s="16">
        <f>단가대비표!P16</f>
        <v>0</v>
      </c>
      <c r="H709" s="17">
        <f t="shared" si="140"/>
        <v>0</v>
      </c>
      <c r="I709" s="16">
        <f>단가대비표!V16</f>
        <v>0</v>
      </c>
      <c r="J709" s="17">
        <f t="shared" si="141"/>
        <v>0</v>
      </c>
      <c r="K709" s="16">
        <f t="shared" si="142"/>
        <v>5690</v>
      </c>
      <c r="L709" s="17">
        <f t="shared" si="143"/>
        <v>5690</v>
      </c>
      <c r="M709" s="10" t="s">
        <v>52</v>
      </c>
      <c r="N709" s="2" t="s">
        <v>364</v>
      </c>
      <c r="O709" s="2" t="s">
        <v>486</v>
      </c>
      <c r="P709" s="2" t="s">
        <v>63</v>
      </c>
      <c r="Q709" s="2" t="s">
        <v>63</v>
      </c>
      <c r="R709" s="2" t="s">
        <v>64</v>
      </c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2" t="s">
        <v>52</v>
      </c>
      <c r="AW709" s="2" t="s">
        <v>1087</v>
      </c>
      <c r="AX709" s="2" t="s">
        <v>52</v>
      </c>
      <c r="AY709" s="2" t="s">
        <v>52</v>
      </c>
    </row>
    <row r="710" spans="1:51" ht="30" customHeight="1" x14ac:dyDescent="0.3">
      <c r="A710" s="10" t="s">
        <v>484</v>
      </c>
      <c r="B710" s="10" t="s">
        <v>488</v>
      </c>
      <c r="C710" s="10" t="s">
        <v>93</v>
      </c>
      <c r="D710" s="11">
        <v>32</v>
      </c>
      <c r="E710" s="16">
        <f>단가대비표!O17</f>
        <v>3000</v>
      </c>
      <c r="F710" s="17">
        <f t="shared" si="139"/>
        <v>96000</v>
      </c>
      <c r="G710" s="16">
        <f>단가대비표!P17</f>
        <v>0</v>
      </c>
      <c r="H710" s="17">
        <f t="shared" si="140"/>
        <v>0</v>
      </c>
      <c r="I710" s="16">
        <f>단가대비표!V17</f>
        <v>0</v>
      </c>
      <c r="J710" s="17">
        <f t="shared" si="141"/>
        <v>0</v>
      </c>
      <c r="K710" s="16">
        <f t="shared" si="142"/>
        <v>3000</v>
      </c>
      <c r="L710" s="17">
        <f t="shared" si="143"/>
        <v>96000</v>
      </c>
      <c r="M710" s="10" t="s">
        <v>52</v>
      </c>
      <c r="N710" s="2" t="s">
        <v>364</v>
      </c>
      <c r="O710" s="2" t="s">
        <v>489</v>
      </c>
      <c r="P710" s="2" t="s">
        <v>63</v>
      </c>
      <c r="Q710" s="2" t="s">
        <v>63</v>
      </c>
      <c r="R710" s="2" t="s">
        <v>64</v>
      </c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2" t="s">
        <v>52</v>
      </c>
      <c r="AW710" s="2" t="s">
        <v>1088</v>
      </c>
      <c r="AX710" s="2" t="s">
        <v>52</v>
      </c>
      <c r="AY710" s="2" t="s">
        <v>52</v>
      </c>
    </row>
    <row r="711" spans="1:51" ht="30" customHeight="1" x14ac:dyDescent="0.3">
      <c r="A711" s="10" t="s">
        <v>491</v>
      </c>
      <c r="B711" s="10" t="s">
        <v>492</v>
      </c>
      <c r="C711" s="10" t="s">
        <v>93</v>
      </c>
      <c r="D711" s="11">
        <v>2</v>
      </c>
      <c r="E711" s="16">
        <f>단가대비표!O14</f>
        <v>5690</v>
      </c>
      <c r="F711" s="17">
        <f t="shared" si="139"/>
        <v>11380</v>
      </c>
      <c r="G711" s="16">
        <f>단가대비표!P14</f>
        <v>0</v>
      </c>
      <c r="H711" s="17">
        <f t="shared" si="140"/>
        <v>0</v>
      </c>
      <c r="I711" s="16">
        <f>단가대비표!V14</f>
        <v>0</v>
      </c>
      <c r="J711" s="17">
        <f t="shared" si="141"/>
        <v>0</v>
      </c>
      <c r="K711" s="16">
        <f t="shared" si="142"/>
        <v>5690</v>
      </c>
      <c r="L711" s="17">
        <f t="shared" si="143"/>
        <v>11380</v>
      </c>
      <c r="M711" s="10" t="s">
        <v>52</v>
      </c>
      <c r="N711" s="2" t="s">
        <v>364</v>
      </c>
      <c r="O711" s="2" t="s">
        <v>493</v>
      </c>
      <c r="P711" s="2" t="s">
        <v>63</v>
      </c>
      <c r="Q711" s="2" t="s">
        <v>63</v>
      </c>
      <c r="R711" s="2" t="s">
        <v>64</v>
      </c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2" t="s">
        <v>52</v>
      </c>
      <c r="AW711" s="2" t="s">
        <v>1089</v>
      </c>
      <c r="AX711" s="2" t="s">
        <v>52</v>
      </c>
      <c r="AY711" s="2" t="s">
        <v>52</v>
      </c>
    </row>
    <row r="712" spans="1:51" ht="30" customHeight="1" x14ac:dyDescent="0.3">
      <c r="A712" s="10" t="s">
        <v>491</v>
      </c>
      <c r="B712" s="10" t="s">
        <v>495</v>
      </c>
      <c r="C712" s="10" t="s">
        <v>93</v>
      </c>
      <c r="D712" s="11">
        <v>2</v>
      </c>
      <c r="E712" s="16">
        <f>단가대비표!O15</f>
        <v>4170</v>
      </c>
      <c r="F712" s="17">
        <f t="shared" si="139"/>
        <v>8340</v>
      </c>
      <c r="G712" s="16">
        <f>단가대비표!P15</f>
        <v>0</v>
      </c>
      <c r="H712" s="17">
        <f t="shared" si="140"/>
        <v>0</v>
      </c>
      <c r="I712" s="16">
        <f>단가대비표!V15</f>
        <v>0</v>
      </c>
      <c r="J712" s="17">
        <f t="shared" si="141"/>
        <v>0</v>
      </c>
      <c r="K712" s="16">
        <f t="shared" si="142"/>
        <v>4170</v>
      </c>
      <c r="L712" s="17">
        <f t="shared" si="143"/>
        <v>8340</v>
      </c>
      <c r="M712" s="10" t="s">
        <v>52</v>
      </c>
      <c r="N712" s="2" t="s">
        <v>364</v>
      </c>
      <c r="O712" s="2" t="s">
        <v>496</v>
      </c>
      <c r="P712" s="2" t="s">
        <v>63</v>
      </c>
      <c r="Q712" s="2" t="s">
        <v>63</v>
      </c>
      <c r="R712" s="2" t="s">
        <v>64</v>
      </c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2" t="s">
        <v>52</v>
      </c>
      <c r="AW712" s="2" t="s">
        <v>1090</v>
      </c>
      <c r="AX712" s="2" t="s">
        <v>52</v>
      </c>
      <c r="AY712" s="2" t="s">
        <v>52</v>
      </c>
    </row>
    <row r="713" spans="1:51" ht="30" customHeight="1" x14ac:dyDescent="0.3">
      <c r="A713" s="10" t="s">
        <v>498</v>
      </c>
      <c r="B713" s="10" t="s">
        <v>499</v>
      </c>
      <c r="C713" s="10" t="s">
        <v>93</v>
      </c>
      <c r="D713" s="11">
        <v>1</v>
      </c>
      <c r="E713" s="16">
        <f>단가대비표!O57</f>
        <v>10000</v>
      </c>
      <c r="F713" s="17">
        <f t="shared" si="139"/>
        <v>10000</v>
      </c>
      <c r="G713" s="16">
        <f>단가대비표!P57</f>
        <v>0</v>
      </c>
      <c r="H713" s="17">
        <f t="shared" si="140"/>
        <v>0</v>
      </c>
      <c r="I713" s="16">
        <f>단가대비표!V57</f>
        <v>0</v>
      </c>
      <c r="J713" s="17">
        <f t="shared" si="141"/>
        <v>0</v>
      </c>
      <c r="K713" s="16">
        <f t="shared" si="142"/>
        <v>10000</v>
      </c>
      <c r="L713" s="17">
        <f t="shared" si="143"/>
        <v>10000</v>
      </c>
      <c r="M713" s="10" t="s">
        <v>52</v>
      </c>
      <c r="N713" s="2" t="s">
        <v>364</v>
      </c>
      <c r="O713" s="2" t="s">
        <v>500</v>
      </c>
      <c r="P713" s="2" t="s">
        <v>63</v>
      </c>
      <c r="Q713" s="2" t="s">
        <v>63</v>
      </c>
      <c r="R713" s="2" t="s">
        <v>64</v>
      </c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2" t="s">
        <v>52</v>
      </c>
      <c r="AW713" s="2" t="s">
        <v>1091</v>
      </c>
      <c r="AX713" s="2" t="s">
        <v>52</v>
      </c>
      <c r="AY713" s="2" t="s">
        <v>52</v>
      </c>
    </row>
    <row r="714" spans="1:51" ht="30" customHeight="1" x14ac:dyDescent="0.3">
      <c r="A714" s="10" t="s">
        <v>502</v>
      </c>
      <c r="B714" s="10" t="s">
        <v>503</v>
      </c>
      <c r="C714" s="10" t="s">
        <v>93</v>
      </c>
      <c r="D714" s="11">
        <v>2</v>
      </c>
      <c r="E714" s="16">
        <f>단가대비표!O61</f>
        <v>4100</v>
      </c>
      <c r="F714" s="17">
        <f t="shared" si="139"/>
        <v>8200</v>
      </c>
      <c r="G714" s="16">
        <f>단가대비표!P61</f>
        <v>0</v>
      </c>
      <c r="H714" s="17">
        <f t="shared" si="140"/>
        <v>0</v>
      </c>
      <c r="I714" s="16">
        <f>단가대비표!V61</f>
        <v>0</v>
      </c>
      <c r="J714" s="17">
        <f t="shared" si="141"/>
        <v>0</v>
      </c>
      <c r="K714" s="16">
        <f t="shared" si="142"/>
        <v>4100</v>
      </c>
      <c r="L714" s="17">
        <f t="shared" si="143"/>
        <v>8200</v>
      </c>
      <c r="M714" s="10" t="s">
        <v>52</v>
      </c>
      <c r="N714" s="2" t="s">
        <v>364</v>
      </c>
      <c r="O714" s="2" t="s">
        <v>504</v>
      </c>
      <c r="P714" s="2" t="s">
        <v>63</v>
      </c>
      <c r="Q714" s="2" t="s">
        <v>63</v>
      </c>
      <c r="R714" s="2" t="s">
        <v>64</v>
      </c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2" t="s">
        <v>52</v>
      </c>
      <c r="AW714" s="2" t="s">
        <v>1092</v>
      </c>
      <c r="AX714" s="2" t="s">
        <v>52</v>
      </c>
      <c r="AY714" s="2" t="s">
        <v>52</v>
      </c>
    </row>
    <row r="715" spans="1:51" ht="30" customHeight="1" x14ac:dyDescent="0.3">
      <c r="A715" s="10" t="s">
        <v>506</v>
      </c>
      <c r="B715" s="10" t="s">
        <v>507</v>
      </c>
      <c r="C715" s="10" t="s">
        <v>93</v>
      </c>
      <c r="D715" s="11">
        <v>1</v>
      </c>
      <c r="E715" s="16">
        <f>단가대비표!O24</f>
        <v>4500</v>
      </c>
      <c r="F715" s="17">
        <f t="shared" si="139"/>
        <v>4500</v>
      </c>
      <c r="G715" s="16">
        <f>단가대비표!P24</f>
        <v>0</v>
      </c>
      <c r="H715" s="17">
        <f t="shared" si="140"/>
        <v>0</v>
      </c>
      <c r="I715" s="16">
        <f>단가대비표!V24</f>
        <v>0</v>
      </c>
      <c r="J715" s="17">
        <f t="shared" si="141"/>
        <v>0</v>
      </c>
      <c r="K715" s="16">
        <f t="shared" si="142"/>
        <v>4500</v>
      </c>
      <c r="L715" s="17">
        <f t="shared" si="143"/>
        <v>4500</v>
      </c>
      <c r="M715" s="10" t="s">
        <v>52</v>
      </c>
      <c r="N715" s="2" t="s">
        <v>364</v>
      </c>
      <c r="O715" s="2" t="s">
        <v>508</v>
      </c>
      <c r="P715" s="2" t="s">
        <v>63</v>
      </c>
      <c r="Q715" s="2" t="s">
        <v>63</v>
      </c>
      <c r="R715" s="2" t="s">
        <v>64</v>
      </c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2" t="s">
        <v>52</v>
      </c>
      <c r="AW715" s="2" t="s">
        <v>1093</v>
      </c>
      <c r="AX715" s="2" t="s">
        <v>52</v>
      </c>
      <c r="AY715" s="2" t="s">
        <v>52</v>
      </c>
    </row>
    <row r="716" spans="1:51" ht="30" customHeight="1" x14ac:dyDescent="0.3">
      <c r="A716" s="10" t="s">
        <v>510</v>
      </c>
      <c r="B716" s="10" t="s">
        <v>774</v>
      </c>
      <c r="C716" s="10" t="s">
        <v>93</v>
      </c>
      <c r="D716" s="11">
        <v>1</v>
      </c>
      <c r="E716" s="16">
        <f>단가대비표!O33</f>
        <v>55000</v>
      </c>
      <c r="F716" s="17">
        <f t="shared" si="139"/>
        <v>55000</v>
      </c>
      <c r="G716" s="16">
        <f>단가대비표!P33</f>
        <v>0</v>
      </c>
      <c r="H716" s="17">
        <f t="shared" si="140"/>
        <v>0</v>
      </c>
      <c r="I716" s="16">
        <f>단가대비표!V33</f>
        <v>0</v>
      </c>
      <c r="J716" s="17">
        <f t="shared" si="141"/>
        <v>0</v>
      </c>
      <c r="K716" s="16">
        <f t="shared" si="142"/>
        <v>55000</v>
      </c>
      <c r="L716" s="17">
        <f t="shared" si="143"/>
        <v>55000</v>
      </c>
      <c r="M716" s="10" t="s">
        <v>52</v>
      </c>
      <c r="N716" s="2" t="s">
        <v>364</v>
      </c>
      <c r="O716" s="2" t="s">
        <v>775</v>
      </c>
      <c r="P716" s="2" t="s">
        <v>63</v>
      </c>
      <c r="Q716" s="2" t="s">
        <v>63</v>
      </c>
      <c r="R716" s="2" t="s">
        <v>64</v>
      </c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2" t="s">
        <v>52</v>
      </c>
      <c r="AW716" s="2" t="s">
        <v>1094</v>
      </c>
      <c r="AX716" s="2" t="s">
        <v>52</v>
      </c>
      <c r="AY716" s="2" t="s">
        <v>52</v>
      </c>
    </row>
    <row r="717" spans="1:51" ht="30" customHeight="1" x14ac:dyDescent="0.3">
      <c r="A717" s="10" t="s">
        <v>510</v>
      </c>
      <c r="B717" s="10" t="s">
        <v>514</v>
      </c>
      <c r="C717" s="10" t="s">
        <v>93</v>
      </c>
      <c r="D717" s="11">
        <v>3</v>
      </c>
      <c r="E717" s="16">
        <f>단가대비표!O31</f>
        <v>24000</v>
      </c>
      <c r="F717" s="17">
        <f t="shared" si="139"/>
        <v>72000</v>
      </c>
      <c r="G717" s="16">
        <f>단가대비표!P31</f>
        <v>0</v>
      </c>
      <c r="H717" s="17">
        <f t="shared" si="140"/>
        <v>0</v>
      </c>
      <c r="I717" s="16">
        <f>단가대비표!V31</f>
        <v>0</v>
      </c>
      <c r="J717" s="17">
        <f t="shared" si="141"/>
        <v>0</v>
      </c>
      <c r="K717" s="16">
        <f t="shared" si="142"/>
        <v>24000</v>
      </c>
      <c r="L717" s="17">
        <f t="shared" si="143"/>
        <v>72000</v>
      </c>
      <c r="M717" s="10" t="s">
        <v>52</v>
      </c>
      <c r="N717" s="2" t="s">
        <v>364</v>
      </c>
      <c r="O717" s="2" t="s">
        <v>515</v>
      </c>
      <c r="P717" s="2" t="s">
        <v>63</v>
      </c>
      <c r="Q717" s="2" t="s">
        <v>63</v>
      </c>
      <c r="R717" s="2" t="s">
        <v>64</v>
      </c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2" t="s">
        <v>52</v>
      </c>
      <c r="AW717" s="2" t="s">
        <v>1095</v>
      </c>
      <c r="AX717" s="2" t="s">
        <v>52</v>
      </c>
      <c r="AY717" s="2" t="s">
        <v>52</v>
      </c>
    </row>
    <row r="718" spans="1:51" ht="30" customHeight="1" x14ac:dyDescent="0.3">
      <c r="A718" s="10" t="s">
        <v>778</v>
      </c>
      <c r="B718" s="10" t="s">
        <v>779</v>
      </c>
      <c r="C718" s="10" t="s">
        <v>519</v>
      </c>
      <c r="D718" s="11">
        <v>1</v>
      </c>
      <c r="E718" s="16">
        <f>단가대비표!O47</f>
        <v>1850000</v>
      </c>
      <c r="F718" s="17">
        <f t="shared" si="139"/>
        <v>1850000</v>
      </c>
      <c r="G718" s="16">
        <f>단가대비표!P47</f>
        <v>0</v>
      </c>
      <c r="H718" s="17">
        <f t="shared" si="140"/>
        <v>0</v>
      </c>
      <c r="I718" s="16">
        <f>단가대비표!V47</f>
        <v>0</v>
      </c>
      <c r="J718" s="17">
        <f t="shared" si="141"/>
        <v>0</v>
      </c>
      <c r="K718" s="16">
        <f t="shared" si="142"/>
        <v>1850000</v>
      </c>
      <c r="L718" s="17">
        <f t="shared" si="143"/>
        <v>1850000</v>
      </c>
      <c r="M718" s="10" t="s">
        <v>52</v>
      </c>
      <c r="N718" s="2" t="s">
        <v>364</v>
      </c>
      <c r="O718" s="2" t="s">
        <v>780</v>
      </c>
      <c r="P718" s="2" t="s">
        <v>63</v>
      </c>
      <c r="Q718" s="2" t="s">
        <v>63</v>
      </c>
      <c r="R718" s="2" t="s">
        <v>64</v>
      </c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2" t="s">
        <v>52</v>
      </c>
      <c r="AW718" s="2" t="s">
        <v>1096</v>
      </c>
      <c r="AX718" s="2" t="s">
        <v>52</v>
      </c>
      <c r="AY718" s="2" t="s">
        <v>52</v>
      </c>
    </row>
    <row r="719" spans="1:51" ht="30" customHeight="1" x14ac:dyDescent="0.3">
      <c r="A719" s="10" t="s">
        <v>522</v>
      </c>
      <c r="B719" s="10" t="s">
        <v>52</v>
      </c>
      <c r="C719" s="10" t="s">
        <v>93</v>
      </c>
      <c r="D719" s="11">
        <v>1</v>
      </c>
      <c r="E719" s="16">
        <f>단가대비표!O46</f>
        <v>59400</v>
      </c>
      <c r="F719" s="17">
        <f t="shared" si="139"/>
        <v>59400</v>
      </c>
      <c r="G719" s="16">
        <f>단가대비표!P46</f>
        <v>0</v>
      </c>
      <c r="H719" s="17">
        <f t="shared" si="140"/>
        <v>0</v>
      </c>
      <c r="I719" s="16">
        <f>단가대비표!V46</f>
        <v>0</v>
      </c>
      <c r="J719" s="17">
        <f t="shared" si="141"/>
        <v>0</v>
      </c>
      <c r="K719" s="16">
        <f t="shared" si="142"/>
        <v>59400</v>
      </c>
      <c r="L719" s="17">
        <f t="shared" si="143"/>
        <v>59400</v>
      </c>
      <c r="M719" s="10" t="s">
        <v>52</v>
      </c>
      <c r="N719" s="2" t="s">
        <v>364</v>
      </c>
      <c r="O719" s="2" t="s">
        <v>523</v>
      </c>
      <c r="P719" s="2" t="s">
        <v>63</v>
      </c>
      <c r="Q719" s="2" t="s">
        <v>63</v>
      </c>
      <c r="R719" s="2" t="s">
        <v>64</v>
      </c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2" t="s">
        <v>52</v>
      </c>
      <c r="AW719" s="2" t="s">
        <v>1097</v>
      </c>
      <c r="AX719" s="2" t="s">
        <v>52</v>
      </c>
      <c r="AY719" s="2" t="s">
        <v>52</v>
      </c>
    </row>
    <row r="720" spans="1:51" ht="30" customHeight="1" x14ac:dyDescent="0.3">
      <c r="A720" s="10" t="s">
        <v>525</v>
      </c>
      <c r="B720" s="10" t="s">
        <v>783</v>
      </c>
      <c r="C720" s="10" t="s">
        <v>93</v>
      </c>
      <c r="D720" s="11">
        <v>6</v>
      </c>
      <c r="E720" s="16">
        <f>단가대비표!O30</f>
        <v>56500</v>
      </c>
      <c r="F720" s="17">
        <f t="shared" si="139"/>
        <v>339000</v>
      </c>
      <c r="G720" s="16">
        <f>단가대비표!P30</f>
        <v>0</v>
      </c>
      <c r="H720" s="17">
        <f t="shared" si="140"/>
        <v>0</v>
      </c>
      <c r="I720" s="16">
        <f>단가대비표!V30</f>
        <v>0</v>
      </c>
      <c r="J720" s="17">
        <f t="shared" si="141"/>
        <v>0</v>
      </c>
      <c r="K720" s="16">
        <f t="shared" si="142"/>
        <v>56500</v>
      </c>
      <c r="L720" s="17">
        <f t="shared" si="143"/>
        <v>339000</v>
      </c>
      <c r="M720" s="10" t="s">
        <v>52</v>
      </c>
      <c r="N720" s="2" t="s">
        <v>364</v>
      </c>
      <c r="O720" s="2" t="s">
        <v>784</v>
      </c>
      <c r="P720" s="2" t="s">
        <v>63</v>
      </c>
      <c r="Q720" s="2" t="s">
        <v>63</v>
      </c>
      <c r="R720" s="2" t="s">
        <v>64</v>
      </c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2" t="s">
        <v>52</v>
      </c>
      <c r="AW720" s="2" t="s">
        <v>1098</v>
      </c>
      <c r="AX720" s="2" t="s">
        <v>52</v>
      </c>
      <c r="AY720" s="2" t="s">
        <v>52</v>
      </c>
    </row>
    <row r="721" spans="1:51" ht="30" customHeight="1" x14ac:dyDescent="0.3">
      <c r="A721" s="10" t="s">
        <v>525</v>
      </c>
      <c r="B721" s="10" t="s">
        <v>526</v>
      </c>
      <c r="C721" s="10" t="s">
        <v>93</v>
      </c>
      <c r="D721" s="11">
        <v>7</v>
      </c>
      <c r="E721" s="16">
        <f>단가대비표!O29</f>
        <v>12000</v>
      </c>
      <c r="F721" s="17">
        <f t="shared" si="139"/>
        <v>84000</v>
      </c>
      <c r="G721" s="16">
        <f>단가대비표!P29</f>
        <v>0</v>
      </c>
      <c r="H721" s="17">
        <f t="shared" si="140"/>
        <v>0</v>
      </c>
      <c r="I721" s="16">
        <f>단가대비표!V29</f>
        <v>0</v>
      </c>
      <c r="J721" s="17">
        <f t="shared" si="141"/>
        <v>0</v>
      </c>
      <c r="K721" s="16">
        <f t="shared" si="142"/>
        <v>12000</v>
      </c>
      <c r="L721" s="17">
        <f t="shared" si="143"/>
        <v>84000</v>
      </c>
      <c r="M721" s="10" t="s">
        <v>52</v>
      </c>
      <c r="N721" s="2" t="s">
        <v>364</v>
      </c>
      <c r="O721" s="2" t="s">
        <v>527</v>
      </c>
      <c r="P721" s="2" t="s">
        <v>63</v>
      </c>
      <c r="Q721" s="2" t="s">
        <v>63</v>
      </c>
      <c r="R721" s="2" t="s">
        <v>64</v>
      </c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2" t="s">
        <v>52</v>
      </c>
      <c r="AW721" s="2" t="s">
        <v>1099</v>
      </c>
      <c r="AX721" s="2" t="s">
        <v>52</v>
      </c>
      <c r="AY721" s="2" t="s">
        <v>52</v>
      </c>
    </row>
    <row r="722" spans="1:51" ht="30" customHeight="1" x14ac:dyDescent="0.3">
      <c r="A722" s="10" t="s">
        <v>529</v>
      </c>
      <c r="B722" s="10" t="s">
        <v>787</v>
      </c>
      <c r="C722" s="10" t="s">
        <v>93</v>
      </c>
      <c r="D722" s="11">
        <v>6</v>
      </c>
      <c r="E722" s="16">
        <f>단가대비표!O20</f>
        <v>1090</v>
      </c>
      <c r="F722" s="17">
        <f t="shared" si="139"/>
        <v>6540</v>
      </c>
      <c r="G722" s="16">
        <f>단가대비표!P20</f>
        <v>0</v>
      </c>
      <c r="H722" s="17">
        <f t="shared" si="140"/>
        <v>0</v>
      </c>
      <c r="I722" s="16">
        <f>단가대비표!V20</f>
        <v>0</v>
      </c>
      <c r="J722" s="17">
        <f t="shared" si="141"/>
        <v>0</v>
      </c>
      <c r="K722" s="16">
        <f t="shared" si="142"/>
        <v>1090</v>
      </c>
      <c r="L722" s="17">
        <f t="shared" si="143"/>
        <v>6540</v>
      </c>
      <c r="M722" s="10" t="s">
        <v>52</v>
      </c>
      <c r="N722" s="2" t="s">
        <v>364</v>
      </c>
      <c r="O722" s="2" t="s">
        <v>788</v>
      </c>
      <c r="P722" s="2" t="s">
        <v>63</v>
      </c>
      <c r="Q722" s="2" t="s">
        <v>63</v>
      </c>
      <c r="R722" s="2" t="s">
        <v>64</v>
      </c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2" t="s">
        <v>52</v>
      </c>
      <c r="AW722" s="2" t="s">
        <v>1100</v>
      </c>
      <c r="AX722" s="2" t="s">
        <v>52</v>
      </c>
      <c r="AY722" s="2" t="s">
        <v>52</v>
      </c>
    </row>
    <row r="723" spans="1:51" ht="30" customHeight="1" x14ac:dyDescent="0.3">
      <c r="A723" s="10" t="s">
        <v>529</v>
      </c>
      <c r="B723" s="10" t="s">
        <v>790</v>
      </c>
      <c r="C723" s="10" t="s">
        <v>93</v>
      </c>
      <c r="D723" s="11">
        <v>1</v>
      </c>
      <c r="E723" s="16">
        <f>단가대비표!O21</f>
        <v>3480</v>
      </c>
      <c r="F723" s="17">
        <f t="shared" si="139"/>
        <v>3480</v>
      </c>
      <c r="G723" s="16">
        <f>단가대비표!P21</f>
        <v>0</v>
      </c>
      <c r="H723" s="17">
        <f t="shared" si="140"/>
        <v>0</v>
      </c>
      <c r="I723" s="16">
        <f>단가대비표!V21</f>
        <v>0</v>
      </c>
      <c r="J723" s="17">
        <f t="shared" si="141"/>
        <v>0</v>
      </c>
      <c r="K723" s="16">
        <f t="shared" si="142"/>
        <v>3480</v>
      </c>
      <c r="L723" s="17">
        <f t="shared" si="143"/>
        <v>3480</v>
      </c>
      <c r="M723" s="10" t="s">
        <v>52</v>
      </c>
      <c r="N723" s="2" t="s">
        <v>364</v>
      </c>
      <c r="O723" s="2" t="s">
        <v>791</v>
      </c>
      <c r="P723" s="2" t="s">
        <v>63</v>
      </c>
      <c r="Q723" s="2" t="s">
        <v>63</v>
      </c>
      <c r="R723" s="2" t="s">
        <v>64</v>
      </c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2" t="s">
        <v>52</v>
      </c>
      <c r="AW723" s="2" t="s">
        <v>1101</v>
      </c>
      <c r="AX723" s="2" t="s">
        <v>52</v>
      </c>
      <c r="AY723" s="2" t="s">
        <v>52</v>
      </c>
    </row>
    <row r="724" spans="1:51" ht="30" customHeight="1" x14ac:dyDescent="0.3">
      <c r="A724" s="10" t="s">
        <v>536</v>
      </c>
      <c r="B724" s="10" t="s">
        <v>537</v>
      </c>
      <c r="C724" s="10" t="s">
        <v>93</v>
      </c>
      <c r="D724" s="11">
        <v>1</v>
      </c>
      <c r="E724" s="16">
        <f>단가대비표!O59</f>
        <v>13970</v>
      </c>
      <c r="F724" s="17">
        <f t="shared" si="139"/>
        <v>13970</v>
      </c>
      <c r="G724" s="16">
        <f>단가대비표!P59</f>
        <v>0</v>
      </c>
      <c r="H724" s="17">
        <f t="shared" si="140"/>
        <v>0</v>
      </c>
      <c r="I724" s="16">
        <f>단가대비표!V59</f>
        <v>0</v>
      </c>
      <c r="J724" s="17">
        <f t="shared" si="141"/>
        <v>0</v>
      </c>
      <c r="K724" s="16">
        <f t="shared" si="142"/>
        <v>13970</v>
      </c>
      <c r="L724" s="17">
        <f t="shared" si="143"/>
        <v>13970</v>
      </c>
      <c r="M724" s="10" t="s">
        <v>52</v>
      </c>
      <c r="N724" s="2" t="s">
        <v>364</v>
      </c>
      <c r="O724" s="2" t="s">
        <v>538</v>
      </c>
      <c r="P724" s="2" t="s">
        <v>63</v>
      </c>
      <c r="Q724" s="2" t="s">
        <v>63</v>
      </c>
      <c r="R724" s="2" t="s">
        <v>64</v>
      </c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2" t="s">
        <v>52</v>
      </c>
      <c r="AW724" s="2" t="s">
        <v>1102</v>
      </c>
      <c r="AX724" s="2" t="s">
        <v>52</v>
      </c>
      <c r="AY724" s="2" t="s">
        <v>52</v>
      </c>
    </row>
    <row r="725" spans="1:51" ht="30" customHeight="1" x14ac:dyDescent="0.3">
      <c r="A725" s="10" t="s">
        <v>540</v>
      </c>
      <c r="B725" s="10" t="s">
        <v>541</v>
      </c>
      <c r="C725" s="10" t="s">
        <v>93</v>
      </c>
      <c r="D725" s="11">
        <v>1</v>
      </c>
      <c r="E725" s="16">
        <f>단가대비표!O60</f>
        <v>15970</v>
      </c>
      <c r="F725" s="17">
        <f t="shared" si="139"/>
        <v>15970</v>
      </c>
      <c r="G725" s="16">
        <f>단가대비표!P60</f>
        <v>0</v>
      </c>
      <c r="H725" s="17">
        <f t="shared" si="140"/>
        <v>0</v>
      </c>
      <c r="I725" s="16">
        <f>단가대비표!V60</f>
        <v>0</v>
      </c>
      <c r="J725" s="17">
        <f t="shared" si="141"/>
        <v>0</v>
      </c>
      <c r="K725" s="16">
        <f t="shared" si="142"/>
        <v>15970</v>
      </c>
      <c r="L725" s="17">
        <f t="shared" si="143"/>
        <v>15970</v>
      </c>
      <c r="M725" s="10" t="s">
        <v>52</v>
      </c>
      <c r="N725" s="2" t="s">
        <v>364</v>
      </c>
      <c r="O725" s="2" t="s">
        <v>542</v>
      </c>
      <c r="P725" s="2" t="s">
        <v>63</v>
      </c>
      <c r="Q725" s="2" t="s">
        <v>63</v>
      </c>
      <c r="R725" s="2" t="s">
        <v>64</v>
      </c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2" t="s">
        <v>52</v>
      </c>
      <c r="AW725" s="2" t="s">
        <v>1103</v>
      </c>
      <c r="AX725" s="2" t="s">
        <v>52</v>
      </c>
      <c r="AY725" s="2" t="s">
        <v>52</v>
      </c>
    </row>
    <row r="726" spans="1:51" ht="30" customHeight="1" x14ac:dyDescent="0.3">
      <c r="A726" s="10" t="s">
        <v>544</v>
      </c>
      <c r="B726" s="10" t="s">
        <v>545</v>
      </c>
      <c r="C726" s="10" t="s">
        <v>93</v>
      </c>
      <c r="D726" s="11">
        <v>2</v>
      </c>
      <c r="E726" s="16">
        <f>단가대비표!O58</f>
        <v>30000</v>
      </c>
      <c r="F726" s="17">
        <f t="shared" si="139"/>
        <v>60000</v>
      </c>
      <c r="G726" s="16">
        <f>단가대비표!P58</f>
        <v>0</v>
      </c>
      <c r="H726" s="17">
        <f t="shared" si="140"/>
        <v>0</v>
      </c>
      <c r="I726" s="16">
        <f>단가대비표!V58</f>
        <v>0</v>
      </c>
      <c r="J726" s="17">
        <f t="shared" si="141"/>
        <v>0</v>
      </c>
      <c r="K726" s="16">
        <f t="shared" si="142"/>
        <v>30000</v>
      </c>
      <c r="L726" s="17">
        <f t="shared" si="143"/>
        <v>60000</v>
      </c>
      <c r="M726" s="10" t="s">
        <v>52</v>
      </c>
      <c r="N726" s="2" t="s">
        <v>364</v>
      </c>
      <c r="O726" s="2" t="s">
        <v>546</v>
      </c>
      <c r="P726" s="2" t="s">
        <v>63</v>
      </c>
      <c r="Q726" s="2" t="s">
        <v>63</v>
      </c>
      <c r="R726" s="2" t="s">
        <v>64</v>
      </c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2" t="s">
        <v>52</v>
      </c>
      <c r="AW726" s="2" t="s">
        <v>1104</v>
      </c>
      <c r="AX726" s="2" t="s">
        <v>52</v>
      </c>
      <c r="AY726" s="2" t="s">
        <v>52</v>
      </c>
    </row>
    <row r="727" spans="1:51" ht="30" customHeight="1" x14ac:dyDescent="0.3">
      <c r="A727" s="10" t="s">
        <v>548</v>
      </c>
      <c r="B727" s="10" t="s">
        <v>549</v>
      </c>
      <c r="C727" s="10" t="s">
        <v>93</v>
      </c>
      <c r="D727" s="11">
        <v>1</v>
      </c>
      <c r="E727" s="16">
        <f>단가대비표!O18</f>
        <v>10500</v>
      </c>
      <c r="F727" s="17">
        <f t="shared" si="139"/>
        <v>10500</v>
      </c>
      <c r="G727" s="16">
        <f>단가대비표!P18</f>
        <v>0</v>
      </c>
      <c r="H727" s="17">
        <f t="shared" si="140"/>
        <v>0</v>
      </c>
      <c r="I727" s="16">
        <f>단가대비표!V18</f>
        <v>0</v>
      </c>
      <c r="J727" s="17">
        <f t="shared" si="141"/>
        <v>0</v>
      </c>
      <c r="K727" s="16">
        <f t="shared" si="142"/>
        <v>10500</v>
      </c>
      <c r="L727" s="17">
        <f t="shared" si="143"/>
        <v>10500</v>
      </c>
      <c r="M727" s="10" t="s">
        <v>52</v>
      </c>
      <c r="N727" s="2" t="s">
        <v>364</v>
      </c>
      <c r="O727" s="2" t="s">
        <v>550</v>
      </c>
      <c r="P727" s="2" t="s">
        <v>63</v>
      </c>
      <c r="Q727" s="2" t="s">
        <v>63</v>
      </c>
      <c r="R727" s="2" t="s">
        <v>64</v>
      </c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2" t="s">
        <v>52</v>
      </c>
      <c r="AW727" s="2" t="s">
        <v>1105</v>
      </c>
      <c r="AX727" s="2" t="s">
        <v>52</v>
      </c>
      <c r="AY727" s="2" t="s">
        <v>52</v>
      </c>
    </row>
    <row r="728" spans="1:51" ht="30" customHeight="1" x14ac:dyDescent="0.3">
      <c r="A728" s="10" t="s">
        <v>552</v>
      </c>
      <c r="B728" s="10" t="s">
        <v>553</v>
      </c>
      <c r="C728" s="10" t="s">
        <v>93</v>
      </c>
      <c r="D728" s="11">
        <v>1</v>
      </c>
      <c r="E728" s="16">
        <f>단가대비표!O27</f>
        <v>2900</v>
      </c>
      <c r="F728" s="17">
        <f t="shared" si="139"/>
        <v>2900</v>
      </c>
      <c r="G728" s="16">
        <f>단가대비표!P27</f>
        <v>0</v>
      </c>
      <c r="H728" s="17">
        <f t="shared" si="140"/>
        <v>0</v>
      </c>
      <c r="I728" s="16">
        <f>단가대비표!V27</f>
        <v>0</v>
      </c>
      <c r="J728" s="17">
        <f t="shared" si="141"/>
        <v>0</v>
      </c>
      <c r="K728" s="16">
        <f t="shared" si="142"/>
        <v>2900</v>
      </c>
      <c r="L728" s="17">
        <f t="shared" si="143"/>
        <v>2900</v>
      </c>
      <c r="M728" s="10" t="s">
        <v>52</v>
      </c>
      <c r="N728" s="2" t="s">
        <v>364</v>
      </c>
      <c r="O728" s="2" t="s">
        <v>554</v>
      </c>
      <c r="P728" s="2" t="s">
        <v>63</v>
      </c>
      <c r="Q728" s="2" t="s">
        <v>63</v>
      </c>
      <c r="R728" s="2" t="s">
        <v>64</v>
      </c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2" t="s">
        <v>52</v>
      </c>
      <c r="AW728" s="2" t="s">
        <v>1106</v>
      </c>
      <c r="AX728" s="2" t="s">
        <v>52</v>
      </c>
      <c r="AY728" s="2" t="s">
        <v>52</v>
      </c>
    </row>
    <row r="729" spans="1:51" ht="30" customHeight="1" x14ac:dyDescent="0.3">
      <c r="A729" s="10" t="s">
        <v>798</v>
      </c>
      <c r="B729" s="10" t="s">
        <v>799</v>
      </c>
      <c r="C729" s="10" t="s">
        <v>93</v>
      </c>
      <c r="D729" s="11">
        <v>24</v>
      </c>
      <c r="E729" s="16">
        <f>단가대비표!O26</f>
        <v>3100</v>
      </c>
      <c r="F729" s="17">
        <f t="shared" si="139"/>
        <v>74400</v>
      </c>
      <c r="G729" s="16">
        <f>단가대비표!P26</f>
        <v>0</v>
      </c>
      <c r="H729" s="17">
        <f t="shared" si="140"/>
        <v>0</v>
      </c>
      <c r="I729" s="16">
        <f>단가대비표!V26</f>
        <v>0</v>
      </c>
      <c r="J729" s="17">
        <f t="shared" si="141"/>
        <v>0</v>
      </c>
      <c r="K729" s="16">
        <f t="shared" si="142"/>
        <v>3100</v>
      </c>
      <c r="L729" s="17">
        <f t="shared" si="143"/>
        <v>74400</v>
      </c>
      <c r="M729" s="10" t="s">
        <v>52</v>
      </c>
      <c r="N729" s="2" t="s">
        <v>364</v>
      </c>
      <c r="O729" s="2" t="s">
        <v>800</v>
      </c>
      <c r="P729" s="2" t="s">
        <v>63</v>
      </c>
      <c r="Q729" s="2" t="s">
        <v>63</v>
      </c>
      <c r="R729" s="2" t="s">
        <v>64</v>
      </c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2" t="s">
        <v>52</v>
      </c>
      <c r="AW729" s="2" t="s">
        <v>1107</v>
      </c>
      <c r="AX729" s="2" t="s">
        <v>52</v>
      </c>
      <c r="AY729" s="2" t="s">
        <v>52</v>
      </c>
    </row>
    <row r="730" spans="1:51" ht="30" customHeight="1" x14ac:dyDescent="0.3">
      <c r="A730" s="10" t="s">
        <v>802</v>
      </c>
      <c r="B730" s="10" t="s">
        <v>803</v>
      </c>
      <c r="C730" s="10" t="s">
        <v>93</v>
      </c>
      <c r="D730" s="11">
        <v>6</v>
      </c>
      <c r="E730" s="16">
        <f>단가대비표!O64</f>
        <v>150000</v>
      </c>
      <c r="F730" s="17">
        <f t="shared" si="139"/>
        <v>900000</v>
      </c>
      <c r="G730" s="16">
        <f>단가대비표!P64</f>
        <v>0</v>
      </c>
      <c r="H730" s="17">
        <f t="shared" si="140"/>
        <v>0</v>
      </c>
      <c r="I730" s="16">
        <f>단가대비표!V64</f>
        <v>0</v>
      </c>
      <c r="J730" s="17">
        <f t="shared" si="141"/>
        <v>0</v>
      </c>
      <c r="K730" s="16">
        <f t="shared" si="142"/>
        <v>150000</v>
      </c>
      <c r="L730" s="17">
        <f t="shared" si="143"/>
        <v>900000</v>
      </c>
      <c r="M730" s="10" t="s">
        <v>52</v>
      </c>
      <c r="N730" s="2" t="s">
        <v>364</v>
      </c>
      <c r="O730" s="2" t="s">
        <v>804</v>
      </c>
      <c r="P730" s="2" t="s">
        <v>63</v>
      </c>
      <c r="Q730" s="2" t="s">
        <v>63</v>
      </c>
      <c r="R730" s="2" t="s">
        <v>64</v>
      </c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2" t="s">
        <v>52</v>
      </c>
      <c r="AW730" s="2" t="s">
        <v>1108</v>
      </c>
      <c r="AX730" s="2" t="s">
        <v>52</v>
      </c>
      <c r="AY730" s="2" t="s">
        <v>52</v>
      </c>
    </row>
    <row r="731" spans="1:51" ht="30" customHeight="1" x14ac:dyDescent="0.3">
      <c r="A731" s="10" t="s">
        <v>806</v>
      </c>
      <c r="B731" s="10" t="s">
        <v>807</v>
      </c>
      <c r="C731" s="10" t="s">
        <v>93</v>
      </c>
      <c r="D731" s="11">
        <v>6</v>
      </c>
      <c r="E731" s="16">
        <f>단가대비표!O63</f>
        <v>220000</v>
      </c>
      <c r="F731" s="17">
        <f t="shared" si="139"/>
        <v>1320000</v>
      </c>
      <c r="G731" s="16">
        <f>단가대비표!P63</f>
        <v>0</v>
      </c>
      <c r="H731" s="17">
        <f t="shared" si="140"/>
        <v>0</v>
      </c>
      <c r="I731" s="16">
        <f>단가대비표!V63</f>
        <v>0</v>
      </c>
      <c r="J731" s="17">
        <f t="shared" si="141"/>
        <v>0</v>
      </c>
      <c r="K731" s="16">
        <f t="shared" si="142"/>
        <v>220000</v>
      </c>
      <c r="L731" s="17">
        <f t="shared" si="143"/>
        <v>1320000</v>
      </c>
      <c r="M731" s="10" t="s">
        <v>52</v>
      </c>
      <c r="N731" s="2" t="s">
        <v>364</v>
      </c>
      <c r="O731" s="2" t="s">
        <v>808</v>
      </c>
      <c r="P731" s="2" t="s">
        <v>63</v>
      </c>
      <c r="Q731" s="2" t="s">
        <v>63</v>
      </c>
      <c r="R731" s="2" t="s">
        <v>64</v>
      </c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2" t="s">
        <v>52</v>
      </c>
      <c r="AW731" s="2" t="s">
        <v>1109</v>
      </c>
      <c r="AX731" s="2" t="s">
        <v>52</v>
      </c>
      <c r="AY731" s="2" t="s">
        <v>52</v>
      </c>
    </row>
    <row r="732" spans="1:51" ht="30" customHeight="1" x14ac:dyDescent="0.3">
      <c r="A732" s="10" t="s">
        <v>810</v>
      </c>
      <c r="B732" s="10" t="s">
        <v>811</v>
      </c>
      <c r="C732" s="10" t="s">
        <v>93</v>
      </c>
      <c r="D732" s="11">
        <v>6</v>
      </c>
      <c r="E732" s="16">
        <f>단가대비표!O65</f>
        <v>125000</v>
      </c>
      <c r="F732" s="17">
        <f t="shared" si="139"/>
        <v>750000</v>
      </c>
      <c r="G732" s="16">
        <f>단가대비표!P65</f>
        <v>0</v>
      </c>
      <c r="H732" s="17">
        <f t="shared" si="140"/>
        <v>0</v>
      </c>
      <c r="I732" s="16">
        <f>단가대비표!V65</f>
        <v>0</v>
      </c>
      <c r="J732" s="17">
        <f t="shared" si="141"/>
        <v>0</v>
      </c>
      <c r="K732" s="16">
        <f t="shared" si="142"/>
        <v>125000</v>
      </c>
      <c r="L732" s="17">
        <f t="shared" si="143"/>
        <v>750000</v>
      </c>
      <c r="M732" s="10" t="s">
        <v>52</v>
      </c>
      <c r="N732" s="2" t="s">
        <v>364</v>
      </c>
      <c r="O732" s="2" t="s">
        <v>812</v>
      </c>
      <c r="P732" s="2" t="s">
        <v>63</v>
      </c>
      <c r="Q732" s="2" t="s">
        <v>63</v>
      </c>
      <c r="R732" s="2" t="s">
        <v>64</v>
      </c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2" t="s">
        <v>52</v>
      </c>
      <c r="AW732" s="2" t="s">
        <v>1110</v>
      </c>
      <c r="AX732" s="2" t="s">
        <v>52</v>
      </c>
      <c r="AY732" s="2" t="s">
        <v>52</v>
      </c>
    </row>
    <row r="733" spans="1:51" ht="30" customHeight="1" x14ac:dyDescent="0.3">
      <c r="A733" s="10" t="s">
        <v>556</v>
      </c>
      <c r="B733" s="10" t="s">
        <v>557</v>
      </c>
      <c r="C733" s="10" t="s">
        <v>93</v>
      </c>
      <c r="D733" s="11">
        <v>26</v>
      </c>
      <c r="E733" s="16">
        <f>단가대비표!O28</f>
        <v>6100</v>
      </c>
      <c r="F733" s="17">
        <f t="shared" si="139"/>
        <v>158600</v>
      </c>
      <c r="G733" s="16">
        <f>단가대비표!P28</f>
        <v>0</v>
      </c>
      <c r="H733" s="17">
        <f t="shared" si="140"/>
        <v>0</v>
      </c>
      <c r="I733" s="16">
        <f>단가대비표!V28</f>
        <v>0</v>
      </c>
      <c r="J733" s="17">
        <f t="shared" si="141"/>
        <v>0</v>
      </c>
      <c r="K733" s="16">
        <f t="shared" si="142"/>
        <v>6100</v>
      </c>
      <c r="L733" s="17">
        <f t="shared" si="143"/>
        <v>158600</v>
      </c>
      <c r="M733" s="10" t="s">
        <v>52</v>
      </c>
      <c r="N733" s="2" t="s">
        <v>364</v>
      </c>
      <c r="O733" s="2" t="s">
        <v>558</v>
      </c>
      <c r="P733" s="2" t="s">
        <v>63</v>
      </c>
      <c r="Q733" s="2" t="s">
        <v>63</v>
      </c>
      <c r="R733" s="2" t="s">
        <v>64</v>
      </c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2" t="s">
        <v>52</v>
      </c>
      <c r="AW733" s="2" t="s">
        <v>1111</v>
      </c>
      <c r="AX733" s="2" t="s">
        <v>52</v>
      </c>
      <c r="AY733" s="2" t="s">
        <v>52</v>
      </c>
    </row>
    <row r="734" spans="1:51" ht="30" customHeight="1" x14ac:dyDescent="0.3">
      <c r="A734" s="10" t="s">
        <v>560</v>
      </c>
      <c r="B734" s="10" t="s">
        <v>561</v>
      </c>
      <c r="C734" s="10" t="s">
        <v>93</v>
      </c>
      <c r="D734" s="11">
        <v>1</v>
      </c>
      <c r="E734" s="16">
        <f>단가대비표!O25</f>
        <v>13500</v>
      </c>
      <c r="F734" s="17">
        <f t="shared" si="139"/>
        <v>13500</v>
      </c>
      <c r="G734" s="16">
        <f>단가대비표!P25</f>
        <v>0</v>
      </c>
      <c r="H734" s="17">
        <f t="shared" si="140"/>
        <v>0</v>
      </c>
      <c r="I734" s="16">
        <f>단가대비표!V25</f>
        <v>0</v>
      </c>
      <c r="J734" s="17">
        <f t="shared" si="141"/>
        <v>0</v>
      </c>
      <c r="K734" s="16">
        <f t="shared" si="142"/>
        <v>13500</v>
      </c>
      <c r="L734" s="17">
        <f t="shared" si="143"/>
        <v>13500</v>
      </c>
      <c r="M734" s="10" t="s">
        <v>52</v>
      </c>
      <c r="N734" s="2" t="s">
        <v>364</v>
      </c>
      <c r="O734" s="2" t="s">
        <v>562</v>
      </c>
      <c r="P734" s="2" t="s">
        <v>63</v>
      </c>
      <c r="Q734" s="2" t="s">
        <v>63</v>
      </c>
      <c r="R734" s="2" t="s">
        <v>64</v>
      </c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2" t="s">
        <v>52</v>
      </c>
      <c r="AW734" s="2" t="s">
        <v>1112</v>
      </c>
      <c r="AX734" s="2" t="s">
        <v>52</v>
      </c>
      <c r="AY734" s="2" t="s">
        <v>52</v>
      </c>
    </row>
    <row r="735" spans="1:51" ht="30" customHeight="1" x14ac:dyDescent="0.3">
      <c r="A735" s="10" t="s">
        <v>564</v>
      </c>
      <c r="B735" s="10" t="s">
        <v>565</v>
      </c>
      <c r="C735" s="10" t="s">
        <v>93</v>
      </c>
      <c r="D735" s="11">
        <v>1</v>
      </c>
      <c r="E735" s="16">
        <f>단가대비표!O50</f>
        <v>385000</v>
      </c>
      <c r="F735" s="17">
        <f t="shared" si="139"/>
        <v>385000</v>
      </c>
      <c r="G735" s="16">
        <f>단가대비표!P50</f>
        <v>0</v>
      </c>
      <c r="H735" s="17">
        <f t="shared" si="140"/>
        <v>0</v>
      </c>
      <c r="I735" s="16">
        <f>단가대비표!V50</f>
        <v>0</v>
      </c>
      <c r="J735" s="17">
        <f t="shared" si="141"/>
        <v>0</v>
      </c>
      <c r="K735" s="16">
        <f t="shared" si="142"/>
        <v>385000</v>
      </c>
      <c r="L735" s="17">
        <f t="shared" si="143"/>
        <v>385000</v>
      </c>
      <c r="M735" s="10" t="s">
        <v>52</v>
      </c>
      <c r="N735" s="2" t="s">
        <v>364</v>
      </c>
      <c r="O735" s="2" t="s">
        <v>566</v>
      </c>
      <c r="P735" s="2" t="s">
        <v>63</v>
      </c>
      <c r="Q735" s="2" t="s">
        <v>63</v>
      </c>
      <c r="R735" s="2" t="s">
        <v>64</v>
      </c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2" t="s">
        <v>52</v>
      </c>
      <c r="AW735" s="2" t="s">
        <v>1113</v>
      </c>
      <c r="AX735" s="2" t="s">
        <v>52</v>
      </c>
      <c r="AY735" s="2" t="s">
        <v>52</v>
      </c>
    </row>
    <row r="736" spans="1:51" ht="30" customHeight="1" x14ac:dyDescent="0.3">
      <c r="A736" s="10" t="s">
        <v>571</v>
      </c>
      <c r="B736" s="10" t="s">
        <v>572</v>
      </c>
      <c r="C736" s="10" t="s">
        <v>93</v>
      </c>
      <c r="D736" s="11">
        <v>8</v>
      </c>
      <c r="E736" s="16">
        <f>단가대비표!O62</f>
        <v>4680</v>
      </c>
      <c r="F736" s="17">
        <f t="shared" si="139"/>
        <v>37440</v>
      </c>
      <c r="G736" s="16">
        <f>단가대비표!P62</f>
        <v>0</v>
      </c>
      <c r="H736" s="17">
        <f t="shared" si="140"/>
        <v>0</v>
      </c>
      <c r="I736" s="16">
        <f>단가대비표!V62</f>
        <v>0</v>
      </c>
      <c r="J736" s="17">
        <f t="shared" si="141"/>
        <v>0</v>
      </c>
      <c r="K736" s="16">
        <f t="shared" si="142"/>
        <v>4680</v>
      </c>
      <c r="L736" s="17">
        <f t="shared" si="143"/>
        <v>37440</v>
      </c>
      <c r="M736" s="10" t="s">
        <v>52</v>
      </c>
      <c r="N736" s="2" t="s">
        <v>364</v>
      </c>
      <c r="O736" s="2" t="s">
        <v>573</v>
      </c>
      <c r="P736" s="2" t="s">
        <v>63</v>
      </c>
      <c r="Q736" s="2" t="s">
        <v>63</v>
      </c>
      <c r="R736" s="2" t="s">
        <v>64</v>
      </c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2" t="s">
        <v>52</v>
      </c>
      <c r="AW736" s="2" t="s">
        <v>1114</v>
      </c>
      <c r="AX736" s="2" t="s">
        <v>52</v>
      </c>
      <c r="AY736" s="2" t="s">
        <v>52</v>
      </c>
    </row>
    <row r="737" spans="1:51" ht="30" customHeight="1" x14ac:dyDescent="0.3">
      <c r="A737" s="10" t="s">
        <v>575</v>
      </c>
      <c r="B737" s="10" t="s">
        <v>576</v>
      </c>
      <c r="C737" s="10" t="s">
        <v>424</v>
      </c>
      <c r="D737" s="11">
        <v>72</v>
      </c>
      <c r="E737" s="16">
        <f>단가대비표!O6</f>
        <v>524</v>
      </c>
      <c r="F737" s="17">
        <f t="shared" si="139"/>
        <v>37728</v>
      </c>
      <c r="G737" s="16">
        <f>단가대비표!P6</f>
        <v>0</v>
      </c>
      <c r="H737" s="17">
        <f t="shared" si="140"/>
        <v>0</v>
      </c>
      <c r="I737" s="16">
        <f>단가대비표!V6</f>
        <v>0</v>
      </c>
      <c r="J737" s="17">
        <f t="shared" si="141"/>
        <v>0</v>
      </c>
      <c r="K737" s="16">
        <f t="shared" si="142"/>
        <v>524</v>
      </c>
      <c r="L737" s="17">
        <f t="shared" si="143"/>
        <v>37728</v>
      </c>
      <c r="M737" s="10" t="s">
        <v>52</v>
      </c>
      <c r="N737" s="2" t="s">
        <v>364</v>
      </c>
      <c r="O737" s="2" t="s">
        <v>577</v>
      </c>
      <c r="P737" s="2" t="s">
        <v>63</v>
      </c>
      <c r="Q737" s="2" t="s">
        <v>63</v>
      </c>
      <c r="R737" s="2" t="s">
        <v>64</v>
      </c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2" t="s">
        <v>52</v>
      </c>
      <c r="AW737" s="2" t="s">
        <v>1115</v>
      </c>
      <c r="AX737" s="2" t="s">
        <v>52</v>
      </c>
      <c r="AY737" s="2" t="s">
        <v>52</v>
      </c>
    </row>
    <row r="738" spans="1:51" ht="30" customHeight="1" x14ac:dyDescent="0.3">
      <c r="A738" s="10" t="s">
        <v>579</v>
      </c>
      <c r="B738" s="10" t="s">
        <v>580</v>
      </c>
      <c r="C738" s="10" t="s">
        <v>424</v>
      </c>
      <c r="D738" s="11">
        <v>2</v>
      </c>
      <c r="E738" s="16">
        <f>단가대비표!O7</f>
        <v>9307</v>
      </c>
      <c r="F738" s="17">
        <f t="shared" si="139"/>
        <v>18614</v>
      </c>
      <c r="G738" s="16">
        <f>단가대비표!P7</f>
        <v>0</v>
      </c>
      <c r="H738" s="17">
        <f t="shared" si="140"/>
        <v>0</v>
      </c>
      <c r="I738" s="16">
        <f>단가대비표!V7</f>
        <v>0</v>
      </c>
      <c r="J738" s="17">
        <f t="shared" si="141"/>
        <v>0</v>
      </c>
      <c r="K738" s="16">
        <f t="shared" si="142"/>
        <v>9307</v>
      </c>
      <c r="L738" s="17">
        <f t="shared" si="143"/>
        <v>18614</v>
      </c>
      <c r="M738" s="10" t="s">
        <v>52</v>
      </c>
      <c r="N738" s="2" t="s">
        <v>364</v>
      </c>
      <c r="O738" s="2" t="s">
        <v>581</v>
      </c>
      <c r="P738" s="2" t="s">
        <v>63</v>
      </c>
      <c r="Q738" s="2" t="s">
        <v>63</v>
      </c>
      <c r="R738" s="2" t="s">
        <v>64</v>
      </c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2" t="s">
        <v>52</v>
      </c>
      <c r="AW738" s="2" t="s">
        <v>1116</v>
      </c>
      <c r="AX738" s="2" t="s">
        <v>52</v>
      </c>
      <c r="AY738" s="2" t="s">
        <v>52</v>
      </c>
    </row>
    <row r="739" spans="1:51" ht="30" customHeight="1" x14ac:dyDescent="0.3">
      <c r="A739" s="10" t="s">
        <v>583</v>
      </c>
      <c r="B739" s="10" t="s">
        <v>820</v>
      </c>
      <c r="C739" s="10" t="s">
        <v>519</v>
      </c>
      <c r="D739" s="11">
        <v>1</v>
      </c>
      <c r="E739" s="16">
        <f>단가대비표!O92</f>
        <v>1460000</v>
      </c>
      <c r="F739" s="17">
        <f t="shared" si="139"/>
        <v>1460000</v>
      </c>
      <c r="G739" s="16">
        <f>단가대비표!P92</f>
        <v>0</v>
      </c>
      <c r="H739" s="17">
        <f t="shared" si="140"/>
        <v>0</v>
      </c>
      <c r="I739" s="16">
        <f>단가대비표!V92</f>
        <v>0</v>
      </c>
      <c r="J739" s="17">
        <f t="shared" si="141"/>
        <v>0</v>
      </c>
      <c r="K739" s="16">
        <f t="shared" si="142"/>
        <v>1460000</v>
      </c>
      <c r="L739" s="17">
        <f t="shared" si="143"/>
        <v>1460000</v>
      </c>
      <c r="M739" s="10" t="s">
        <v>52</v>
      </c>
      <c r="N739" s="2" t="s">
        <v>364</v>
      </c>
      <c r="O739" s="2" t="s">
        <v>821</v>
      </c>
      <c r="P739" s="2" t="s">
        <v>63</v>
      </c>
      <c r="Q739" s="2" t="s">
        <v>63</v>
      </c>
      <c r="R739" s="2" t="s">
        <v>64</v>
      </c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2" t="s">
        <v>52</v>
      </c>
      <c r="AW739" s="2" t="s">
        <v>1117</v>
      </c>
      <c r="AX739" s="2" t="s">
        <v>52</v>
      </c>
      <c r="AY739" s="2" t="s">
        <v>52</v>
      </c>
    </row>
    <row r="740" spans="1:51" ht="30" customHeight="1" x14ac:dyDescent="0.3">
      <c r="A740" s="10" t="s">
        <v>591</v>
      </c>
      <c r="B740" s="10" t="s">
        <v>592</v>
      </c>
      <c r="C740" s="10" t="s">
        <v>432</v>
      </c>
      <c r="D740" s="11">
        <v>4.63</v>
      </c>
      <c r="E740" s="16">
        <f>단가대비표!O43</f>
        <v>0</v>
      </c>
      <c r="F740" s="17">
        <f t="shared" si="139"/>
        <v>0</v>
      </c>
      <c r="G740" s="16">
        <f>단가대비표!P43</f>
        <v>122522</v>
      </c>
      <c r="H740" s="17">
        <f t="shared" si="140"/>
        <v>567276.80000000005</v>
      </c>
      <c r="I740" s="16">
        <f>단가대비표!V43</f>
        <v>0</v>
      </c>
      <c r="J740" s="17">
        <f t="shared" si="141"/>
        <v>0</v>
      </c>
      <c r="K740" s="16">
        <f t="shared" si="142"/>
        <v>122522</v>
      </c>
      <c r="L740" s="17">
        <f t="shared" si="143"/>
        <v>567276.80000000005</v>
      </c>
      <c r="M740" s="10" t="s">
        <v>593</v>
      </c>
      <c r="N740" s="2" t="s">
        <v>364</v>
      </c>
      <c r="O740" s="2" t="s">
        <v>594</v>
      </c>
      <c r="P740" s="2" t="s">
        <v>63</v>
      </c>
      <c r="Q740" s="2" t="s">
        <v>63</v>
      </c>
      <c r="R740" s="2" t="s">
        <v>64</v>
      </c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2" t="s">
        <v>52</v>
      </c>
      <c r="AW740" s="2" t="s">
        <v>1118</v>
      </c>
      <c r="AX740" s="2" t="s">
        <v>52</v>
      </c>
      <c r="AY740" s="2" t="s">
        <v>52</v>
      </c>
    </row>
    <row r="741" spans="1:51" ht="30" customHeight="1" x14ac:dyDescent="0.3">
      <c r="A741" s="10" t="s">
        <v>596</v>
      </c>
      <c r="B741" s="10" t="s">
        <v>592</v>
      </c>
      <c r="C741" s="10" t="s">
        <v>432</v>
      </c>
      <c r="D741" s="11">
        <v>12.46</v>
      </c>
      <c r="E741" s="16">
        <f>단가대비표!O44</f>
        <v>0</v>
      </c>
      <c r="F741" s="17">
        <f t="shared" si="139"/>
        <v>0</v>
      </c>
      <c r="G741" s="16">
        <f>단가대비표!P44</f>
        <v>99248</v>
      </c>
      <c r="H741" s="17">
        <f t="shared" si="140"/>
        <v>1236630</v>
      </c>
      <c r="I741" s="16">
        <f>단가대비표!V44</f>
        <v>0</v>
      </c>
      <c r="J741" s="17">
        <f t="shared" si="141"/>
        <v>0</v>
      </c>
      <c r="K741" s="16">
        <f t="shared" si="142"/>
        <v>99248</v>
      </c>
      <c r="L741" s="17">
        <f t="shared" si="143"/>
        <v>1236630</v>
      </c>
      <c r="M741" s="10" t="s">
        <v>593</v>
      </c>
      <c r="N741" s="2" t="s">
        <v>364</v>
      </c>
      <c r="O741" s="2" t="s">
        <v>597</v>
      </c>
      <c r="P741" s="2" t="s">
        <v>63</v>
      </c>
      <c r="Q741" s="2" t="s">
        <v>63</v>
      </c>
      <c r="R741" s="2" t="s">
        <v>64</v>
      </c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2" t="s">
        <v>52</v>
      </c>
      <c r="AW741" s="2" t="s">
        <v>1119</v>
      </c>
      <c r="AX741" s="2" t="s">
        <v>52</v>
      </c>
      <c r="AY741" s="2" t="s">
        <v>52</v>
      </c>
    </row>
    <row r="742" spans="1:51" ht="30" customHeight="1" x14ac:dyDescent="0.3">
      <c r="A742" s="10" t="s">
        <v>231</v>
      </c>
      <c r="B742" s="10" t="s">
        <v>52</v>
      </c>
      <c r="C742" s="10" t="s">
        <v>52</v>
      </c>
      <c r="D742" s="11"/>
      <c r="E742" s="16"/>
      <c r="F742" s="17">
        <f>TRUNC(SUMIF(N708:N741, N707, F708:F741),0)</f>
        <v>9783152</v>
      </c>
      <c r="G742" s="16"/>
      <c r="H742" s="17">
        <f>TRUNC(SUMIF(N708:N741, N707, H708:H741),0)</f>
        <v>1803906</v>
      </c>
      <c r="I742" s="16"/>
      <c r="J742" s="17">
        <f>TRUNC(SUMIF(N708:N741, N707, J708:J741),0)</f>
        <v>0</v>
      </c>
      <c r="K742" s="16"/>
      <c r="L742" s="17">
        <f>F742+H742+J742</f>
        <v>11587058</v>
      </c>
      <c r="M742" s="10" t="s">
        <v>52</v>
      </c>
      <c r="N742" s="2" t="s">
        <v>72</v>
      </c>
      <c r="O742" s="2" t="s">
        <v>72</v>
      </c>
      <c r="P742" s="2" t="s">
        <v>52</v>
      </c>
      <c r="Q742" s="2" t="s">
        <v>52</v>
      </c>
      <c r="R742" s="2" t="s">
        <v>52</v>
      </c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2" t="s">
        <v>52</v>
      </c>
      <c r="AW742" s="2" t="s">
        <v>52</v>
      </c>
      <c r="AX742" s="2" t="s">
        <v>52</v>
      </c>
      <c r="AY742" s="2" t="s">
        <v>52</v>
      </c>
    </row>
    <row r="743" spans="1:51" ht="30" customHeight="1" x14ac:dyDescent="0.3">
      <c r="A743" s="11"/>
      <c r="B743" s="11"/>
      <c r="C743" s="11"/>
      <c r="D743" s="11"/>
      <c r="E743" s="16"/>
      <c r="F743" s="17"/>
      <c r="G743" s="16"/>
      <c r="H743" s="17"/>
      <c r="I743" s="16"/>
      <c r="J743" s="17"/>
      <c r="K743" s="16"/>
      <c r="L743" s="17"/>
      <c r="M743" s="11"/>
    </row>
    <row r="744" spans="1:51" ht="30" customHeight="1" x14ac:dyDescent="0.3">
      <c r="A744" s="49" t="s">
        <v>1646</v>
      </c>
      <c r="B744" s="49"/>
      <c r="C744" s="49"/>
      <c r="D744" s="49"/>
      <c r="E744" s="50"/>
      <c r="F744" s="51"/>
      <c r="G744" s="50"/>
      <c r="H744" s="51"/>
      <c r="I744" s="50"/>
      <c r="J744" s="51"/>
      <c r="K744" s="50"/>
      <c r="L744" s="51"/>
      <c r="M744" s="49"/>
      <c r="N744" s="1" t="s">
        <v>366</v>
      </c>
    </row>
    <row r="745" spans="1:51" ht="30" customHeight="1" x14ac:dyDescent="0.3">
      <c r="A745" s="10" t="s">
        <v>600</v>
      </c>
      <c r="B745" s="10" t="s">
        <v>601</v>
      </c>
      <c r="C745" s="10" t="s">
        <v>93</v>
      </c>
      <c r="D745" s="11">
        <v>1</v>
      </c>
      <c r="E745" s="16">
        <f>단가대비표!O76</f>
        <v>550000</v>
      </c>
      <c r="F745" s="17">
        <f t="shared" ref="F745:F765" si="144">TRUNC(E745*D745,1)</f>
        <v>550000</v>
      </c>
      <c r="G745" s="16">
        <f>단가대비표!P76</f>
        <v>0</v>
      </c>
      <c r="H745" s="17">
        <f t="shared" ref="H745:H765" si="145">TRUNC(G745*D745,1)</f>
        <v>0</v>
      </c>
      <c r="I745" s="16">
        <f>단가대비표!V76</f>
        <v>0</v>
      </c>
      <c r="J745" s="17">
        <f t="shared" ref="J745:J765" si="146">TRUNC(I745*D745,1)</f>
        <v>0</v>
      </c>
      <c r="K745" s="16">
        <f t="shared" ref="K745:K765" si="147">TRUNC(E745+G745+I745,1)</f>
        <v>550000</v>
      </c>
      <c r="L745" s="17">
        <f t="shared" ref="L745:L765" si="148">TRUNC(F745+H745+J745,1)</f>
        <v>550000</v>
      </c>
      <c r="M745" s="10" t="s">
        <v>52</v>
      </c>
      <c r="N745" s="2" t="s">
        <v>366</v>
      </c>
      <c r="O745" s="2" t="s">
        <v>602</v>
      </c>
      <c r="P745" s="2" t="s">
        <v>63</v>
      </c>
      <c r="Q745" s="2" t="s">
        <v>63</v>
      </c>
      <c r="R745" s="2" t="s">
        <v>64</v>
      </c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2" t="s">
        <v>52</v>
      </c>
      <c r="AW745" s="2" t="s">
        <v>1121</v>
      </c>
      <c r="AX745" s="2" t="s">
        <v>52</v>
      </c>
      <c r="AY745" s="2" t="s">
        <v>52</v>
      </c>
    </row>
    <row r="746" spans="1:51" ht="30" customHeight="1" x14ac:dyDescent="0.3">
      <c r="A746" s="10" t="s">
        <v>604</v>
      </c>
      <c r="B746" s="10" t="s">
        <v>605</v>
      </c>
      <c r="C746" s="10" t="s">
        <v>93</v>
      </c>
      <c r="D746" s="11">
        <v>1</v>
      </c>
      <c r="E746" s="16">
        <f>단가대비표!O91</f>
        <v>322000</v>
      </c>
      <c r="F746" s="17">
        <f t="shared" si="144"/>
        <v>322000</v>
      </c>
      <c r="G746" s="16">
        <f>단가대비표!P91</f>
        <v>0</v>
      </c>
      <c r="H746" s="17">
        <f t="shared" si="145"/>
        <v>0</v>
      </c>
      <c r="I746" s="16">
        <f>단가대비표!V91</f>
        <v>0</v>
      </c>
      <c r="J746" s="17">
        <f t="shared" si="146"/>
        <v>0</v>
      </c>
      <c r="K746" s="16">
        <f t="shared" si="147"/>
        <v>322000</v>
      </c>
      <c r="L746" s="17">
        <f t="shared" si="148"/>
        <v>322000</v>
      </c>
      <c r="M746" s="10" t="s">
        <v>52</v>
      </c>
      <c r="N746" s="2" t="s">
        <v>366</v>
      </c>
      <c r="O746" s="2" t="s">
        <v>606</v>
      </c>
      <c r="P746" s="2" t="s">
        <v>63</v>
      </c>
      <c r="Q746" s="2" t="s">
        <v>63</v>
      </c>
      <c r="R746" s="2" t="s">
        <v>64</v>
      </c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2" t="s">
        <v>52</v>
      </c>
      <c r="AW746" s="2" t="s">
        <v>1122</v>
      </c>
      <c r="AX746" s="2" t="s">
        <v>52</v>
      </c>
      <c r="AY746" s="2" t="s">
        <v>52</v>
      </c>
    </row>
    <row r="747" spans="1:51" ht="30" customHeight="1" x14ac:dyDescent="0.3">
      <c r="A747" s="10" t="s">
        <v>608</v>
      </c>
      <c r="B747" s="10" t="s">
        <v>609</v>
      </c>
      <c r="C747" s="10" t="s">
        <v>93</v>
      </c>
      <c r="D747" s="11">
        <v>1</v>
      </c>
      <c r="E747" s="16">
        <f>단가대비표!O80</f>
        <v>188000</v>
      </c>
      <c r="F747" s="17">
        <f t="shared" si="144"/>
        <v>188000</v>
      </c>
      <c r="G747" s="16">
        <f>단가대비표!P80</f>
        <v>0</v>
      </c>
      <c r="H747" s="17">
        <f t="shared" si="145"/>
        <v>0</v>
      </c>
      <c r="I747" s="16">
        <f>단가대비표!V80</f>
        <v>0</v>
      </c>
      <c r="J747" s="17">
        <f t="shared" si="146"/>
        <v>0</v>
      </c>
      <c r="K747" s="16">
        <f t="shared" si="147"/>
        <v>188000</v>
      </c>
      <c r="L747" s="17">
        <f t="shared" si="148"/>
        <v>188000</v>
      </c>
      <c r="M747" s="10" t="s">
        <v>52</v>
      </c>
      <c r="N747" s="2" t="s">
        <v>366</v>
      </c>
      <c r="O747" s="2" t="s">
        <v>610</v>
      </c>
      <c r="P747" s="2" t="s">
        <v>63</v>
      </c>
      <c r="Q747" s="2" t="s">
        <v>63</v>
      </c>
      <c r="R747" s="2" t="s">
        <v>64</v>
      </c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2" t="s">
        <v>52</v>
      </c>
      <c r="AW747" s="2" t="s">
        <v>1123</v>
      </c>
      <c r="AX747" s="2" t="s">
        <v>52</v>
      </c>
      <c r="AY747" s="2" t="s">
        <v>52</v>
      </c>
    </row>
    <row r="748" spans="1:51" ht="30" customHeight="1" x14ac:dyDescent="0.3">
      <c r="A748" s="10" t="s">
        <v>612</v>
      </c>
      <c r="B748" s="10" t="s">
        <v>613</v>
      </c>
      <c r="C748" s="10" t="s">
        <v>93</v>
      </c>
      <c r="D748" s="11">
        <v>1</v>
      </c>
      <c r="E748" s="16">
        <f>단가대비표!O81</f>
        <v>989000</v>
      </c>
      <c r="F748" s="17">
        <f t="shared" si="144"/>
        <v>989000</v>
      </c>
      <c r="G748" s="16">
        <f>단가대비표!P81</f>
        <v>0</v>
      </c>
      <c r="H748" s="17">
        <f t="shared" si="145"/>
        <v>0</v>
      </c>
      <c r="I748" s="16">
        <f>단가대비표!V81</f>
        <v>0</v>
      </c>
      <c r="J748" s="17">
        <f t="shared" si="146"/>
        <v>0</v>
      </c>
      <c r="K748" s="16">
        <f t="shared" si="147"/>
        <v>989000</v>
      </c>
      <c r="L748" s="17">
        <f t="shared" si="148"/>
        <v>989000</v>
      </c>
      <c r="M748" s="10" t="s">
        <v>52</v>
      </c>
      <c r="N748" s="2" t="s">
        <v>366</v>
      </c>
      <c r="O748" s="2" t="s">
        <v>614</v>
      </c>
      <c r="P748" s="2" t="s">
        <v>63</v>
      </c>
      <c r="Q748" s="2" t="s">
        <v>63</v>
      </c>
      <c r="R748" s="2" t="s">
        <v>64</v>
      </c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2" t="s">
        <v>52</v>
      </c>
      <c r="AW748" s="2" t="s">
        <v>1124</v>
      </c>
      <c r="AX748" s="2" t="s">
        <v>52</v>
      </c>
      <c r="AY748" s="2" t="s">
        <v>52</v>
      </c>
    </row>
    <row r="749" spans="1:51" ht="30" customHeight="1" x14ac:dyDescent="0.3">
      <c r="A749" s="10" t="s">
        <v>616</v>
      </c>
      <c r="B749" s="10" t="s">
        <v>617</v>
      </c>
      <c r="C749" s="10" t="s">
        <v>93</v>
      </c>
      <c r="D749" s="11">
        <v>1</v>
      </c>
      <c r="E749" s="16">
        <f>단가대비표!O82</f>
        <v>1064000</v>
      </c>
      <c r="F749" s="17">
        <f t="shared" si="144"/>
        <v>1064000</v>
      </c>
      <c r="G749" s="16">
        <f>단가대비표!P82</f>
        <v>0</v>
      </c>
      <c r="H749" s="17">
        <f t="shared" si="145"/>
        <v>0</v>
      </c>
      <c r="I749" s="16">
        <f>단가대비표!V82</f>
        <v>0</v>
      </c>
      <c r="J749" s="17">
        <f t="shared" si="146"/>
        <v>0</v>
      </c>
      <c r="K749" s="16">
        <f t="shared" si="147"/>
        <v>1064000</v>
      </c>
      <c r="L749" s="17">
        <f t="shared" si="148"/>
        <v>1064000</v>
      </c>
      <c r="M749" s="10" t="s">
        <v>52</v>
      </c>
      <c r="N749" s="2" t="s">
        <v>366</v>
      </c>
      <c r="O749" s="2" t="s">
        <v>618</v>
      </c>
      <c r="P749" s="2" t="s">
        <v>63</v>
      </c>
      <c r="Q749" s="2" t="s">
        <v>63</v>
      </c>
      <c r="R749" s="2" t="s">
        <v>64</v>
      </c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2" t="s">
        <v>52</v>
      </c>
      <c r="AW749" s="2" t="s">
        <v>1125</v>
      </c>
      <c r="AX749" s="2" t="s">
        <v>52</v>
      </c>
      <c r="AY749" s="2" t="s">
        <v>52</v>
      </c>
    </row>
    <row r="750" spans="1:51" ht="30" customHeight="1" x14ac:dyDescent="0.3">
      <c r="A750" s="10" t="s">
        <v>616</v>
      </c>
      <c r="B750" s="10" t="s">
        <v>620</v>
      </c>
      <c r="C750" s="10" t="s">
        <v>93</v>
      </c>
      <c r="D750" s="11">
        <v>1</v>
      </c>
      <c r="E750" s="16">
        <f>단가대비표!O83</f>
        <v>423000</v>
      </c>
      <c r="F750" s="17">
        <f t="shared" si="144"/>
        <v>423000</v>
      </c>
      <c r="G750" s="16">
        <f>단가대비표!P83</f>
        <v>0</v>
      </c>
      <c r="H750" s="17">
        <f t="shared" si="145"/>
        <v>0</v>
      </c>
      <c r="I750" s="16">
        <f>단가대비표!V83</f>
        <v>0</v>
      </c>
      <c r="J750" s="17">
        <f t="shared" si="146"/>
        <v>0</v>
      </c>
      <c r="K750" s="16">
        <f t="shared" si="147"/>
        <v>423000</v>
      </c>
      <c r="L750" s="17">
        <f t="shared" si="148"/>
        <v>423000</v>
      </c>
      <c r="M750" s="10" t="s">
        <v>52</v>
      </c>
      <c r="N750" s="2" t="s">
        <v>366</v>
      </c>
      <c r="O750" s="2" t="s">
        <v>621</v>
      </c>
      <c r="P750" s="2" t="s">
        <v>63</v>
      </c>
      <c r="Q750" s="2" t="s">
        <v>63</v>
      </c>
      <c r="R750" s="2" t="s">
        <v>64</v>
      </c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2" t="s">
        <v>52</v>
      </c>
      <c r="AW750" s="2" t="s">
        <v>1126</v>
      </c>
      <c r="AX750" s="2" t="s">
        <v>52</v>
      </c>
      <c r="AY750" s="2" t="s">
        <v>52</v>
      </c>
    </row>
    <row r="751" spans="1:51" ht="30" customHeight="1" x14ac:dyDescent="0.3">
      <c r="A751" s="10" t="s">
        <v>623</v>
      </c>
      <c r="B751" s="10" t="s">
        <v>624</v>
      </c>
      <c r="C751" s="10" t="s">
        <v>93</v>
      </c>
      <c r="D751" s="11">
        <v>1</v>
      </c>
      <c r="E751" s="16">
        <f>단가대비표!O87</f>
        <v>255000</v>
      </c>
      <c r="F751" s="17">
        <f t="shared" si="144"/>
        <v>255000</v>
      </c>
      <c r="G751" s="16">
        <f>단가대비표!P87</f>
        <v>0</v>
      </c>
      <c r="H751" s="17">
        <f t="shared" si="145"/>
        <v>0</v>
      </c>
      <c r="I751" s="16">
        <f>단가대비표!V87</f>
        <v>0</v>
      </c>
      <c r="J751" s="17">
        <f t="shared" si="146"/>
        <v>0</v>
      </c>
      <c r="K751" s="16">
        <f t="shared" si="147"/>
        <v>255000</v>
      </c>
      <c r="L751" s="17">
        <f t="shared" si="148"/>
        <v>255000</v>
      </c>
      <c r="M751" s="10" t="s">
        <v>52</v>
      </c>
      <c r="N751" s="2" t="s">
        <v>366</v>
      </c>
      <c r="O751" s="2" t="s">
        <v>625</v>
      </c>
      <c r="P751" s="2" t="s">
        <v>63</v>
      </c>
      <c r="Q751" s="2" t="s">
        <v>63</v>
      </c>
      <c r="R751" s="2" t="s">
        <v>64</v>
      </c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2" t="s">
        <v>52</v>
      </c>
      <c r="AW751" s="2" t="s">
        <v>1127</v>
      </c>
      <c r="AX751" s="2" t="s">
        <v>52</v>
      </c>
      <c r="AY751" s="2" t="s">
        <v>52</v>
      </c>
    </row>
    <row r="752" spans="1:51" ht="30" customHeight="1" x14ac:dyDescent="0.3">
      <c r="A752" s="10" t="s">
        <v>627</v>
      </c>
      <c r="B752" s="10" t="s">
        <v>628</v>
      </c>
      <c r="C752" s="10" t="s">
        <v>93</v>
      </c>
      <c r="D752" s="11">
        <v>2</v>
      </c>
      <c r="E752" s="16">
        <f>단가대비표!O85</f>
        <v>223000</v>
      </c>
      <c r="F752" s="17">
        <f t="shared" si="144"/>
        <v>446000</v>
      </c>
      <c r="G752" s="16">
        <f>단가대비표!P85</f>
        <v>0</v>
      </c>
      <c r="H752" s="17">
        <f t="shared" si="145"/>
        <v>0</v>
      </c>
      <c r="I752" s="16">
        <f>단가대비표!V85</f>
        <v>0</v>
      </c>
      <c r="J752" s="17">
        <f t="shared" si="146"/>
        <v>0</v>
      </c>
      <c r="K752" s="16">
        <f t="shared" si="147"/>
        <v>223000</v>
      </c>
      <c r="L752" s="17">
        <f t="shared" si="148"/>
        <v>446000</v>
      </c>
      <c r="M752" s="10" t="s">
        <v>52</v>
      </c>
      <c r="N752" s="2" t="s">
        <v>366</v>
      </c>
      <c r="O752" s="2" t="s">
        <v>629</v>
      </c>
      <c r="P752" s="2" t="s">
        <v>63</v>
      </c>
      <c r="Q752" s="2" t="s">
        <v>63</v>
      </c>
      <c r="R752" s="2" t="s">
        <v>64</v>
      </c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2" t="s">
        <v>52</v>
      </c>
      <c r="AW752" s="2" t="s">
        <v>1128</v>
      </c>
      <c r="AX752" s="2" t="s">
        <v>52</v>
      </c>
      <c r="AY752" s="2" t="s">
        <v>52</v>
      </c>
    </row>
    <row r="753" spans="1:51" ht="30" customHeight="1" x14ac:dyDescent="0.3">
      <c r="A753" s="10" t="s">
        <v>631</v>
      </c>
      <c r="B753" s="10" t="s">
        <v>632</v>
      </c>
      <c r="C753" s="10" t="s">
        <v>93</v>
      </c>
      <c r="D753" s="11">
        <v>1</v>
      </c>
      <c r="E753" s="16">
        <f>단가대비표!O88</f>
        <v>865000</v>
      </c>
      <c r="F753" s="17">
        <f t="shared" si="144"/>
        <v>865000</v>
      </c>
      <c r="G753" s="16">
        <f>단가대비표!P88</f>
        <v>0</v>
      </c>
      <c r="H753" s="17">
        <f t="shared" si="145"/>
        <v>0</v>
      </c>
      <c r="I753" s="16">
        <f>단가대비표!V88</f>
        <v>0</v>
      </c>
      <c r="J753" s="17">
        <f t="shared" si="146"/>
        <v>0</v>
      </c>
      <c r="K753" s="16">
        <f t="shared" si="147"/>
        <v>865000</v>
      </c>
      <c r="L753" s="17">
        <f t="shared" si="148"/>
        <v>865000</v>
      </c>
      <c r="M753" s="10" t="s">
        <v>52</v>
      </c>
      <c r="N753" s="2" t="s">
        <v>366</v>
      </c>
      <c r="O753" s="2" t="s">
        <v>633</v>
      </c>
      <c r="P753" s="2" t="s">
        <v>63</v>
      </c>
      <c r="Q753" s="2" t="s">
        <v>63</v>
      </c>
      <c r="R753" s="2" t="s">
        <v>64</v>
      </c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2" t="s">
        <v>52</v>
      </c>
      <c r="AW753" s="2" t="s">
        <v>1129</v>
      </c>
      <c r="AX753" s="2" t="s">
        <v>52</v>
      </c>
      <c r="AY753" s="2" t="s">
        <v>52</v>
      </c>
    </row>
    <row r="754" spans="1:51" ht="30" customHeight="1" x14ac:dyDescent="0.3">
      <c r="A754" s="10" t="s">
        <v>838</v>
      </c>
      <c r="B754" s="10" t="s">
        <v>839</v>
      </c>
      <c r="C754" s="10" t="s">
        <v>93</v>
      </c>
      <c r="D754" s="11">
        <v>3</v>
      </c>
      <c r="E754" s="16">
        <f>단가대비표!O90</f>
        <v>10000</v>
      </c>
      <c r="F754" s="17">
        <f t="shared" si="144"/>
        <v>30000</v>
      </c>
      <c r="G754" s="16">
        <f>단가대비표!P90</f>
        <v>0</v>
      </c>
      <c r="H754" s="17">
        <f t="shared" si="145"/>
        <v>0</v>
      </c>
      <c r="I754" s="16">
        <f>단가대비표!V90</f>
        <v>0</v>
      </c>
      <c r="J754" s="17">
        <f t="shared" si="146"/>
        <v>0</v>
      </c>
      <c r="K754" s="16">
        <f t="shared" si="147"/>
        <v>10000</v>
      </c>
      <c r="L754" s="17">
        <f t="shared" si="148"/>
        <v>30000</v>
      </c>
      <c r="M754" s="10" t="s">
        <v>52</v>
      </c>
      <c r="N754" s="2" t="s">
        <v>366</v>
      </c>
      <c r="O754" s="2" t="s">
        <v>840</v>
      </c>
      <c r="P754" s="2" t="s">
        <v>63</v>
      </c>
      <c r="Q754" s="2" t="s">
        <v>63</v>
      </c>
      <c r="R754" s="2" t="s">
        <v>64</v>
      </c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2" t="s">
        <v>52</v>
      </c>
      <c r="AW754" s="2" t="s">
        <v>1130</v>
      </c>
      <c r="AX754" s="2" t="s">
        <v>52</v>
      </c>
      <c r="AY754" s="2" t="s">
        <v>52</v>
      </c>
    </row>
    <row r="755" spans="1:51" ht="30" customHeight="1" x14ac:dyDescent="0.3">
      <c r="A755" s="10" t="s">
        <v>1651</v>
      </c>
      <c r="B755" s="10" t="s">
        <v>638</v>
      </c>
      <c r="C755" s="10" t="s">
        <v>639</v>
      </c>
      <c r="D755" s="11">
        <v>49</v>
      </c>
      <c r="E755" s="16">
        <f>단가대비표!O77</f>
        <v>63000</v>
      </c>
      <c r="F755" s="17">
        <f t="shared" si="144"/>
        <v>3087000</v>
      </c>
      <c r="G755" s="16">
        <f>단가대비표!P77</f>
        <v>0</v>
      </c>
      <c r="H755" s="17">
        <f t="shared" si="145"/>
        <v>0</v>
      </c>
      <c r="I755" s="16">
        <f>단가대비표!V77</f>
        <v>0</v>
      </c>
      <c r="J755" s="17">
        <f t="shared" si="146"/>
        <v>0</v>
      </c>
      <c r="K755" s="16">
        <f t="shared" si="147"/>
        <v>63000</v>
      </c>
      <c r="L755" s="17">
        <f t="shared" si="148"/>
        <v>3087000</v>
      </c>
      <c r="M755" s="10" t="s">
        <v>52</v>
      </c>
      <c r="N755" s="2" t="s">
        <v>366</v>
      </c>
      <c r="O755" s="2" t="s">
        <v>640</v>
      </c>
      <c r="P755" s="2" t="s">
        <v>63</v>
      </c>
      <c r="Q755" s="2" t="s">
        <v>63</v>
      </c>
      <c r="R755" s="2" t="s">
        <v>64</v>
      </c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2" t="s">
        <v>52</v>
      </c>
      <c r="AW755" s="2" t="s">
        <v>1131</v>
      </c>
      <c r="AX755" s="2" t="s">
        <v>52</v>
      </c>
      <c r="AY755" s="2" t="s">
        <v>52</v>
      </c>
    </row>
    <row r="756" spans="1:51" ht="30" customHeight="1" x14ac:dyDescent="0.3">
      <c r="A756" s="10" t="s">
        <v>1651</v>
      </c>
      <c r="B756" s="10" t="s">
        <v>642</v>
      </c>
      <c r="C756" s="10" t="s">
        <v>639</v>
      </c>
      <c r="D756" s="11">
        <v>4</v>
      </c>
      <c r="E756" s="16">
        <f>단가대비표!O78</f>
        <v>126000</v>
      </c>
      <c r="F756" s="17">
        <f t="shared" si="144"/>
        <v>504000</v>
      </c>
      <c r="G756" s="16">
        <f>단가대비표!P78</f>
        <v>0</v>
      </c>
      <c r="H756" s="17">
        <f t="shared" si="145"/>
        <v>0</v>
      </c>
      <c r="I756" s="16">
        <f>단가대비표!V78</f>
        <v>0</v>
      </c>
      <c r="J756" s="17">
        <f t="shared" si="146"/>
        <v>0</v>
      </c>
      <c r="K756" s="16">
        <f t="shared" si="147"/>
        <v>126000</v>
      </c>
      <c r="L756" s="17">
        <f t="shared" si="148"/>
        <v>504000</v>
      </c>
      <c r="M756" s="10" t="s">
        <v>52</v>
      </c>
      <c r="N756" s="2" t="s">
        <v>366</v>
      </c>
      <c r="O756" s="2" t="s">
        <v>643</v>
      </c>
      <c r="P756" s="2" t="s">
        <v>63</v>
      </c>
      <c r="Q756" s="2" t="s">
        <v>63</v>
      </c>
      <c r="R756" s="2" t="s">
        <v>64</v>
      </c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2" t="s">
        <v>52</v>
      </c>
      <c r="AW756" s="2" t="s">
        <v>1132</v>
      </c>
      <c r="AX756" s="2" t="s">
        <v>52</v>
      </c>
      <c r="AY756" s="2" t="s">
        <v>52</v>
      </c>
    </row>
    <row r="757" spans="1:51" ht="30" customHeight="1" x14ac:dyDescent="0.3">
      <c r="A757" s="10" t="s">
        <v>1651</v>
      </c>
      <c r="B757" s="10" t="s">
        <v>645</v>
      </c>
      <c r="C757" s="10" t="s">
        <v>639</v>
      </c>
      <c r="D757" s="11">
        <v>1</v>
      </c>
      <c r="E757" s="16">
        <f>단가대비표!O79</f>
        <v>379000</v>
      </c>
      <c r="F757" s="17">
        <f t="shared" si="144"/>
        <v>379000</v>
      </c>
      <c r="G757" s="16">
        <f>단가대비표!P79</f>
        <v>0</v>
      </c>
      <c r="H757" s="17">
        <f t="shared" si="145"/>
        <v>0</v>
      </c>
      <c r="I757" s="16">
        <f>단가대비표!V79</f>
        <v>0</v>
      </c>
      <c r="J757" s="17">
        <f t="shared" si="146"/>
        <v>0</v>
      </c>
      <c r="K757" s="16">
        <f t="shared" si="147"/>
        <v>379000</v>
      </c>
      <c r="L757" s="17">
        <f t="shared" si="148"/>
        <v>379000</v>
      </c>
      <c r="M757" s="10" t="s">
        <v>52</v>
      </c>
      <c r="N757" s="2" t="s">
        <v>366</v>
      </c>
      <c r="O757" s="2" t="s">
        <v>646</v>
      </c>
      <c r="P757" s="2" t="s">
        <v>63</v>
      </c>
      <c r="Q757" s="2" t="s">
        <v>63</v>
      </c>
      <c r="R757" s="2" t="s">
        <v>64</v>
      </c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2" t="s">
        <v>52</v>
      </c>
      <c r="AW757" s="2" t="s">
        <v>1133</v>
      </c>
      <c r="AX757" s="2" t="s">
        <v>52</v>
      </c>
      <c r="AY757" s="2" t="s">
        <v>52</v>
      </c>
    </row>
    <row r="758" spans="1:51" ht="30" customHeight="1" x14ac:dyDescent="0.3">
      <c r="A758" s="10" t="s">
        <v>564</v>
      </c>
      <c r="B758" s="10" t="s">
        <v>652</v>
      </c>
      <c r="C758" s="10" t="s">
        <v>93</v>
      </c>
      <c r="D758" s="11">
        <v>1</v>
      </c>
      <c r="E758" s="16">
        <f>단가대비표!O51</f>
        <v>385000</v>
      </c>
      <c r="F758" s="17">
        <f t="shared" si="144"/>
        <v>385000</v>
      </c>
      <c r="G758" s="16">
        <f>단가대비표!P51</f>
        <v>0</v>
      </c>
      <c r="H758" s="17">
        <f t="shared" si="145"/>
        <v>0</v>
      </c>
      <c r="I758" s="16">
        <f>단가대비표!V51</f>
        <v>0</v>
      </c>
      <c r="J758" s="17">
        <f t="shared" si="146"/>
        <v>0</v>
      </c>
      <c r="K758" s="16">
        <f t="shared" si="147"/>
        <v>385000</v>
      </c>
      <c r="L758" s="17">
        <f t="shared" si="148"/>
        <v>385000</v>
      </c>
      <c r="M758" s="10" t="s">
        <v>52</v>
      </c>
      <c r="N758" s="2" t="s">
        <v>366</v>
      </c>
      <c r="O758" s="2" t="s">
        <v>653</v>
      </c>
      <c r="P758" s="2" t="s">
        <v>63</v>
      </c>
      <c r="Q758" s="2" t="s">
        <v>63</v>
      </c>
      <c r="R758" s="2" t="s">
        <v>64</v>
      </c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2" t="s">
        <v>52</v>
      </c>
      <c r="AW758" s="2" t="s">
        <v>1134</v>
      </c>
      <c r="AX758" s="2" t="s">
        <v>52</v>
      </c>
      <c r="AY758" s="2" t="s">
        <v>52</v>
      </c>
    </row>
    <row r="759" spans="1:51" ht="30" customHeight="1" x14ac:dyDescent="0.3">
      <c r="A759" s="10" t="s">
        <v>655</v>
      </c>
      <c r="B759" s="10" t="s">
        <v>656</v>
      </c>
      <c r="C759" s="10" t="s">
        <v>93</v>
      </c>
      <c r="D759" s="11">
        <v>71</v>
      </c>
      <c r="E759" s="16">
        <f>단가대비표!O67</f>
        <v>19560</v>
      </c>
      <c r="F759" s="17">
        <f t="shared" si="144"/>
        <v>1388760</v>
      </c>
      <c r="G759" s="16">
        <f>단가대비표!P67</f>
        <v>0</v>
      </c>
      <c r="H759" s="17">
        <f t="shared" si="145"/>
        <v>0</v>
      </c>
      <c r="I759" s="16">
        <f>단가대비표!V67</f>
        <v>0</v>
      </c>
      <c r="J759" s="17">
        <f t="shared" si="146"/>
        <v>0</v>
      </c>
      <c r="K759" s="16">
        <f t="shared" si="147"/>
        <v>19560</v>
      </c>
      <c r="L759" s="17">
        <f t="shared" si="148"/>
        <v>1388760</v>
      </c>
      <c r="M759" s="10" t="s">
        <v>52</v>
      </c>
      <c r="N759" s="2" t="s">
        <v>366</v>
      </c>
      <c r="O759" s="2" t="s">
        <v>657</v>
      </c>
      <c r="P759" s="2" t="s">
        <v>63</v>
      </c>
      <c r="Q759" s="2" t="s">
        <v>63</v>
      </c>
      <c r="R759" s="2" t="s">
        <v>64</v>
      </c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2" t="s">
        <v>52</v>
      </c>
      <c r="AW759" s="2" t="s">
        <v>1135</v>
      </c>
      <c r="AX759" s="2" t="s">
        <v>52</v>
      </c>
      <c r="AY759" s="2" t="s">
        <v>52</v>
      </c>
    </row>
    <row r="760" spans="1:51" ht="30" customHeight="1" x14ac:dyDescent="0.3">
      <c r="A760" s="10" t="s">
        <v>575</v>
      </c>
      <c r="B760" s="10" t="s">
        <v>666</v>
      </c>
      <c r="C760" s="10" t="s">
        <v>424</v>
      </c>
      <c r="D760" s="11">
        <v>150</v>
      </c>
      <c r="E760" s="16">
        <f>단가대비표!O5</f>
        <v>327</v>
      </c>
      <c r="F760" s="17">
        <f t="shared" si="144"/>
        <v>49050</v>
      </c>
      <c r="G760" s="16">
        <f>단가대비표!P5</f>
        <v>0</v>
      </c>
      <c r="H760" s="17">
        <f t="shared" si="145"/>
        <v>0</v>
      </c>
      <c r="I760" s="16">
        <f>단가대비표!V5</f>
        <v>0</v>
      </c>
      <c r="J760" s="17">
        <f t="shared" si="146"/>
        <v>0</v>
      </c>
      <c r="K760" s="16">
        <f t="shared" si="147"/>
        <v>327</v>
      </c>
      <c r="L760" s="17">
        <f t="shared" si="148"/>
        <v>49050</v>
      </c>
      <c r="M760" s="10" t="s">
        <v>52</v>
      </c>
      <c r="N760" s="2" t="s">
        <v>366</v>
      </c>
      <c r="O760" s="2" t="s">
        <v>667</v>
      </c>
      <c r="P760" s="2" t="s">
        <v>63</v>
      </c>
      <c r="Q760" s="2" t="s">
        <v>63</v>
      </c>
      <c r="R760" s="2" t="s">
        <v>64</v>
      </c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2" t="s">
        <v>52</v>
      </c>
      <c r="AW760" s="2" t="s">
        <v>1136</v>
      </c>
      <c r="AX760" s="2" t="s">
        <v>52</v>
      </c>
      <c r="AY760" s="2" t="s">
        <v>52</v>
      </c>
    </row>
    <row r="761" spans="1:51" ht="30" customHeight="1" x14ac:dyDescent="0.3">
      <c r="A761" s="10" t="s">
        <v>529</v>
      </c>
      <c r="B761" s="10" t="s">
        <v>533</v>
      </c>
      <c r="C761" s="10" t="s">
        <v>93</v>
      </c>
      <c r="D761" s="11">
        <v>13</v>
      </c>
      <c r="E761" s="16">
        <f>단가대비표!O22</f>
        <v>2500</v>
      </c>
      <c r="F761" s="17">
        <f t="shared" si="144"/>
        <v>32500</v>
      </c>
      <c r="G761" s="16">
        <f>단가대비표!P22</f>
        <v>0</v>
      </c>
      <c r="H761" s="17">
        <f t="shared" si="145"/>
        <v>0</v>
      </c>
      <c r="I761" s="16">
        <f>단가대비표!V22</f>
        <v>0</v>
      </c>
      <c r="J761" s="17">
        <f t="shared" si="146"/>
        <v>0</v>
      </c>
      <c r="K761" s="16">
        <f t="shared" si="147"/>
        <v>2500</v>
      </c>
      <c r="L761" s="17">
        <f t="shared" si="148"/>
        <v>32500</v>
      </c>
      <c r="M761" s="10" t="s">
        <v>52</v>
      </c>
      <c r="N761" s="2" t="s">
        <v>366</v>
      </c>
      <c r="O761" s="2" t="s">
        <v>534</v>
      </c>
      <c r="P761" s="2" t="s">
        <v>63</v>
      </c>
      <c r="Q761" s="2" t="s">
        <v>63</v>
      </c>
      <c r="R761" s="2" t="s">
        <v>64</v>
      </c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2" t="s">
        <v>52</v>
      </c>
      <c r="AW761" s="2" t="s">
        <v>1137</v>
      </c>
      <c r="AX761" s="2" t="s">
        <v>52</v>
      </c>
      <c r="AY761" s="2" t="s">
        <v>52</v>
      </c>
    </row>
    <row r="762" spans="1:51" ht="30" customHeight="1" x14ac:dyDescent="0.3">
      <c r="A762" s="10" t="s">
        <v>591</v>
      </c>
      <c r="B762" s="10" t="s">
        <v>592</v>
      </c>
      <c r="C762" s="10" t="s">
        <v>432</v>
      </c>
      <c r="D762" s="11">
        <v>8.25</v>
      </c>
      <c r="E762" s="16">
        <f>단가대비표!O43</f>
        <v>0</v>
      </c>
      <c r="F762" s="17">
        <f t="shared" si="144"/>
        <v>0</v>
      </c>
      <c r="G762" s="16">
        <f>단가대비표!P43</f>
        <v>122522</v>
      </c>
      <c r="H762" s="17">
        <f t="shared" si="145"/>
        <v>1010806.5</v>
      </c>
      <c r="I762" s="16">
        <f>단가대비표!V43</f>
        <v>0</v>
      </c>
      <c r="J762" s="17">
        <f t="shared" si="146"/>
        <v>0</v>
      </c>
      <c r="K762" s="16">
        <f t="shared" si="147"/>
        <v>122522</v>
      </c>
      <c r="L762" s="17">
        <f t="shared" si="148"/>
        <v>1010806.5</v>
      </c>
      <c r="M762" s="10" t="s">
        <v>593</v>
      </c>
      <c r="N762" s="2" t="s">
        <v>366</v>
      </c>
      <c r="O762" s="2" t="s">
        <v>594</v>
      </c>
      <c r="P762" s="2" t="s">
        <v>63</v>
      </c>
      <c r="Q762" s="2" t="s">
        <v>63</v>
      </c>
      <c r="R762" s="2" t="s">
        <v>64</v>
      </c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2" t="s">
        <v>52</v>
      </c>
      <c r="AW762" s="2" t="s">
        <v>1138</v>
      </c>
      <c r="AX762" s="2" t="s">
        <v>52</v>
      </c>
      <c r="AY762" s="2" t="s">
        <v>52</v>
      </c>
    </row>
    <row r="763" spans="1:51" ht="30" customHeight="1" x14ac:dyDescent="0.3">
      <c r="A763" s="10" t="s">
        <v>596</v>
      </c>
      <c r="B763" s="10" t="s">
        <v>592</v>
      </c>
      <c r="C763" s="10" t="s">
        <v>432</v>
      </c>
      <c r="D763" s="11">
        <v>8.86</v>
      </c>
      <c r="E763" s="16">
        <f>단가대비표!O44</f>
        <v>0</v>
      </c>
      <c r="F763" s="17">
        <f t="shared" si="144"/>
        <v>0</v>
      </c>
      <c r="G763" s="16">
        <f>단가대비표!P44</f>
        <v>99248</v>
      </c>
      <c r="H763" s="17">
        <f t="shared" si="145"/>
        <v>879337.2</v>
      </c>
      <c r="I763" s="16">
        <f>단가대비표!V44</f>
        <v>0</v>
      </c>
      <c r="J763" s="17">
        <f t="shared" si="146"/>
        <v>0</v>
      </c>
      <c r="K763" s="16">
        <f t="shared" si="147"/>
        <v>99248</v>
      </c>
      <c r="L763" s="17">
        <f t="shared" si="148"/>
        <v>879337.2</v>
      </c>
      <c r="M763" s="10" t="s">
        <v>593</v>
      </c>
      <c r="N763" s="2" t="s">
        <v>366</v>
      </c>
      <c r="O763" s="2" t="s">
        <v>597</v>
      </c>
      <c r="P763" s="2" t="s">
        <v>63</v>
      </c>
      <c r="Q763" s="2" t="s">
        <v>63</v>
      </c>
      <c r="R763" s="2" t="s">
        <v>64</v>
      </c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2" t="s">
        <v>52</v>
      </c>
      <c r="AW763" s="2" t="s">
        <v>1139</v>
      </c>
      <c r="AX763" s="2" t="s">
        <v>52</v>
      </c>
      <c r="AY763" s="2" t="s">
        <v>52</v>
      </c>
    </row>
    <row r="764" spans="1:51" ht="30" customHeight="1" x14ac:dyDescent="0.3">
      <c r="A764" s="10" t="s">
        <v>670</v>
      </c>
      <c r="B764" s="10" t="s">
        <v>592</v>
      </c>
      <c r="C764" s="10" t="s">
        <v>432</v>
      </c>
      <c r="D764" s="11">
        <v>0.4</v>
      </c>
      <c r="E764" s="16">
        <f>단가대비표!O42</f>
        <v>0</v>
      </c>
      <c r="F764" s="17">
        <f t="shared" si="144"/>
        <v>0</v>
      </c>
      <c r="G764" s="16">
        <f>단가대비표!P42</f>
        <v>144458</v>
      </c>
      <c r="H764" s="17">
        <f t="shared" si="145"/>
        <v>57783.199999999997</v>
      </c>
      <c r="I764" s="16">
        <f>단가대비표!V42</f>
        <v>0</v>
      </c>
      <c r="J764" s="17">
        <f t="shared" si="146"/>
        <v>0</v>
      </c>
      <c r="K764" s="16">
        <f t="shared" si="147"/>
        <v>144458</v>
      </c>
      <c r="L764" s="17">
        <f t="shared" si="148"/>
        <v>57783.199999999997</v>
      </c>
      <c r="M764" s="10" t="s">
        <v>593</v>
      </c>
      <c r="N764" s="2" t="s">
        <v>366</v>
      </c>
      <c r="O764" s="2" t="s">
        <v>671</v>
      </c>
      <c r="P764" s="2" t="s">
        <v>63</v>
      </c>
      <c r="Q764" s="2" t="s">
        <v>63</v>
      </c>
      <c r="R764" s="2" t="s">
        <v>64</v>
      </c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2" t="s">
        <v>52</v>
      </c>
      <c r="AW764" s="2" t="s">
        <v>1140</v>
      </c>
      <c r="AX764" s="2" t="s">
        <v>52</v>
      </c>
      <c r="AY764" s="2" t="s">
        <v>52</v>
      </c>
    </row>
    <row r="765" spans="1:51" ht="30" customHeight="1" x14ac:dyDescent="0.3">
      <c r="A765" s="10" t="s">
        <v>675</v>
      </c>
      <c r="B765" s="10" t="s">
        <v>592</v>
      </c>
      <c r="C765" s="10" t="s">
        <v>432</v>
      </c>
      <c r="D765" s="11">
        <v>0.16</v>
      </c>
      <c r="E765" s="16">
        <f>단가대비표!O45</f>
        <v>0</v>
      </c>
      <c r="F765" s="17">
        <f t="shared" si="144"/>
        <v>0</v>
      </c>
      <c r="G765" s="16">
        <f>단가대비표!P45</f>
        <v>90694</v>
      </c>
      <c r="H765" s="17">
        <f t="shared" si="145"/>
        <v>14511</v>
      </c>
      <c r="I765" s="16">
        <f>단가대비표!V45</f>
        <v>0</v>
      </c>
      <c r="J765" s="17">
        <f t="shared" si="146"/>
        <v>0</v>
      </c>
      <c r="K765" s="16">
        <f t="shared" si="147"/>
        <v>90694</v>
      </c>
      <c r="L765" s="17">
        <f t="shared" si="148"/>
        <v>14511</v>
      </c>
      <c r="M765" s="10" t="s">
        <v>593</v>
      </c>
      <c r="N765" s="2" t="s">
        <v>366</v>
      </c>
      <c r="O765" s="2" t="s">
        <v>676</v>
      </c>
      <c r="P765" s="2" t="s">
        <v>63</v>
      </c>
      <c r="Q765" s="2" t="s">
        <v>63</v>
      </c>
      <c r="R765" s="2" t="s">
        <v>64</v>
      </c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2" t="s">
        <v>52</v>
      </c>
      <c r="AW765" s="2" t="s">
        <v>1141</v>
      </c>
      <c r="AX765" s="2" t="s">
        <v>52</v>
      </c>
      <c r="AY765" s="2" t="s">
        <v>52</v>
      </c>
    </row>
    <row r="766" spans="1:51" ht="30" customHeight="1" x14ac:dyDescent="0.3">
      <c r="A766" s="10" t="s">
        <v>231</v>
      </c>
      <c r="B766" s="10" t="s">
        <v>52</v>
      </c>
      <c r="C766" s="10" t="s">
        <v>52</v>
      </c>
      <c r="D766" s="11"/>
      <c r="E766" s="16"/>
      <c r="F766" s="17">
        <f>TRUNC(SUMIF(N745:N765, N744, F745:F765),0)</f>
        <v>10957310</v>
      </c>
      <c r="G766" s="16"/>
      <c r="H766" s="17">
        <f>TRUNC(SUMIF(N745:N765, N744, H745:H765),0)</f>
        <v>1962437</v>
      </c>
      <c r="I766" s="16"/>
      <c r="J766" s="17">
        <f>TRUNC(SUMIF(N745:N765, N744, J745:J765),0)</f>
        <v>0</v>
      </c>
      <c r="K766" s="16"/>
      <c r="L766" s="17">
        <f>F766+H766+J766</f>
        <v>12919747</v>
      </c>
      <c r="M766" s="10" t="s">
        <v>52</v>
      </c>
      <c r="N766" s="2" t="s">
        <v>72</v>
      </c>
      <c r="O766" s="2" t="s">
        <v>72</v>
      </c>
      <c r="P766" s="2" t="s">
        <v>52</v>
      </c>
      <c r="Q766" s="2" t="s">
        <v>52</v>
      </c>
      <c r="R766" s="2" t="s">
        <v>52</v>
      </c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2" t="s">
        <v>52</v>
      </c>
      <c r="AW766" s="2" t="s">
        <v>52</v>
      </c>
      <c r="AX766" s="2" t="s">
        <v>52</v>
      </c>
      <c r="AY766" s="2" t="s">
        <v>52</v>
      </c>
    </row>
    <row r="767" spans="1:51" ht="30" customHeight="1" x14ac:dyDescent="0.3">
      <c r="A767" s="11"/>
      <c r="B767" s="11"/>
      <c r="C767" s="11"/>
      <c r="D767" s="11"/>
      <c r="E767" s="16"/>
      <c r="F767" s="17"/>
      <c r="G767" s="16"/>
      <c r="H767" s="17"/>
      <c r="I767" s="16"/>
      <c r="J767" s="17"/>
      <c r="K767" s="16"/>
      <c r="L767" s="17"/>
      <c r="M767" s="11"/>
    </row>
    <row r="768" spans="1:51" ht="30" customHeight="1" x14ac:dyDescent="0.3">
      <c r="A768" s="49" t="s">
        <v>1647</v>
      </c>
      <c r="B768" s="49"/>
      <c r="C768" s="49"/>
      <c r="D768" s="49"/>
      <c r="E768" s="50"/>
      <c r="F768" s="51"/>
      <c r="G768" s="50"/>
      <c r="H768" s="51"/>
      <c r="I768" s="50"/>
      <c r="J768" s="51"/>
      <c r="K768" s="50"/>
      <c r="L768" s="51"/>
      <c r="M768" s="49"/>
      <c r="N768" s="1" t="s">
        <v>383</v>
      </c>
    </row>
    <row r="769" spans="1:51" ht="30" customHeight="1" x14ac:dyDescent="0.3">
      <c r="A769" s="10" t="s">
        <v>480</v>
      </c>
      <c r="B769" s="10" t="s">
        <v>1084</v>
      </c>
      <c r="C769" s="10" t="s">
        <v>118</v>
      </c>
      <c r="D769" s="11">
        <v>1</v>
      </c>
      <c r="E769" s="16">
        <f>단가대비표!O56</f>
        <v>1911000</v>
      </c>
      <c r="F769" s="17">
        <f t="shared" ref="F769:F802" si="149">TRUNC(E769*D769,1)</f>
        <v>1911000</v>
      </c>
      <c r="G769" s="16">
        <f>단가대비표!P56</f>
        <v>0</v>
      </c>
      <c r="H769" s="17">
        <f t="shared" ref="H769:H802" si="150">TRUNC(G769*D769,1)</f>
        <v>0</v>
      </c>
      <c r="I769" s="16">
        <f>단가대비표!V56</f>
        <v>0</v>
      </c>
      <c r="J769" s="17">
        <f t="shared" ref="J769:J802" si="151">TRUNC(I769*D769,1)</f>
        <v>0</v>
      </c>
      <c r="K769" s="16">
        <f t="shared" ref="K769:K802" si="152">TRUNC(E769+G769+I769,1)</f>
        <v>1911000</v>
      </c>
      <c r="L769" s="17">
        <f t="shared" ref="L769:L802" si="153">TRUNC(F769+H769+J769,1)</f>
        <v>1911000</v>
      </c>
      <c r="M769" s="10" t="s">
        <v>52</v>
      </c>
      <c r="N769" s="2" t="s">
        <v>383</v>
      </c>
      <c r="O769" s="2" t="s">
        <v>1085</v>
      </c>
      <c r="P769" s="2" t="s">
        <v>63</v>
      </c>
      <c r="Q769" s="2" t="s">
        <v>63</v>
      </c>
      <c r="R769" s="2" t="s">
        <v>64</v>
      </c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2" t="s">
        <v>52</v>
      </c>
      <c r="AW769" s="2" t="s">
        <v>1143</v>
      </c>
      <c r="AX769" s="2" t="s">
        <v>52</v>
      </c>
      <c r="AY769" s="2" t="s">
        <v>52</v>
      </c>
    </row>
    <row r="770" spans="1:51" ht="30" customHeight="1" x14ac:dyDescent="0.3">
      <c r="A770" s="10" t="s">
        <v>484</v>
      </c>
      <c r="B770" s="10" t="s">
        <v>485</v>
      </c>
      <c r="C770" s="10" t="s">
        <v>93</v>
      </c>
      <c r="D770" s="11">
        <v>1</v>
      </c>
      <c r="E770" s="16">
        <f>단가대비표!O16</f>
        <v>5690</v>
      </c>
      <c r="F770" s="17">
        <f t="shared" si="149"/>
        <v>5690</v>
      </c>
      <c r="G770" s="16">
        <f>단가대비표!P16</f>
        <v>0</v>
      </c>
      <c r="H770" s="17">
        <f t="shared" si="150"/>
        <v>0</v>
      </c>
      <c r="I770" s="16">
        <f>단가대비표!V16</f>
        <v>0</v>
      </c>
      <c r="J770" s="17">
        <f t="shared" si="151"/>
        <v>0</v>
      </c>
      <c r="K770" s="16">
        <f t="shared" si="152"/>
        <v>5690</v>
      </c>
      <c r="L770" s="17">
        <f t="shared" si="153"/>
        <v>5690</v>
      </c>
      <c r="M770" s="10" t="s">
        <v>52</v>
      </c>
      <c r="N770" s="2" t="s">
        <v>383</v>
      </c>
      <c r="O770" s="2" t="s">
        <v>486</v>
      </c>
      <c r="P770" s="2" t="s">
        <v>63</v>
      </c>
      <c r="Q770" s="2" t="s">
        <v>63</v>
      </c>
      <c r="R770" s="2" t="s">
        <v>64</v>
      </c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2" t="s">
        <v>52</v>
      </c>
      <c r="AW770" s="2" t="s">
        <v>1144</v>
      </c>
      <c r="AX770" s="2" t="s">
        <v>52</v>
      </c>
      <c r="AY770" s="2" t="s">
        <v>52</v>
      </c>
    </row>
    <row r="771" spans="1:51" ht="30" customHeight="1" x14ac:dyDescent="0.3">
      <c r="A771" s="10" t="s">
        <v>484</v>
      </c>
      <c r="B771" s="10" t="s">
        <v>488</v>
      </c>
      <c r="C771" s="10" t="s">
        <v>93</v>
      </c>
      <c r="D771" s="11">
        <v>37</v>
      </c>
      <c r="E771" s="16">
        <f>단가대비표!O17</f>
        <v>3000</v>
      </c>
      <c r="F771" s="17">
        <f t="shared" si="149"/>
        <v>111000</v>
      </c>
      <c r="G771" s="16">
        <f>단가대비표!P17</f>
        <v>0</v>
      </c>
      <c r="H771" s="17">
        <f t="shared" si="150"/>
        <v>0</v>
      </c>
      <c r="I771" s="16">
        <f>단가대비표!V17</f>
        <v>0</v>
      </c>
      <c r="J771" s="17">
        <f t="shared" si="151"/>
        <v>0</v>
      </c>
      <c r="K771" s="16">
        <f t="shared" si="152"/>
        <v>3000</v>
      </c>
      <c r="L771" s="17">
        <f t="shared" si="153"/>
        <v>111000</v>
      </c>
      <c r="M771" s="10" t="s">
        <v>52</v>
      </c>
      <c r="N771" s="2" t="s">
        <v>383</v>
      </c>
      <c r="O771" s="2" t="s">
        <v>489</v>
      </c>
      <c r="P771" s="2" t="s">
        <v>63</v>
      </c>
      <c r="Q771" s="2" t="s">
        <v>63</v>
      </c>
      <c r="R771" s="2" t="s">
        <v>64</v>
      </c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2" t="s">
        <v>52</v>
      </c>
      <c r="AW771" s="2" t="s">
        <v>1145</v>
      </c>
      <c r="AX771" s="2" t="s">
        <v>52</v>
      </c>
      <c r="AY771" s="2" t="s">
        <v>52</v>
      </c>
    </row>
    <row r="772" spans="1:51" ht="30" customHeight="1" x14ac:dyDescent="0.3">
      <c r="A772" s="10" t="s">
        <v>491</v>
      </c>
      <c r="B772" s="10" t="s">
        <v>492</v>
      </c>
      <c r="C772" s="10" t="s">
        <v>93</v>
      </c>
      <c r="D772" s="11">
        <v>2</v>
      </c>
      <c r="E772" s="16">
        <f>단가대비표!O14</f>
        <v>5690</v>
      </c>
      <c r="F772" s="17">
        <f t="shared" si="149"/>
        <v>11380</v>
      </c>
      <c r="G772" s="16">
        <f>단가대비표!P14</f>
        <v>0</v>
      </c>
      <c r="H772" s="17">
        <f t="shared" si="150"/>
        <v>0</v>
      </c>
      <c r="I772" s="16">
        <f>단가대비표!V14</f>
        <v>0</v>
      </c>
      <c r="J772" s="17">
        <f t="shared" si="151"/>
        <v>0</v>
      </c>
      <c r="K772" s="16">
        <f t="shared" si="152"/>
        <v>5690</v>
      </c>
      <c r="L772" s="17">
        <f t="shared" si="153"/>
        <v>11380</v>
      </c>
      <c r="M772" s="10" t="s">
        <v>52</v>
      </c>
      <c r="N772" s="2" t="s">
        <v>383</v>
      </c>
      <c r="O772" s="2" t="s">
        <v>493</v>
      </c>
      <c r="P772" s="2" t="s">
        <v>63</v>
      </c>
      <c r="Q772" s="2" t="s">
        <v>63</v>
      </c>
      <c r="R772" s="2" t="s">
        <v>64</v>
      </c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2" t="s">
        <v>52</v>
      </c>
      <c r="AW772" s="2" t="s">
        <v>1146</v>
      </c>
      <c r="AX772" s="2" t="s">
        <v>52</v>
      </c>
      <c r="AY772" s="2" t="s">
        <v>52</v>
      </c>
    </row>
    <row r="773" spans="1:51" ht="30" customHeight="1" x14ac:dyDescent="0.3">
      <c r="A773" s="10" t="s">
        <v>491</v>
      </c>
      <c r="B773" s="10" t="s">
        <v>495</v>
      </c>
      <c r="C773" s="10" t="s">
        <v>93</v>
      </c>
      <c r="D773" s="11">
        <v>2</v>
      </c>
      <c r="E773" s="16">
        <f>단가대비표!O15</f>
        <v>4170</v>
      </c>
      <c r="F773" s="17">
        <f t="shared" si="149"/>
        <v>8340</v>
      </c>
      <c r="G773" s="16">
        <f>단가대비표!P15</f>
        <v>0</v>
      </c>
      <c r="H773" s="17">
        <f t="shared" si="150"/>
        <v>0</v>
      </c>
      <c r="I773" s="16">
        <f>단가대비표!V15</f>
        <v>0</v>
      </c>
      <c r="J773" s="17">
        <f t="shared" si="151"/>
        <v>0</v>
      </c>
      <c r="K773" s="16">
        <f t="shared" si="152"/>
        <v>4170</v>
      </c>
      <c r="L773" s="17">
        <f t="shared" si="153"/>
        <v>8340</v>
      </c>
      <c r="M773" s="10" t="s">
        <v>52</v>
      </c>
      <c r="N773" s="2" t="s">
        <v>383</v>
      </c>
      <c r="O773" s="2" t="s">
        <v>496</v>
      </c>
      <c r="P773" s="2" t="s">
        <v>63</v>
      </c>
      <c r="Q773" s="2" t="s">
        <v>63</v>
      </c>
      <c r="R773" s="2" t="s">
        <v>64</v>
      </c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2" t="s">
        <v>52</v>
      </c>
      <c r="AW773" s="2" t="s">
        <v>1147</v>
      </c>
      <c r="AX773" s="2" t="s">
        <v>52</v>
      </c>
      <c r="AY773" s="2" t="s">
        <v>52</v>
      </c>
    </row>
    <row r="774" spans="1:51" ht="30" customHeight="1" x14ac:dyDescent="0.3">
      <c r="A774" s="10" t="s">
        <v>498</v>
      </c>
      <c r="B774" s="10" t="s">
        <v>499</v>
      </c>
      <c r="C774" s="10" t="s">
        <v>93</v>
      </c>
      <c r="D774" s="11">
        <v>1</v>
      </c>
      <c r="E774" s="16">
        <f>단가대비표!O57</f>
        <v>10000</v>
      </c>
      <c r="F774" s="17">
        <f t="shared" si="149"/>
        <v>10000</v>
      </c>
      <c r="G774" s="16">
        <f>단가대비표!P57</f>
        <v>0</v>
      </c>
      <c r="H774" s="17">
        <f t="shared" si="150"/>
        <v>0</v>
      </c>
      <c r="I774" s="16">
        <f>단가대비표!V57</f>
        <v>0</v>
      </c>
      <c r="J774" s="17">
        <f t="shared" si="151"/>
        <v>0</v>
      </c>
      <c r="K774" s="16">
        <f t="shared" si="152"/>
        <v>10000</v>
      </c>
      <c r="L774" s="17">
        <f t="shared" si="153"/>
        <v>10000</v>
      </c>
      <c r="M774" s="10" t="s">
        <v>52</v>
      </c>
      <c r="N774" s="2" t="s">
        <v>383</v>
      </c>
      <c r="O774" s="2" t="s">
        <v>500</v>
      </c>
      <c r="P774" s="2" t="s">
        <v>63</v>
      </c>
      <c r="Q774" s="2" t="s">
        <v>63</v>
      </c>
      <c r="R774" s="2" t="s">
        <v>64</v>
      </c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2" t="s">
        <v>52</v>
      </c>
      <c r="AW774" s="2" t="s">
        <v>1148</v>
      </c>
      <c r="AX774" s="2" t="s">
        <v>52</v>
      </c>
      <c r="AY774" s="2" t="s">
        <v>52</v>
      </c>
    </row>
    <row r="775" spans="1:51" ht="30" customHeight="1" x14ac:dyDescent="0.3">
      <c r="A775" s="10" t="s">
        <v>502</v>
      </c>
      <c r="B775" s="10" t="s">
        <v>503</v>
      </c>
      <c r="C775" s="10" t="s">
        <v>93</v>
      </c>
      <c r="D775" s="11">
        <v>2</v>
      </c>
      <c r="E775" s="16">
        <f>단가대비표!O61</f>
        <v>4100</v>
      </c>
      <c r="F775" s="17">
        <f t="shared" si="149"/>
        <v>8200</v>
      </c>
      <c r="G775" s="16">
        <f>단가대비표!P61</f>
        <v>0</v>
      </c>
      <c r="H775" s="17">
        <f t="shared" si="150"/>
        <v>0</v>
      </c>
      <c r="I775" s="16">
        <f>단가대비표!V61</f>
        <v>0</v>
      </c>
      <c r="J775" s="17">
        <f t="shared" si="151"/>
        <v>0</v>
      </c>
      <c r="K775" s="16">
        <f t="shared" si="152"/>
        <v>4100</v>
      </c>
      <c r="L775" s="17">
        <f t="shared" si="153"/>
        <v>8200</v>
      </c>
      <c r="M775" s="10" t="s">
        <v>52</v>
      </c>
      <c r="N775" s="2" t="s">
        <v>383</v>
      </c>
      <c r="O775" s="2" t="s">
        <v>504</v>
      </c>
      <c r="P775" s="2" t="s">
        <v>63</v>
      </c>
      <c r="Q775" s="2" t="s">
        <v>63</v>
      </c>
      <c r="R775" s="2" t="s">
        <v>64</v>
      </c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2" t="s">
        <v>52</v>
      </c>
      <c r="AW775" s="2" t="s">
        <v>1149</v>
      </c>
      <c r="AX775" s="2" t="s">
        <v>52</v>
      </c>
      <c r="AY775" s="2" t="s">
        <v>52</v>
      </c>
    </row>
    <row r="776" spans="1:51" ht="30" customHeight="1" x14ac:dyDescent="0.3">
      <c r="A776" s="10" t="s">
        <v>506</v>
      </c>
      <c r="B776" s="10" t="s">
        <v>507</v>
      </c>
      <c r="C776" s="10" t="s">
        <v>93</v>
      </c>
      <c r="D776" s="11">
        <v>1</v>
      </c>
      <c r="E776" s="16">
        <f>단가대비표!O24</f>
        <v>4500</v>
      </c>
      <c r="F776" s="17">
        <f t="shared" si="149"/>
        <v>4500</v>
      </c>
      <c r="G776" s="16">
        <f>단가대비표!P24</f>
        <v>0</v>
      </c>
      <c r="H776" s="17">
        <f t="shared" si="150"/>
        <v>0</v>
      </c>
      <c r="I776" s="16">
        <f>단가대비표!V24</f>
        <v>0</v>
      </c>
      <c r="J776" s="17">
        <f t="shared" si="151"/>
        <v>0</v>
      </c>
      <c r="K776" s="16">
        <f t="shared" si="152"/>
        <v>4500</v>
      </c>
      <c r="L776" s="17">
        <f t="shared" si="153"/>
        <v>4500</v>
      </c>
      <c r="M776" s="10" t="s">
        <v>52</v>
      </c>
      <c r="N776" s="2" t="s">
        <v>383</v>
      </c>
      <c r="O776" s="2" t="s">
        <v>508</v>
      </c>
      <c r="P776" s="2" t="s">
        <v>63</v>
      </c>
      <c r="Q776" s="2" t="s">
        <v>63</v>
      </c>
      <c r="R776" s="2" t="s">
        <v>64</v>
      </c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2" t="s">
        <v>52</v>
      </c>
      <c r="AW776" s="2" t="s">
        <v>1150</v>
      </c>
      <c r="AX776" s="2" t="s">
        <v>52</v>
      </c>
      <c r="AY776" s="2" t="s">
        <v>52</v>
      </c>
    </row>
    <row r="777" spans="1:51" ht="30" customHeight="1" x14ac:dyDescent="0.3">
      <c r="A777" s="10" t="s">
        <v>510</v>
      </c>
      <c r="B777" s="10" t="s">
        <v>774</v>
      </c>
      <c r="C777" s="10" t="s">
        <v>93</v>
      </c>
      <c r="D777" s="11">
        <v>1</v>
      </c>
      <c r="E777" s="16">
        <f>단가대비표!O33</f>
        <v>55000</v>
      </c>
      <c r="F777" s="17">
        <f t="shared" si="149"/>
        <v>55000</v>
      </c>
      <c r="G777" s="16">
        <f>단가대비표!P33</f>
        <v>0</v>
      </c>
      <c r="H777" s="17">
        <f t="shared" si="150"/>
        <v>0</v>
      </c>
      <c r="I777" s="16">
        <f>단가대비표!V33</f>
        <v>0</v>
      </c>
      <c r="J777" s="17">
        <f t="shared" si="151"/>
        <v>0</v>
      </c>
      <c r="K777" s="16">
        <f t="shared" si="152"/>
        <v>55000</v>
      </c>
      <c r="L777" s="17">
        <f t="shared" si="153"/>
        <v>55000</v>
      </c>
      <c r="M777" s="10" t="s">
        <v>52</v>
      </c>
      <c r="N777" s="2" t="s">
        <v>383</v>
      </c>
      <c r="O777" s="2" t="s">
        <v>775</v>
      </c>
      <c r="P777" s="2" t="s">
        <v>63</v>
      </c>
      <c r="Q777" s="2" t="s">
        <v>63</v>
      </c>
      <c r="R777" s="2" t="s">
        <v>64</v>
      </c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2" t="s">
        <v>52</v>
      </c>
      <c r="AW777" s="2" t="s">
        <v>1151</v>
      </c>
      <c r="AX777" s="2" t="s">
        <v>52</v>
      </c>
      <c r="AY777" s="2" t="s">
        <v>52</v>
      </c>
    </row>
    <row r="778" spans="1:51" ht="30" customHeight="1" x14ac:dyDescent="0.3">
      <c r="A778" s="10" t="s">
        <v>510</v>
      </c>
      <c r="B778" s="10" t="s">
        <v>514</v>
      </c>
      <c r="C778" s="10" t="s">
        <v>93</v>
      </c>
      <c r="D778" s="11">
        <v>3</v>
      </c>
      <c r="E778" s="16">
        <f>단가대비표!O31</f>
        <v>24000</v>
      </c>
      <c r="F778" s="17">
        <f t="shared" si="149"/>
        <v>72000</v>
      </c>
      <c r="G778" s="16">
        <f>단가대비표!P31</f>
        <v>0</v>
      </c>
      <c r="H778" s="17">
        <f t="shared" si="150"/>
        <v>0</v>
      </c>
      <c r="I778" s="16">
        <f>단가대비표!V31</f>
        <v>0</v>
      </c>
      <c r="J778" s="17">
        <f t="shared" si="151"/>
        <v>0</v>
      </c>
      <c r="K778" s="16">
        <f t="shared" si="152"/>
        <v>24000</v>
      </c>
      <c r="L778" s="17">
        <f t="shared" si="153"/>
        <v>72000</v>
      </c>
      <c r="M778" s="10" t="s">
        <v>52</v>
      </c>
      <c r="N778" s="2" t="s">
        <v>383</v>
      </c>
      <c r="O778" s="2" t="s">
        <v>515</v>
      </c>
      <c r="P778" s="2" t="s">
        <v>63</v>
      </c>
      <c r="Q778" s="2" t="s">
        <v>63</v>
      </c>
      <c r="R778" s="2" t="s">
        <v>64</v>
      </c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2" t="s">
        <v>52</v>
      </c>
      <c r="AW778" s="2" t="s">
        <v>1152</v>
      </c>
      <c r="AX778" s="2" t="s">
        <v>52</v>
      </c>
      <c r="AY778" s="2" t="s">
        <v>52</v>
      </c>
    </row>
    <row r="779" spans="1:51" ht="30" customHeight="1" x14ac:dyDescent="0.3">
      <c r="A779" s="10" t="s">
        <v>778</v>
      </c>
      <c r="B779" s="10" t="s">
        <v>779</v>
      </c>
      <c r="C779" s="10" t="s">
        <v>519</v>
      </c>
      <c r="D779" s="11">
        <v>1</v>
      </c>
      <c r="E779" s="16">
        <f>단가대비표!O47</f>
        <v>1850000</v>
      </c>
      <c r="F779" s="17">
        <f t="shared" si="149"/>
        <v>1850000</v>
      </c>
      <c r="G779" s="16">
        <f>단가대비표!P47</f>
        <v>0</v>
      </c>
      <c r="H779" s="17">
        <f t="shared" si="150"/>
        <v>0</v>
      </c>
      <c r="I779" s="16">
        <f>단가대비표!V47</f>
        <v>0</v>
      </c>
      <c r="J779" s="17">
        <f t="shared" si="151"/>
        <v>0</v>
      </c>
      <c r="K779" s="16">
        <f t="shared" si="152"/>
        <v>1850000</v>
      </c>
      <c r="L779" s="17">
        <f t="shared" si="153"/>
        <v>1850000</v>
      </c>
      <c r="M779" s="10" t="s">
        <v>52</v>
      </c>
      <c r="N779" s="2" t="s">
        <v>383</v>
      </c>
      <c r="O779" s="2" t="s">
        <v>780</v>
      </c>
      <c r="P779" s="2" t="s">
        <v>63</v>
      </c>
      <c r="Q779" s="2" t="s">
        <v>63</v>
      </c>
      <c r="R779" s="2" t="s">
        <v>64</v>
      </c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2" t="s">
        <v>52</v>
      </c>
      <c r="AW779" s="2" t="s">
        <v>1153</v>
      </c>
      <c r="AX779" s="2" t="s">
        <v>52</v>
      </c>
      <c r="AY779" s="2" t="s">
        <v>52</v>
      </c>
    </row>
    <row r="780" spans="1:51" ht="30" customHeight="1" x14ac:dyDescent="0.3">
      <c r="A780" s="10" t="s">
        <v>522</v>
      </c>
      <c r="B780" s="10" t="s">
        <v>52</v>
      </c>
      <c r="C780" s="10" t="s">
        <v>93</v>
      </c>
      <c r="D780" s="11">
        <v>1</v>
      </c>
      <c r="E780" s="16">
        <f>단가대비표!O46</f>
        <v>59400</v>
      </c>
      <c r="F780" s="17">
        <f t="shared" si="149"/>
        <v>59400</v>
      </c>
      <c r="G780" s="16">
        <f>단가대비표!P46</f>
        <v>0</v>
      </c>
      <c r="H780" s="17">
        <f t="shared" si="150"/>
        <v>0</v>
      </c>
      <c r="I780" s="16">
        <f>단가대비표!V46</f>
        <v>0</v>
      </c>
      <c r="J780" s="17">
        <f t="shared" si="151"/>
        <v>0</v>
      </c>
      <c r="K780" s="16">
        <f t="shared" si="152"/>
        <v>59400</v>
      </c>
      <c r="L780" s="17">
        <f t="shared" si="153"/>
        <v>59400</v>
      </c>
      <c r="M780" s="10" t="s">
        <v>52</v>
      </c>
      <c r="N780" s="2" t="s">
        <v>383</v>
      </c>
      <c r="O780" s="2" t="s">
        <v>523</v>
      </c>
      <c r="P780" s="2" t="s">
        <v>63</v>
      </c>
      <c r="Q780" s="2" t="s">
        <v>63</v>
      </c>
      <c r="R780" s="2" t="s">
        <v>64</v>
      </c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2" t="s">
        <v>52</v>
      </c>
      <c r="AW780" s="2" t="s">
        <v>1154</v>
      </c>
      <c r="AX780" s="2" t="s">
        <v>52</v>
      </c>
      <c r="AY780" s="2" t="s">
        <v>52</v>
      </c>
    </row>
    <row r="781" spans="1:51" ht="30" customHeight="1" x14ac:dyDescent="0.3">
      <c r="A781" s="10" t="s">
        <v>525</v>
      </c>
      <c r="B781" s="10" t="s">
        <v>783</v>
      </c>
      <c r="C781" s="10" t="s">
        <v>93</v>
      </c>
      <c r="D781" s="11">
        <v>7</v>
      </c>
      <c r="E781" s="16">
        <f>단가대비표!O30</f>
        <v>56500</v>
      </c>
      <c r="F781" s="17">
        <f t="shared" si="149"/>
        <v>395500</v>
      </c>
      <c r="G781" s="16">
        <f>단가대비표!P30</f>
        <v>0</v>
      </c>
      <c r="H781" s="17">
        <f t="shared" si="150"/>
        <v>0</v>
      </c>
      <c r="I781" s="16">
        <f>단가대비표!V30</f>
        <v>0</v>
      </c>
      <c r="J781" s="17">
        <f t="shared" si="151"/>
        <v>0</v>
      </c>
      <c r="K781" s="16">
        <f t="shared" si="152"/>
        <v>56500</v>
      </c>
      <c r="L781" s="17">
        <f t="shared" si="153"/>
        <v>395500</v>
      </c>
      <c r="M781" s="10" t="s">
        <v>52</v>
      </c>
      <c r="N781" s="2" t="s">
        <v>383</v>
      </c>
      <c r="O781" s="2" t="s">
        <v>784</v>
      </c>
      <c r="P781" s="2" t="s">
        <v>63</v>
      </c>
      <c r="Q781" s="2" t="s">
        <v>63</v>
      </c>
      <c r="R781" s="2" t="s">
        <v>64</v>
      </c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2" t="s">
        <v>52</v>
      </c>
      <c r="AW781" s="2" t="s">
        <v>1155</v>
      </c>
      <c r="AX781" s="2" t="s">
        <v>52</v>
      </c>
      <c r="AY781" s="2" t="s">
        <v>52</v>
      </c>
    </row>
    <row r="782" spans="1:51" ht="30" customHeight="1" x14ac:dyDescent="0.3">
      <c r="A782" s="10" t="s">
        <v>525</v>
      </c>
      <c r="B782" s="10" t="s">
        <v>526</v>
      </c>
      <c r="C782" s="10" t="s">
        <v>93</v>
      </c>
      <c r="D782" s="11">
        <v>7</v>
      </c>
      <c r="E782" s="16">
        <f>단가대비표!O29</f>
        <v>12000</v>
      </c>
      <c r="F782" s="17">
        <f t="shared" si="149"/>
        <v>84000</v>
      </c>
      <c r="G782" s="16">
        <f>단가대비표!P29</f>
        <v>0</v>
      </c>
      <c r="H782" s="17">
        <f t="shared" si="150"/>
        <v>0</v>
      </c>
      <c r="I782" s="16">
        <f>단가대비표!V29</f>
        <v>0</v>
      </c>
      <c r="J782" s="17">
        <f t="shared" si="151"/>
        <v>0</v>
      </c>
      <c r="K782" s="16">
        <f t="shared" si="152"/>
        <v>12000</v>
      </c>
      <c r="L782" s="17">
        <f t="shared" si="153"/>
        <v>84000</v>
      </c>
      <c r="M782" s="10" t="s">
        <v>52</v>
      </c>
      <c r="N782" s="2" t="s">
        <v>383</v>
      </c>
      <c r="O782" s="2" t="s">
        <v>527</v>
      </c>
      <c r="P782" s="2" t="s">
        <v>63</v>
      </c>
      <c r="Q782" s="2" t="s">
        <v>63</v>
      </c>
      <c r="R782" s="2" t="s">
        <v>64</v>
      </c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2" t="s">
        <v>52</v>
      </c>
      <c r="AW782" s="2" t="s">
        <v>1156</v>
      </c>
      <c r="AX782" s="2" t="s">
        <v>52</v>
      </c>
      <c r="AY782" s="2" t="s">
        <v>52</v>
      </c>
    </row>
    <row r="783" spans="1:51" ht="30" customHeight="1" x14ac:dyDescent="0.3">
      <c r="A783" s="10" t="s">
        <v>529</v>
      </c>
      <c r="B783" s="10" t="s">
        <v>787</v>
      </c>
      <c r="C783" s="10" t="s">
        <v>93</v>
      </c>
      <c r="D783" s="11">
        <v>7</v>
      </c>
      <c r="E783" s="16">
        <f>단가대비표!O20</f>
        <v>1090</v>
      </c>
      <c r="F783" s="17">
        <f t="shared" si="149"/>
        <v>7630</v>
      </c>
      <c r="G783" s="16">
        <f>단가대비표!P20</f>
        <v>0</v>
      </c>
      <c r="H783" s="17">
        <f t="shared" si="150"/>
        <v>0</v>
      </c>
      <c r="I783" s="16">
        <f>단가대비표!V20</f>
        <v>0</v>
      </c>
      <c r="J783" s="17">
        <f t="shared" si="151"/>
        <v>0</v>
      </c>
      <c r="K783" s="16">
        <f t="shared" si="152"/>
        <v>1090</v>
      </c>
      <c r="L783" s="17">
        <f t="shared" si="153"/>
        <v>7630</v>
      </c>
      <c r="M783" s="10" t="s">
        <v>52</v>
      </c>
      <c r="N783" s="2" t="s">
        <v>383</v>
      </c>
      <c r="O783" s="2" t="s">
        <v>788</v>
      </c>
      <c r="P783" s="2" t="s">
        <v>63</v>
      </c>
      <c r="Q783" s="2" t="s">
        <v>63</v>
      </c>
      <c r="R783" s="2" t="s">
        <v>64</v>
      </c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2" t="s">
        <v>52</v>
      </c>
      <c r="AW783" s="2" t="s">
        <v>1157</v>
      </c>
      <c r="AX783" s="2" t="s">
        <v>52</v>
      </c>
      <c r="AY783" s="2" t="s">
        <v>52</v>
      </c>
    </row>
    <row r="784" spans="1:51" ht="30" customHeight="1" x14ac:dyDescent="0.3">
      <c r="A784" s="10" t="s">
        <v>529</v>
      </c>
      <c r="B784" s="10" t="s">
        <v>790</v>
      </c>
      <c r="C784" s="10" t="s">
        <v>93</v>
      </c>
      <c r="D784" s="11">
        <v>1</v>
      </c>
      <c r="E784" s="16">
        <f>단가대비표!O21</f>
        <v>3480</v>
      </c>
      <c r="F784" s="17">
        <f t="shared" si="149"/>
        <v>3480</v>
      </c>
      <c r="G784" s="16">
        <f>단가대비표!P21</f>
        <v>0</v>
      </c>
      <c r="H784" s="17">
        <f t="shared" si="150"/>
        <v>0</v>
      </c>
      <c r="I784" s="16">
        <f>단가대비표!V21</f>
        <v>0</v>
      </c>
      <c r="J784" s="17">
        <f t="shared" si="151"/>
        <v>0</v>
      </c>
      <c r="K784" s="16">
        <f t="shared" si="152"/>
        <v>3480</v>
      </c>
      <c r="L784" s="17">
        <f t="shared" si="153"/>
        <v>3480</v>
      </c>
      <c r="M784" s="10" t="s">
        <v>52</v>
      </c>
      <c r="N784" s="2" t="s">
        <v>383</v>
      </c>
      <c r="O784" s="2" t="s">
        <v>791</v>
      </c>
      <c r="P784" s="2" t="s">
        <v>63</v>
      </c>
      <c r="Q784" s="2" t="s">
        <v>63</v>
      </c>
      <c r="R784" s="2" t="s">
        <v>64</v>
      </c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2" t="s">
        <v>52</v>
      </c>
      <c r="AW784" s="2" t="s">
        <v>1158</v>
      </c>
      <c r="AX784" s="2" t="s">
        <v>52</v>
      </c>
      <c r="AY784" s="2" t="s">
        <v>52</v>
      </c>
    </row>
    <row r="785" spans="1:51" ht="30" customHeight="1" x14ac:dyDescent="0.3">
      <c r="A785" s="10" t="s">
        <v>536</v>
      </c>
      <c r="B785" s="10" t="s">
        <v>537</v>
      </c>
      <c r="C785" s="10" t="s">
        <v>93</v>
      </c>
      <c r="D785" s="11">
        <v>1</v>
      </c>
      <c r="E785" s="16">
        <f>단가대비표!O59</f>
        <v>13970</v>
      </c>
      <c r="F785" s="17">
        <f t="shared" si="149"/>
        <v>13970</v>
      </c>
      <c r="G785" s="16">
        <f>단가대비표!P59</f>
        <v>0</v>
      </c>
      <c r="H785" s="17">
        <f t="shared" si="150"/>
        <v>0</v>
      </c>
      <c r="I785" s="16">
        <f>단가대비표!V59</f>
        <v>0</v>
      </c>
      <c r="J785" s="17">
        <f t="shared" si="151"/>
        <v>0</v>
      </c>
      <c r="K785" s="16">
        <f t="shared" si="152"/>
        <v>13970</v>
      </c>
      <c r="L785" s="17">
        <f t="shared" si="153"/>
        <v>13970</v>
      </c>
      <c r="M785" s="10" t="s">
        <v>52</v>
      </c>
      <c r="N785" s="2" t="s">
        <v>383</v>
      </c>
      <c r="O785" s="2" t="s">
        <v>538</v>
      </c>
      <c r="P785" s="2" t="s">
        <v>63</v>
      </c>
      <c r="Q785" s="2" t="s">
        <v>63</v>
      </c>
      <c r="R785" s="2" t="s">
        <v>64</v>
      </c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2" t="s">
        <v>52</v>
      </c>
      <c r="AW785" s="2" t="s">
        <v>1159</v>
      </c>
      <c r="AX785" s="2" t="s">
        <v>52</v>
      </c>
      <c r="AY785" s="2" t="s">
        <v>52</v>
      </c>
    </row>
    <row r="786" spans="1:51" ht="30" customHeight="1" x14ac:dyDescent="0.3">
      <c r="A786" s="10" t="s">
        <v>540</v>
      </c>
      <c r="B786" s="10" t="s">
        <v>541</v>
      </c>
      <c r="C786" s="10" t="s">
        <v>93</v>
      </c>
      <c r="D786" s="11">
        <v>1</v>
      </c>
      <c r="E786" s="16">
        <f>단가대비표!O60</f>
        <v>15970</v>
      </c>
      <c r="F786" s="17">
        <f t="shared" si="149"/>
        <v>15970</v>
      </c>
      <c r="G786" s="16">
        <f>단가대비표!P60</f>
        <v>0</v>
      </c>
      <c r="H786" s="17">
        <f t="shared" si="150"/>
        <v>0</v>
      </c>
      <c r="I786" s="16">
        <f>단가대비표!V60</f>
        <v>0</v>
      </c>
      <c r="J786" s="17">
        <f t="shared" si="151"/>
        <v>0</v>
      </c>
      <c r="K786" s="16">
        <f t="shared" si="152"/>
        <v>15970</v>
      </c>
      <c r="L786" s="17">
        <f t="shared" si="153"/>
        <v>15970</v>
      </c>
      <c r="M786" s="10" t="s">
        <v>52</v>
      </c>
      <c r="N786" s="2" t="s">
        <v>383</v>
      </c>
      <c r="O786" s="2" t="s">
        <v>542</v>
      </c>
      <c r="P786" s="2" t="s">
        <v>63</v>
      </c>
      <c r="Q786" s="2" t="s">
        <v>63</v>
      </c>
      <c r="R786" s="2" t="s">
        <v>64</v>
      </c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2" t="s">
        <v>52</v>
      </c>
      <c r="AW786" s="2" t="s">
        <v>1160</v>
      </c>
      <c r="AX786" s="2" t="s">
        <v>52</v>
      </c>
      <c r="AY786" s="2" t="s">
        <v>52</v>
      </c>
    </row>
    <row r="787" spans="1:51" ht="30" customHeight="1" x14ac:dyDescent="0.3">
      <c r="A787" s="10" t="s">
        <v>544</v>
      </c>
      <c r="B787" s="10" t="s">
        <v>545</v>
      </c>
      <c r="C787" s="10" t="s">
        <v>93</v>
      </c>
      <c r="D787" s="11">
        <v>2</v>
      </c>
      <c r="E787" s="16">
        <f>단가대비표!O58</f>
        <v>30000</v>
      </c>
      <c r="F787" s="17">
        <f t="shared" si="149"/>
        <v>60000</v>
      </c>
      <c r="G787" s="16">
        <f>단가대비표!P58</f>
        <v>0</v>
      </c>
      <c r="H787" s="17">
        <f t="shared" si="150"/>
        <v>0</v>
      </c>
      <c r="I787" s="16">
        <f>단가대비표!V58</f>
        <v>0</v>
      </c>
      <c r="J787" s="17">
        <f t="shared" si="151"/>
        <v>0</v>
      </c>
      <c r="K787" s="16">
        <f t="shared" si="152"/>
        <v>30000</v>
      </c>
      <c r="L787" s="17">
        <f t="shared" si="153"/>
        <v>60000</v>
      </c>
      <c r="M787" s="10" t="s">
        <v>52</v>
      </c>
      <c r="N787" s="2" t="s">
        <v>383</v>
      </c>
      <c r="O787" s="2" t="s">
        <v>546</v>
      </c>
      <c r="P787" s="2" t="s">
        <v>63</v>
      </c>
      <c r="Q787" s="2" t="s">
        <v>63</v>
      </c>
      <c r="R787" s="2" t="s">
        <v>64</v>
      </c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2" t="s">
        <v>52</v>
      </c>
      <c r="AW787" s="2" t="s">
        <v>1161</v>
      </c>
      <c r="AX787" s="2" t="s">
        <v>52</v>
      </c>
      <c r="AY787" s="2" t="s">
        <v>52</v>
      </c>
    </row>
    <row r="788" spans="1:51" ht="30" customHeight="1" x14ac:dyDescent="0.3">
      <c r="A788" s="10" t="s">
        <v>548</v>
      </c>
      <c r="B788" s="10" t="s">
        <v>549</v>
      </c>
      <c r="C788" s="10" t="s">
        <v>93</v>
      </c>
      <c r="D788" s="11">
        <v>1</v>
      </c>
      <c r="E788" s="16">
        <f>단가대비표!O18</f>
        <v>10500</v>
      </c>
      <c r="F788" s="17">
        <f t="shared" si="149"/>
        <v>10500</v>
      </c>
      <c r="G788" s="16">
        <f>단가대비표!P18</f>
        <v>0</v>
      </c>
      <c r="H788" s="17">
        <f t="shared" si="150"/>
        <v>0</v>
      </c>
      <c r="I788" s="16">
        <f>단가대비표!V18</f>
        <v>0</v>
      </c>
      <c r="J788" s="17">
        <f t="shared" si="151"/>
        <v>0</v>
      </c>
      <c r="K788" s="16">
        <f t="shared" si="152"/>
        <v>10500</v>
      </c>
      <c r="L788" s="17">
        <f t="shared" si="153"/>
        <v>10500</v>
      </c>
      <c r="M788" s="10" t="s">
        <v>52</v>
      </c>
      <c r="N788" s="2" t="s">
        <v>383</v>
      </c>
      <c r="O788" s="2" t="s">
        <v>550</v>
      </c>
      <c r="P788" s="2" t="s">
        <v>63</v>
      </c>
      <c r="Q788" s="2" t="s">
        <v>63</v>
      </c>
      <c r="R788" s="2" t="s">
        <v>64</v>
      </c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2" t="s">
        <v>52</v>
      </c>
      <c r="AW788" s="2" t="s">
        <v>1162</v>
      </c>
      <c r="AX788" s="2" t="s">
        <v>52</v>
      </c>
      <c r="AY788" s="2" t="s">
        <v>52</v>
      </c>
    </row>
    <row r="789" spans="1:51" ht="30" customHeight="1" x14ac:dyDescent="0.3">
      <c r="A789" s="10" t="s">
        <v>552</v>
      </c>
      <c r="B789" s="10" t="s">
        <v>553</v>
      </c>
      <c r="C789" s="10" t="s">
        <v>93</v>
      </c>
      <c r="D789" s="11">
        <v>1</v>
      </c>
      <c r="E789" s="16">
        <f>단가대비표!O27</f>
        <v>2900</v>
      </c>
      <c r="F789" s="17">
        <f t="shared" si="149"/>
        <v>2900</v>
      </c>
      <c r="G789" s="16">
        <f>단가대비표!P27</f>
        <v>0</v>
      </c>
      <c r="H789" s="17">
        <f t="shared" si="150"/>
        <v>0</v>
      </c>
      <c r="I789" s="16">
        <f>단가대비표!V27</f>
        <v>0</v>
      </c>
      <c r="J789" s="17">
        <f t="shared" si="151"/>
        <v>0</v>
      </c>
      <c r="K789" s="16">
        <f t="shared" si="152"/>
        <v>2900</v>
      </c>
      <c r="L789" s="17">
        <f t="shared" si="153"/>
        <v>2900</v>
      </c>
      <c r="M789" s="10" t="s">
        <v>52</v>
      </c>
      <c r="N789" s="2" t="s">
        <v>383</v>
      </c>
      <c r="O789" s="2" t="s">
        <v>554</v>
      </c>
      <c r="P789" s="2" t="s">
        <v>63</v>
      </c>
      <c r="Q789" s="2" t="s">
        <v>63</v>
      </c>
      <c r="R789" s="2" t="s">
        <v>64</v>
      </c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2" t="s">
        <v>52</v>
      </c>
      <c r="AW789" s="2" t="s">
        <v>1163</v>
      </c>
      <c r="AX789" s="2" t="s">
        <v>52</v>
      </c>
      <c r="AY789" s="2" t="s">
        <v>52</v>
      </c>
    </row>
    <row r="790" spans="1:51" ht="30" customHeight="1" x14ac:dyDescent="0.3">
      <c r="A790" s="10" t="s">
        <v>798</v>
      </c>
      <c r="B790" s="10" t="s">
        <v>799</v>
      </c>
      <c r="C790" s="10" t="s">
        <v>93</v>
      </c>
      <c r="D790" s="11">
        <v>28</v>
      </c>
      <c r="E790" s="16">
        <f>단가대비표!O26</f>
        <v>3100</v>
      </c>
      <c r="F790" s="17">
        <f t="shared" si="149"/>
        <v>86800</v>
      </c>
      <c r="G790" s="16">
        <f>단가대비표!P26</f>
        <v>0</v>
      </c>
      <c r="H790" s="17">
        <f t="shared" si="150"/>
        <v>0</v>
      </c>
      <c r="I790" s="16">
        <f>단가대비표!V26</f>
        <v>0</v>
      </c>
      <c r="J790" s="17">
        <f t="shared" si="151"/>
        <v>0</v>
      </c>
      <c r="K790" s="16">
        <f t="shared" si="152"/>
        <v>3100</v>
      </c>
      <c r="L790" s="17">
        <f t="shared" si="153"/>
        <v>86800</v>
      </c>
      <c r="M790" s="10" t="s">
        <v>52</v>
      </c>
      <c r="N790" s="2" t="s">
        <v>383</v>
      </c>
      <c r="O790" s="2" t="s">
        <v>800</v>
      </c>
      <c r="P790" s="2" t="s">
        <v>63</v>
      </c>
      <c r="Q790" s="2" t="s">
        <v>63</v>
      </c>
      <c r="R790" s="2" t="s">
        <v>64</v>
      </c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2" t="s">
        <v>52</v>
      </c>
      <c r="AW790" s="2" t="s">
        <v>1164</v>
      </c>
      <c r="AX790" s="2" t="s">
        <v>52</v>
      </c>
      <c r="AY790" s="2" t="s">
        <v>52</v>
      </c>
    </row>
    <row r="791" spans="1:51" ht="30" customHeight="1" x14ac:dyDescent="0.3">
      <c r="A791" s="10" t="s">
        <v>802</v>
      </c>
      <c r="B791" s="10" t="s">
        <v>803</v>
      </c>
      <c r="C791" s="10" t="s">
        <v>93</v>
      </c>
      <c r="D791" s="11">
        <v>7</v>
      </c>
      <c r="E791" s="16">
        <f>단가대비표!O64</f>
        <v>150000</v>
      </c>
      <c r="F791" s="17">
        <f t="shared" si="149"/>
        <v>1050000</v>
      </c>
      <c r="G791" s="16">
        <f>단가대비표!P64</f>
        <v>0</v>
      </c>
      <c r="H791" s="17">
        <f t="shared" si="150"/>
        <v>0</v>
      </c>
      <c r="I791" s="16">
        <f>단가대비표!V64</f>
        <v>0</v>
      </c>
      <c r="J791" s="17">
        <f t="shared" si="151"/>
        <v>0</v>
      </c>
      <c r="K791" s="16">
        <f t="shared" si="152"/>
        <v>150000</v>
      </c>
      <c r="L791" s="17">
        <f t="shared" si="153"/>
        <v>1050000</v>
      </c>
      <c r="M791" s="10" t="s">
        <v>52</v>
      </c>
      <c r="N791" s="2" t="s">
        <v>383</v>
      </c>
      <c r="O791" s="2" t="s">
        <v>804</v>
      </c>
      <c r="P791" s="2" t="s">
        <v>63</v>
      </c>
      <c r="Q791" s="2" t="s">
        <v>63</v>
      </c>
      <c r="R791" s="2" t="s">
        <v>64</v>
      </c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2" t="s">
        <v>52</v>
      </c>
      <c r="AW791" s="2" t="s">
        <v>1165</v>
      </c>
      <c r="AX791" s="2" t="s">
        <v>52</v>
      </c>
      <c r="AY791" s="2" t="s">
        <v>52</v>
      </c>
    </row>
    <row r="792" spans="1:51" ht="30" customHeight="1" x14ac:dyDescent="0.3">
      <c r="A792" s="10" t="s">
        <v>806</v>
      </c>
      <c r="B792" s="10" t="s">
        <v>807</v>
      </c>
      <c r="C792" s="10" t="s">
        <v>93</v>
      </c>
      <c r="D792" s="11">
        <v>7</v>
      </c>
      <c r="E792" s="16">
        <f>단가대비표!O63</f>
        <v>220000</v>
      </c>
      <c r="F792" s="17">
        <f t="shared" si="149"/>
        <v>1540000</v>
      </c>
      <c r="G792" s="16">
        <f>단가대비표!P63</f>
        <v>0</v>
      </c>
      <c r="H792" s="17">
        <f t="shared" si="150"/>
        <v>0</v>
      </c>
      <c r="I792" s="16">
        <f>단가대비표!V63</f>
        <v>0</v>
      </c>
      <c r="J792" s="17">
        <f t="shared" si="151"/>
        <v>0</v>
      </c>
      <c r="K792" s="16">
        <f t="shared" si="152"/>
        <v>220000</v>
      </c>
      <c r="L792" s="17">
        <f t="shared" si="153"/>
        <v>1540000</v>
      </c>
      <c r="M792" s="10" t="s">
        <v>52</v>
      </c>
      <c r="N792" s="2" t="s">
        <v>383</v>
      </c>
      <c r="O792" s="2" t="s">
        <v>808</v>
      </c>
      <c r="P792" s="2" t="s">
        <v>63</v>
      </c>
      <c r="Q792" s="2" t="s">
        <v>63</v>
      </c>
      <c r="R792" s="2" t="s">
        <v>64</v>
      </c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2" t="s">
        <v>52</v>
      </c>
      <c r="AW792" s="2" t="s">
        <v>1166</v>
      </c>
      <c r="AX792" s="2" t="s">
        <v>52</v>
      </c>
      <c r="AY792" s="2" t="s">
        <v>52</v>
      </c>
    </row>
    <row r="793" spans="1:51" ht="30" customHeight="1" x14ac:dyDescent="0.3">
      <c r="A793" s="10" t="s">
        <v>810</v>
      </c>
      <c r="B793" s="10" t="s">
        <v>811</v>
      </c>
      <c r="C793" s="10" t="s">
        <v>93</v>
      </c>
      <c r="D793" s="11">
        <v>7</v>
      </c>
      <c r="E793" s="16">
        <f>단가대비표!O65</f>
        <v>125000</v>
      </c>
      <c r="F793" s="17">
        <f t="shared" si="149"/>
        <v>875000</v>
      </c>
      <c r="G793" s="16">
        <f>단가대비표!P65</f>
        <v>0</v>
      </c>
      <c r="H793" s="17">
        <f t="shared" si="150"/>
        <v>0</v>
      </c>
      <c r="I793" s="16">
        <f>단가대비표!V65</f>
        <v>0</v>
      </c>
      <c r="J793" s="17">
        <f t="shared" si="151"/>
        <v>0</v>
      </c>
      <c r="K793" s="16">
        <f t="shared" si="152"/>
        <v>125000</v>
      </c>
      <c r="L793" s="17">
        <f t="shared" si="153"/>
        <v>875000</v>
      </c>
      <c r="M793" s="10" t="s">
        <v>52</v>
      </c>
      <c r="N793" s="2" t="s">
        <v>383</v>
      </c>
      <c r="O793" s="2" t="s">
        <v>812</v>
      </c>
      <c r="P793" s="2" t="s">
        <v>63</v>
      </c>
      <c r="Q793" s="2" t="s">
        <v>63</v>
      </c>
      <c r="R793" s="2" t="s">
        <v>64</v>
      </c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2" t="s">
        <v>52</v>
      </c>
      <c r="AW793" s="2" t="s">
        <v>1167</v>
      </c>
      <c r="AX793" s="2" t="s">
        <v>52</v>
      </c>
      <c r="AY793" s="2" t="s">
        <v>52</v>
      </c>
    </row>
    <row r="794" spans="1:51" ht="30" customHeight="1" x14ac:dyDescent="0.3">
      <c r="A794" s="10" t="s">
        <v>556</v>
      </c>
      <c r="B794" s="10" t="s">
        <v>557</v>
      </c>
      <c r="C794" s="10" t="s">
        <v>93</v>
      </c>
      <c r="D794" s="11">
        <v>30</v>
      </c>
      <c r="E794" s="16">
        <f>단가대비표!O28</f>
        <v>6100</v>
      </c>
      <c r="F794" s="17">
        <f t="shared" si="149"/>
        <v>183000</v>
      </c>
      <c r="G794" s="16">
        <f>단가대비표!P28</f>
        <v>0</v>
      </c>
      <c r="H794" s="17">
        <f t="shared" si="150"/>
        <v>0</v>
      </c>
      <c r="I794" s="16">
        <f>단가대비표!V28</f>
        <v>0</v>
      </c>
      <c r="J794" s="17">
        <f t="shared" si="151"/>
        <v>0</v>
      </c>
      <c r="K794" s="16">
        <f t="shared" si="152"/>
        <v>6100</v>
      </c>
      <c r="L794" s="17">
        <f t="shared" si="153"/>
        <v>183000</v>
      </c>
      <c r="M794" s="10" t="s">
        <v>52</v>
      </c>
      <c r="N794" s="2" t="s">
        <v>383</v>
      </c>
      <c r="O794" s="2" t="s">
        <v>558</v>
      </c>
      <c r="P794" s="2" t="s">
        <v>63</v>
      </c>
      <c r="Q794" s="2" t="s">
        <v>63</v>
      </c>
      <c r="R794" s="2" t="s">
        <v>64</v>
      </c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2" t="s">
        <v>52</v>
      </c>
      <c r="AW794" s="2" t="s">
        <v>1168</v>
      </c>
      <c r="AX794" s="2" t="s">
        <v>52</v>
      </c>
      <c r="AY794" s="2" t="s">
        <v>52</v>
      </c>
    </row>
    <row r="795" spans="1:51" ht="30" customHeight="1" x14ac:dyDescent="0.3">
      <c r="A795" s="10" t="s">
        <v>560</v>
      </c>
      <c r="B795" s="10" t="s">
        <v>561</v>
      </c>
      <c r="C795" s="10" t="s">
        <v>93</v>
      </c>
      <c r="D795" s="11">
        <v>1</v>
      </c>
      <c r="E795" s="16">
        <f>단가대비표!O25</f>
        <v>13500</v>
      </c>
      <c r="F795" s="17">
        <f t="shared" si="149"/>
        <v>13500</v>
      </c>
      <c r="G795" s="16">
        <f>단가대비표!P25</f>
        <v>0</v>
      </c>
      <c r="H795" s="17">
        <f t="shared" si="150"/>
        <v>0</v>
      </c>
      <c r="I795" s="16">
        <f>단가대비표!V25</f>
        <v>0</v>
      </c>
      <c r="J795" s="17">
        <f t="shared" si="151"/>
        <v>0</v>
      </c>
      <c r="K795" s="16">
        <f t="shared" si="152"/>
        <v>13500</v>
      </c>
      <c r="L795" s="17">
        <f t="shared" si="153"/>
        <v>13500</v>
      </c>
      <c r="M795" s="10" t="s">
        <v>52</v>
      </c>
      <c r="N795" s="2" t="s">
        <v>383</v>
      </c>
      <c r="O795" s="2" t="s">
        <v>562</v>
      </c>
      <c r="P795" s="2" t="s">
        <v>63</v>
      </c>
      <c r="Q795" s="2" t="s">
        <v>63</v>
      </c>
      <c r="R795" s="2" t="s">
        <v>64</v>
      </c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2" t="s">
        <v>52</v>
      </c>
      <c r="AW795" s="2" t="s">
        <v>1169</v>
      </c>
      <c r="AX795" s="2" t="s">
        <v>52</v>
      </c>
      <c r="AY795" s="2" t="s">
        <v>52</v>
      </c>
    </row>
    <row r="796" spans="1:51" ht="30" customHeight="1" x14ac:dyDescent="0.3">
      <c r="A796" s="10" t="s">
        <v>564</v>
      </c>
      <c r="B796" s="10" t="s">
        <v>565</v>
      </c>
      <c r="C796" s="10" t="s">
        <v>93</v>
      </c>
      <c r="D796" s="11">
        <v>1</v>
      </c>
      <c r="E796" s="16">
        <f>단가대비표!O50</f>
        <v>385000</v>
      </c>
      <c r="F796" s="17">
        <f t="shared" si="149"/>
        <v>385000</v>
      </c>
      <c r="G796" s="16">
        <f>단가대비표!P50</f>
        <v>0</v>
      </c>
      <c r="H796" s="17">
        <f t="shared" si="150"/>
        <v>0</v>
      </c>
      <c r="I796" s="16">
        <f>단가대비표!V50</f>
        <v>0</v>
      </c>
      <c r="J796" s="17">
        <f t="shared" si="151"/>
        <v>0</v>
      </c>
      <c r="K796" s="16">
        <f t="shared" si="152"/>
        <v>385000</v>
      </c>
      <c r="L796" s="17">
        <f t="shared" si="153"/>
        <v>385000</v>
      </c>
      <c r="M796" s="10" t="s">
        <v>52</v>
      </c>
      <c r="N796" s="2" t="s">
        <v>383</v>
      </c>
      <c r="O796" s="2" t="s">
        <v>566</v>
      </c>
      <c r="P796" s="2" t="s">
        <v>63</v>
      </c>
      <c r="Q796" s="2" t="s">
        <v>63</v>
      </c>
      <c r="R796" s="2" t="s">
        <v>64</v>
      </c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2" t="s">
        <v>52</v>
      </c>
      <c r="AW796" s="2" t="s">
        <v>1170</v>
      </c>
      <c r="AX796" s="2" t="s">
        <v>52</v>
      </c>
      <c r="AY796" s="2" t="s">
        <v>52</v>
      </c>
    </row>
    <row r="797" spans="1:51" ht="30" customHeight="1" x14ac:dyDescent="0.3">
      <c r="A797" s="10" t="s">
        <v>571</v>
      </c>
      <c r="B797" s="10" t="s">
        <v>572</v>
      </c>
      <c r="C797" s="10" t="s">
        <v>93</v>
      </c>
      <c r="D797" s="11">
        <v>8</v>
      </c>
      <c r="E797" s="16">
        <f>단가대비표!O62</f>
        <v>4680</v>
      </c>
      <c r="F797" s="17">
        <f t="shared" si="149"/>
        <v>37440</v>
      </c>
      <c r="G797" s="16">
        <f>단가대비표!P62</f>
        <v>0</v>
      </c>
      <c r="H797" s="17">
        <f t="shared" si="150"/>
        <v>0</v>
      </c>
      <c r="I797" s="16">
        <f>단가대비표!V62</f>
        <v>0</v>
      </c>
      <c r="J797" s="17">
        <f t="shared" si="151"/>
        <v>0</v>
      </c>
      <c r="K797" s="16">
        <f t="shared" si="152"/>
        <v>4680</v>
      </c>
      <c r="L797" s="17">
        <f t="shared" si="153"/>
        <v>37440</v>
      </c>
      <c r="M797" s="10" t="s">
        <v>52</v>
      </c>
      <c r="N797" s="2" t="s">
        <v>383</v>
      </c>
      <c r="O797" s="2" t="s">
        <v>573</v>
      </c>
      <c r="P797" s="2" t="s">
        <v>63</v>
      </c>
      <c r="Q797" s="2" t="s">
        <v>63</v>
      </c>
      <c r="R797" s="2" t="s">
        <v>64</v>
      </c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2" t="s">
        <v>52</v>
      </c>
      <c r="AW797" s="2" t="s">
        <v>1171</v>
      </c>
      <c r="AX797" s="2" t="s">
        <v>52</v>
      </c>
      <c r="AY797" s="2" t="s">
        <v>52</v>
      </c>
    </row>
    <row r="798" spans="1:51" ht="30" customHeight="1" x14ac:dyDescent="0.3">
      <c r="A798" s="10" t="s">
        <v>575</v>
      </c>
      <c r="B798" s="10" t="s">
        <v>576</v>
      </c>
      <c r="C798" s="10" t="s">
        <v>424</v>
      </c>
      <c r="D798" s="11">
        <v>84</v>
      </c>
      <c r="E798" s="16">
        <f>단가대비표!O6</f>
        <v>524</v>
      </c>
      <c r="F798" s="17">
        <f t="shared" si="149"/>
        <v>44016</v>
      </c>
      <c r="G798" s="16">
        <f>단가대비표!P6</f>
        <v>0</v>
      </c>
      <c r="H798" s="17">
        <f t="shared" si="150"/>
        <v>0</v>
      </c>
      <c r="I798" s="16">
        <f>단가대비표!V6</f>
        <v>0</v>
      </c>
      <c r="J798" s="17">
        <f t="shared" si="151"/>
        <v>0</v>
      </c>
      <c r="K798" s="16">
        <f t="shared" si="152"/>
        <v>524</v>
      </c>
      <c r="L798" s="17">
        <f t="shared" si="153"/>
        <v>44016</v>
      </c>
      <c r="M798" s="10" t="s">
        <v>52</v>
      </c>
      <c r="N798" s="2" t="s">
        <v>383</v>
      </c>
      <c r="O798" s="2" t="s">
        <v>577</v>
      </c>
      <c r="P798" s="2" t="s">
        <v>63</v>
      </c>
      <c r="Q798" s="2" t="s">
        <v>63</v>
      </c>
      <c r="R798" s="2" t="s">
        <v>64</v>
      </c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2" t="s">
        <v>52</v>
      </c>
      <c r="AW798" s="2" t="s">
        <v>1172</v>
      </c>
      <c r="AX798" s="2" t="s">
        <v>52</v>
      </c>
      <c r="AY798" s="2" t="s">
        <v>52</v>
      </c>
    </row>
    <row r="799" spans="1:51" ht="30" customHeight="1" x14ac:dyDescent="0.3">
      <c r="A799" s="10" t="s">
        <v>579</v>
      </c>
      <c r="B799" s="10" t="s">
        <v>580</v>
      </c>
      <c r="C799" s="10" t="s">
        <v>424</v>
      </c>
      <c r="D799" s="11">
        <v>2</v>
      </c>
      <c r="E799" s="16">
        <f>단가대비표!O7</f>
        <v>9307</v>
      </c>
      <c r="F799" s="17">
        <f t="shared" si="149"/>
        <v>18614</v>
      </c>
      <c r="G799" s="16">
        <f>단가대비표!P7</f>
        <v>0</v>
      </c>
      <c r="H799" s="17">
        <f t="shared" si="150"/>
        <v>0</v>
      </c>
      <c r="I799" s="16">
        <f>단가대비표!V7</f>
        <v>0</v>
      </c>
      <c r="J799" s="17">
        <f t="shared" si="151"/>
        <v>0</v>
      </c>
      <c r="K799" s="16">
        <f t="shared" si="152"/>
        <v>9307</v>
      </c>
      <c r="L799" s="17">
        <f t="shared" si="153"/>
        <v>18614</v>
      </c>
      <c r="M799" s="10" t="s">
        <v>52</v>
      </c>
      <c r="N799" s="2" t="s">
        <v>383</v>
      </c>
      <c r="O799" s="2" t="s">
        <v>581</v>
      </c>
      <c r="P799" s="2" t="s">
        <v>63</v>
      </c>
      <c r="Q799" s="2" t="s">
        <v>63</v>
      </c>
      <c r="R799" s="2" t="s">
        <v>64</v>
      </c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2" t="s">
        <v>52</v>
      </c>
      <c r="AW799" s="2" t="s">
        <v>1173</v>
      </c>
      <c r="AX799" s="2" t="s">
        <v>52</v>
      </c>
      <c r="AY799" s="2" t="s">
        <v>52</v>
      </c>
    </row>
    <row r="800" spans="1:51" ht="30" customHeight="1" x14ac:dyDescent="0.3">
      <c r="A800" s="10" t="s">
        <v>583</v>
      </c>
      <c r="B800" s="10" t="s">
        <v>820</v>
      </c>
      <c r="C800" s="10" t="s">
        <v>519</v>
      </c>
      <c r="D800" s="11">
        <v>1</v>
      </c>
      <c r="E800" s="16">
        <f>단가대비표!O92</f>
        <v>1460000</v>
      </c>
      <c r="F800" s="17">
        <f t="shared" si="149"/>
        <v>1460000</v>
      </c>
      <c r="G800" s="16">
        <f>단가대비표!P92</f>
        <v>0</v>
      </c>
      <c r="H800" s="17">
        <f t="shared" si="150"/>
        <v>0</v>
      </c>
      <c r="I800" s="16">
        <f>단가대비표!V92</f>
        <v>0</v>
      </c>
      <c r="J800" s="17">
        <f t="shared" si="151"/>
        <v>0</v>
      </c>
      <c r="K800" s="16">
        <f t="shared" si="152"/>
        <v>1460000</v>
      </c>
      <c r="L800" s="17">
        <f t="shared" si="153"/>
        <v>1460000</v>
      </c>
      <c r="M800" s="10" t="s">
        <v>52</v>
      </c>
      <c r="N800" s="2" t="s">
        <v>383</v>
      </c>
      <c r="O800" s="2" t="s">
        <v>821</v>
      </c>
      <c r="P800" s="2" t="s">
        <v>63</v>
      </c>
      <c r="Q800" s="2" t="s">
        <v>63</v>
      </c>
      <c r="R800" s="2" t="s">
        <v>64</v>
      </c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2" t="s">
        <v>52</v>
      </c>
      <c r="AW800" s="2" t="s">
        <v>1174</v>
      </c>
      <c r="AX800" s="2" t="s">
        <v>52</v>
      </c>
      <c r="AY800" s="2" t="s">
        <v>52</v>
      </c>
    </row>
    <row r="801" spans="1:51" ht="30" customHeight="1" x14ac:dyDescent="0.3">
      <c r="A801" s="10" t="s">
        <v>591</v>
      </c>
      <c r="B801" s="10" t="s">
        <v>592</v>
      </c>
      <c r="C801" s="10" t="s">
        <v>432</v>
      </c>
      <c r="D801" s="11">
        <v>5.29</v>
      </c>
      <c r="E801" s="16">
        <f>단가대비표!O43</f>
        <v>0</v>
      </c>
      <c r="F801" s="17">
        <f t="shared" si="149"/>
        <v>0</v>
      </c>
      <c r="G801" s="16">
        <f>단가대비표!P43</f>
        <v>122522</v>
      </c>
      <c r="H801" s="17">
        <f t="shared" si="150"/>
        <v>648141.30000000005</v>
      </c>
      <c r="I801" s="16">
        <f>단가대비표!V43</f>
        <v>0</v>
      </c>
      <c r="J801" s="17">
        <f t="shared" si="151"/>
        <v>0</v>
      </c>
      <c r="K801" s="16">
        <f t="shared" si="152"/>
        <v>122522</v>
      </c>
      <c r="L801" s="17">
        <f t="shared" si="153"/>
        <v>648141.30000000005</v>
      </c>
      <c r="M801" s="10" t="s">
        <v>593</v>
      </c>
      <c r="N801" s="2" t="s">
        <v>383</v>
      </c>
      <c r="O801" s="2" t="s">
        <v>594</v>
      </c>
      <c r="P801" s="2" t="s">
        <v>63</v>
      </c>
      <c r="Q801" s="2" t="s">
        <v>63</v>
      </c>
      <c r="R801" s="2" t="s">
        <v>64</v>
      </c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2" t="s">
        <v>52</v>
      </c>
      <c r="AW801" s="2" t="s">
        <v>1175</v>
      </c>
      <c r="AX801" s="2" t="s">
        <v>52</v>
      </c>
      <c r="AY801" s="2" t="s">
        <v>52</v>
      </c>
    </row>
    <row r="802" spans="1:51" ht="30" customHeight="1" x14ac:dyDescent="0.3">
      <c r="A802" s="10" t="s">
        <v>596</v>
      </c>
      <c r="B802" s="10" t="s">
        <v>592</v>
      </c>
      <c r="C802" s="10" t="s">
        <v>432</v>
      </c>
      <c r="D802" s="11">
        <v>13.85</v>
      </c>
      <c r="E802" s="16">
        <f>단가대비표!O44</f>
        <v>0</v>
      </c>
      <c r="F802" s="17">
        <f t="shared" si="149"/>
        <v>0</v>
      </c>
      <c r="G802" s="16">
        <f>단가대비표!P44</f>
        <v>99248</v>
      </c>
      <c r="H802" s="17">
        <f t="shared" si="150"/>
        <v>1374584.8</v>
      </c>
      <c r="I802" s="16">
        <f>단가대비표!V44</f>
        <v>0</v>
      </c>
      <c r="J802" s="17">
        <f t="shared" si="151"/>
        <v>0</v>
      </c>
      <c r="K802" s="16">
        <f t="shared" si="152"/>
        <v>99248</v>
      </c>
      <c r="L802" s="17">
        <f t="shared" si="153"/>
        <v>1374584.8</v>
      </c>
      <c r="M802" s="10" t="s">
        <v>593</v>
      </c>
      <c r="N802" s="2" t="s">
        <v>383</v>
      </c>
      <c r="O802" s="2" t="s">
        <v>597</v>
      </c>
      <c r="P802" s="2" t="s">
        <v>63</v>
      </c>
      <c r="Q802" s="2" t="s">
        <v>63</v>
      </c>
      <c r="R802" s="2" t="s">
        <v>64</v>
      </c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2" t="s">
        <v>52</v>
      </c>
      <c r="AW802" s="2" t="s">
        <v>1176</v>
      </c>
      <c r="AX802" s="2" t="s">
        <v>52</v>
      </c>
      <c r="AY802" s="2" t="s">
        <v>52</v>
      </c>
    </row>
    <row r="803" spans="1:51" ht="30" customHeight="1" x14ac:dyDescent="0.3">
      <c r="A803" s="10" t="s">
        <v>231</v>
      </c>
      <c r="B803" s="10" t="s">
        <v>52</v>
      </c>
      <c r="C803" s="10" t="s">
        <v>52</v>
      </c>
      <c r="D803" s="11"/>
      <c r="E803" s="16"/>
      <c r="F803" s="17">
        <f>TRUNC(SUMIF(N769:N802, N768, F769:F802),0)</f>
        <v>10393830</v>
      </c>
      <c r="G803" s="16"/>
      <c r="H803" s="17">
        <f>TRUNC(SUMIF(N769:N802, N768, H769:H802),0)</f>
        <v>2022726</v>
      </c>
      <c r="I803" s="16"/>
      <c r="J803" s="17">
        <f>TRUNC(SUMIF(N769:N802, N768, J769:J802),0)</f>
        <v>0</v>
      </c>
      <c r="K803" s="16"/>
      <c r="L803" s="17">
        <f>F803+H803+J803</f>
        <v>12416556</v>
      </c>
      <c r="M803" s="10" t="s">
        <v>52</v>
      </c>
      <c r="N803" s="2" t="s">
        <v>72</v>
      </c>
      <c r="O803" s="2" t="s">
        <v>72</v>
      </c>
      <c r="P803" s="2" t="s">
        <v>52</v>
      </c>
      <c r="Q803" s="2" t="s">
        <v>52</v>
      </c>
      <c r="R803" s="2" t="s">
        <v>52</v>
      </c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2" t="s">
        <v>52</v>
      </c>
      <c r="AW803" s="2" t="s">
        <v>52</v>
      </c>
      <c r="AX803" s="2" t="s">
        <v>52</v>
      </c>
      <c r="AY803" s="2" t="s">
        <v>52</v>
      </c>
    </row>
    <row r="804" spans="1:51" ht="30" customHeight="1" x14ac:dyDescent="0.3">
      <c r="A804" s="11"/>
      <c r="B804" s="11"/>
      <c r="C804" s="11"/>
      <c r="D804" s="11"/>
      <c r="E804" s="16"/>
      <c r="F804" s="17"/>
      <c r="G804" s="16"/>
      <c r="H804" s="17"/>
      <c r="I804" s="16"/>
      <c r="J804" s="17"/>
      <c r="K804" s="16"/>
      <c r="L804" s="17"/>
      <c r="M804" s="11"/>
    </row>
    <row r="805" spans="1:51" ht="30" customHeight="1" x14ac:dyDescent="0.3">
      <c r="A805" s="49" t="s">
        <v>1648</v>
      </c>
      <c r="B805" s="49"/>
      <c r="C805" s="49"/>
      <c r="D805" s="49"/>
      <c r="E805" s="50"/>
      <c r="F805" s="51"/>
      <c r="G805" s="50"/>
      <c r="H805" s="51"/>
      <c r="I805" s="50"/>
      <c r="J805" s="51"/>
      <c r="K805" s="50"/>
      <c r="L805" s="51"/>
      <c r="M805" s="49"/>
      <c r="N805" s="1" t="s">
        <v>385</v>
      </c>
    </row>
    <row r="806" spans="1:51" ht="30" customHeight="1" x14ac:dyDescent="0.3">
      <c r="A806" s="10" t="s">
        <v>600</v>
      </c>
      <c r="B806" s="10" t="s">
        <v>601</v>
      </c>
      <c r="C806" s="10" t="s">
        <v>93</v>
      </c>
      <c r="D806" s="11">
        <v>1</v>
      </c>
      <c r="E806" s="16">
        <f>단가대비표!O76</f>
        <v>550000</v>
      </c>
      <c r="F806" s="17">
        <f t="shared" ref="F806:F826" si="154">TRUNC(E806*D806,1)</f>
        <v>550000</v>
      </c>
      <c r="G806" s="16">
        <f>단가대비표!P76</f>
        <v>0</v>
      </c>
      <c r="H806" s="17">
        <f t="shared" ref="H806:H826" si="155">TRUNC(G806*D806,1)</f>
        <v>0</v>
      </c>
      <c r="I806" s="16">
        <f>단가대비표!V76</f>
        <v>0</v>
      </c>
      <c r="J806" s="17">
        <f t="shared" ref="J806:J826" si="156">TRUNC(I806*D806,1)</f>
        <v>0</v>
      </c>
      <c r="K806" s="16">
        <f t="shared" ref="K806:K826" si="157">TRUNC(E806+G806+I806,1)</f>
        <v>550000</v>
      </c>
      <c r="L806" s="17">
        <f t="shared" ref="L806:L826" si="158">TRUNC(F806+H806+J806,1)</f>
        <v>550000</v>
      </c>
      <c r="M806" s="10" t="s">
        <v>52</v>
      </c>
      <c r="N806" s="2" t="s">
        <v>385</v>
      </c>
      <c r="O806" s="2" t="s">
        <v>602</v>
      </c>
      <c r="P806" s="2" t="s">
        <v>63</v>
      </c>
      <c r="Q806" s="2" t="s">
        <v>63</v>
      </c>
      <c r="R806" s="2" t="s">
        <v>64</v>
      </c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2" t="s">
        <v>52</v>
      </c>
      <c r="AW806" s="2" t="s">
        <v>1178</v>
      </c>
      <c r="AX806" s="2" t="s">
        <v>52</v>
      </c>
      <c r="AY806" s="2" t="s">
        <v>52</v>
      </c>
    </row>
    <row r="807" spans="1:51" ht="30" customHeight="1" x14ac:dyDescent="0.3">
      <c r="A807" s="10" t="s">
        <v>604</v>
      </c>
      <c r="B807" s="10" t="s">
        <v>605</v>
      </c>
      <c r="C807" s="10" t="s">
        <v>93</v>
      </c>
      <c r="D807" s="11">
        <v>1</v>
      </c>
      <c r="E807" s="16">
        <f>단가대비표!O91</f>
        <v>322000</v>
      </c>
      <c r="F807" s="17">
        <f t="shared" si="154"/>
        <v>322000</v>
      </c>
      <c r="G807" s="16">
        <f>단가대비표!P91</f>
        <v>0</v>
      </c>
      <c r="H807" s="17">
        <f t="shared" si="155"/>
        <v>0</v>
      </c>
      <c r="I807" s="16">
        <f>단가대비표!V91</f>
        <v>0</v>
      </c>
      <c r="J807" s="17">
        <f t="shared" si="156"/>
        <v>0</v>
      </c>
      <c r="K807" s="16">
        <f t="shared" si="157"/>
        <v>322000</v>
      </c>
      <c r="L807" s="17">
        <f t="shared" si="158"/>
        <v>322000</v>
      </c>
      <c r="M807" s="10" t="s">
        <v>52</v>
      </c>
      <c r="N807" s="2" t="s">
        <v>385</v>
      </c>
      <c r="O807" s="2" t="s">
        <v>606</v>
      </c>
      <c r="P807" s="2" t="s">
        <v>63</v>
      </c>
      <c r="Q807" s="2" t="s">
        <v>63</v>
      </c>
      <c r="R807" s="2" t="s">
        <v>64</v>
      </c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2" t="s">
        <v>52</v>
      </c>
      <c r="AW807" s="2" t="s">
        <v>1179</v>
      </c>
      <c r="AX807" s="2" t="s">
        <v>52</v>
      </c>
      <c r="AY807" s="2" t="s">
        <v>52</v>
      </c>
    </row>
    <row r="808" spans="1:51" ht="30" customHeight="1" x14ac:dyDescent="0.3">
      <c r="A808" s="10" t="s">
        <v>608</v>
      </c>
      <c r="B808" s="10" t="s">
        <v>609</v>
      </c>
      <c r="C808" s="10" t="s">
        <v>93</v>
      </c>
      <c r="D808" s="11">
        <v>1</v>
      </c>
      <c r="E808" s="16">
        <f>단가대비표!O80</f>
        <v>188000</v>
      </c>
      <c r="F808" s="17">
        <f t="shared" si="154"/>
        <v>188000</v>
      </c>
      <c r="G808" s="16">
        <f>단가대비표!P80</f>
        <v>0</v>
      </c>
      <c r="H808" s="17">
        <f t="shared" si="155"/>
        <v>0</v>
      </c>
      <c r="I808" s="16">
        <f>단가대비표!V80</f>
        <v>0</v>
      </c>
      <c r="J808" s="17">
        <f t="shared" si="156"/>
        <v>0</v>
      </c>
      <c r="K808" s="16">
        <f t="shared" si="157"/>
        <v>188000</v>
      </c>
      <c r="L808" s="17">
        <f t="shared" si="158"/>
        <v>188000</v>
      </c>
      <c r="M808" s="10" t="s">
        <v>52</v>
      </c>
      <c r="N808" s="2" t="s">
        <v>385</v>
      </c>
      <c r="O808" s="2" t="s">
        <v>610</v>
      </c>
      <c r="P808" s="2" t="s">
        <v>63</v>
      </c>
      <c r="Q808" s="2" t="s">
        <v>63</v>
      </c>
      <c r="R808" s="2" t="s">
        <v>64</v>
      </c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2" t="s">
        <v>52</v>
      </c>
      <c r="AW808" s="2" t="s">
        <v>1180</v>
      </c>
      <c r="AX808" s="2" t="s">
        <v>52</v>
      </c>
      <c r="AY808" s="2" t="s">
        <v>52</v>
      </c>
    </row>
    <row r="809" spans="1:51" ht="30" customHeight="1" x14ac:dyDescent="0.3">
      <c r="A809" s="10" t="s">
        <v>612</v>
      </c>
      <c r="B809" s="10" t="s">
        <v>613</v>
      </c>
      <c r="C809" s="10" t="s">
        <v>93</v>
      </c>
      <c r="D809" s="11">
        <v>1</v>
      </c>
      <c r="E809" s="16">
        <f>단가대비표!O81</f>
        <v>989000</v>
      </c>
      <c r="F809" s="17">
        <f t="shared" si="154"/>
        <v>989000</v>
      </c>
      <c r="G809" s="16">
        <f>단가대비표!P81</f>
        <v>0</v>
      </c>
      <c r="H809" s="17">
        <f t="shared" si="155"/>
        <v>0</v>
      </c>
      <c r="I809" s="16">
        <f>단가대비표!V81</f>
        <v>0</v>
      </c>
      <c r="J809" s="17">
        <f t="shared" si="156"/>
        <v>0</v>
      </c>
      <c r="K809" s="16">
        <f t="shared" si="157"/>
        <v>989000</v>
      </c>
      <c r="L809" s="17">
        <f t="shared" si="158"/>
        <v>989000</v>
      </c>
      <c r="M809" s="10" t="s">
        <v>52</v>
      </c>
      <c r="N809" s="2" t="s">
        <v>385</v>
      </c>
      <c r="O809" s="2" t="s">
        <v>614</v>
      </c>
      <c r="P809" s="2" t="s">
        <v>63</v>
      </c>
      <c r="Q809" s="2" t="s">
        <v>63</v>
      </c>
      <c r="R809" s="2" t="s">
        <v>64</v>
      </c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2" t="s">
        <v>52</v>
      </c>
      <c r="AW809" s="2" t="s">
        <v>1181</v>
      </c>
      <c r="AX809" s="2" t="s">
        <v>52</v>
      </c>
      <c r="AY809" s="2" t="s">
        <v>52</v>
      </c>
    </row>
    <row r="810" spans="1:51" ht="30" customHeight="1" x14ac:dyDescent="0.3">
      <c r="A810" s="10" t="s">
        <v>616</v>
      </c>
      <c r="B810" s="10" t="s">
        <v>617</v>
      </c>
      <c r="C810" s="10" t="s">
        <v>93</v>
      </c>
      <c r="D810" s="11">
        <v>1</v>
      </c>
      <c r="E810" s="16">
        <f>단가대비표!O82</f>
        <v>1064000</v>
      </c>
      <c r="F810" s="17">
        <f t="shared" si="154"/>
        <v>1064000</v>
      </c>
      <c r="G810" s="16">
        <f>단가대비표!P82</f>
        <v>0</v>
      </c>
      <c r="H810" s="17">
        <f t="shared" si="155"/>
        <v>0</v>
      </c>
      <c r="I810" s="16">
        <f>단가대비표!V82</f>
        <v>0</v>
      </c>
      <c r="J810" s="17">
        <f t="shared" si="156"/>
        <v>0</v>
      </c>
      <c r="K810" s="16">
        <f t="shared" si="157"/>
        <v>1064000</v>
      </c>
      <c r="L810" s="17">
        <f t="shared" si="158"/>
        <v>1064000</v>
      </c>
      <c r="M810" s="10" t="s">
        <v>52</v>
      </c>
      <c r="N810" s="2" t="s">
        <v>385</v>
      </c>
      <c r="O810" s="2" t="s">
        <v>618</v>
      </c>
      <c r="P810" s="2" t="s">
        <v>63</v>
      </c>
      <c r="Q810" s="2" t="s">
        <v>63</v>
      </c>
      <c r="R810" s="2" t="s">
        <v>64</v>
      </c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2" t="s">
        <v>52</v>
      </c>
      <c r="AW810" s="2" t="s">
        <v>1182</v>
      </c>
      <c r="AX810" s="2" t="s">
        <v>52</v>
      </c>
      <c r="AY810" s="2" t="s">
        <v>52</v>
      </c>
    </row>
    <row r="811" spans="1:51" ht="30" customHeight="1" x14ac:dyDescent="0.3">
      <c r="A811" s="10" t="s">
        <v>616</v>
      </c>
      <c r="B811" s="10" t="s">
        <v>620</v>
      </c>
      <c r="C811" s="10" t="s">
        <v>93</v>
      </c>
      <c r="D811" s="11">
        <v>1</v>
      </c>
      <c r="E811" s="16">
        <f>단가대비표!O83</f>
        <v>423000</v>
      </c>
      <c r="F811" s="17">
        <f t="shared" si="154"/>
        <v>423000</v>
      </c>
      <c r="G811" s="16">
        <f>단가대비표!P83</f>
        <v>0</v>
      </c>
      <c r="H811" s="17">
        <f t="shared" si="155"/>
        <v>0</v>
      </c>
      <c r="I811" s="16">
        <f>단가대비표!V83</f>
        <v>0</v>
      </c>
      <c r="J811" s="17">
        <f t="shared" si="156"/>
        <v>0</v>
      </c>
      <c r="K811" s="16">
        <f t="shared" si="157"/>
        <v>423000</v>
      </c>
      <c r="L811" s="17">
        <f t="shared" si="158"/>
        <v>423000</v>
      </c>
      <c r="M811" s="10" t="s">
        <v>52</v>
      </c>
      <c r="N811" s="2" t="s">
        <v>385</v>
      </c>
      <c r="O811" s="2" t="s">
        <v>621</v>
      </c>
      <c r="P811" s="2" t="s">
        <v>63</v>
      </c>
      <c r="Q811" s="2" t="s">
        <v>63</v>
      </c>
      <c r="R811" s="2" t="s">
        <v>64</v>
      </c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2" t="s">
        <v>52</v>
      </c>
      <c r="AW811" s="2" t="s">
        <v>1183</v>
      </c>
      <c r="AX811" s="2" t="s">
        <v>52</v>
      </c>
      <c r="AY811" s="2" t="s">
        <v>52</v>
      </c>
    </row>
    <row r="812" spans="1:51" ht="30" customHeight="1" x14ac:dyDescent="0.3">
      <c r="A812" s="10" t="s">
        <v>623</v>
      </c>
      <c r="B812" s="10" t="s">
        <v>624</v>
      </c>
      <c r="C812" s="10" t="s">
        <v>93</v>
      </c>
      <c r="D812" s="11">
        <v>1</v>
      </c>
      <c r="E812" s="16">
        <f>단가대비표!O87</f>
        <v>255000</v>
      </c>
      <c r="F812" s="17">
        <f t="shared" si="154"/>
        <v>255000</v>
      </c>
      <c r="G812" s="16">
        <f>단가대비표!P87</f>
        <v>0</v>
      </c>
      <c r="H812" s="17">
        <f t="shared" si="155"/>
        <v>0</v>
      </c>
      <c r="I812" s="16">
        <f>단가대비표!V87</f>
        <v>0</v>
      </c>
      <c r="J812" s="17">
        <f t="shared" si="156"/>
        <v>0</v>
      </c>
      <c r="K812" s="16">
        <f t="shared" si="157"/>
        <v>255000</v>
      </c>
      <c r="L812" s="17">
        <f t="shared" si="158"/>
        <v>255000</v>
      </c>
      <c r="M812" s="10" t="s">
        <v>52</v>
      </c>
      <c r="N812" s="2" t="s">
        <v>385</v>
      </c>
      <c r="O812" s="2" t="s">
        <v>625</v>
      </c>
      <c r="P812" s="2" t="s">
        <v>63</v>
      </c>
      <c r="Q812" s="2" t="s">
        <v>63</v>
      </c>
      <c r="R812" s="2" t="s">
        <v>64</v>
      </c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2" t="s">
        <v>52</v>
      </c>
      <c r="AW812" s="2" t="s">
        <v>1184</v>
      </c>
      <c r="AX812" s="2" t="s">
        <v>52</v>
      </c>
      <c r="AY812" s="2" t="s">
        <v>52</v>
      </c>
    </row>
    <row r="813" spans="1:51" ht="30" customHeight="1" x14ac:dyDescent="0.3">
      <c r="A813" s="10" t="s">
        <v>627</v>
      </c>
      <c r="B813" s="10" t="s">
        <v>628</v>
      </c>
      <c r="C813" s="10" t="s">
        <v>93</v>
      </c>
      <c r="D813" s="11">
        <v>2</v>
      </c>
      <c r="E813" s="16">
        <f>단가대비표!O85</f>
        <v>223000</v>
      </c>
      <c r="F813" s="17">
        <f t="shared" si="154"/>
        <v>446000</v>
      </c>
      <c r="G813" s="16">
        <f>단가대비표!P85</f>
        <v>0</v>
      </c>
      <c r="H813" s="17">
        <f t="shared" si="155"/>
        <v>0</v>
      </c>
      <c r="I813" s="16">
        <f>단가대비표!V85</f>
        <v>0</v>
      </c>
      <c r="J813" s="17">
        <f t="shared" si="156"/>
        <v>0</v>
      </c>
      <c r="K813" s="16">
        <f t="shared" si="157"/>
        <v>223000</v>
      </c>
      <c r="L813" s="17">
        <f t="shared" si="158"/>
        <v>446000</v>
      </c>
      <c r="M813" s="10" t="s">
        <v>52</v>
      </c>
      <c r="N813" s="2" t="s">
        <v>385</v>
      </c>
      <c r="O813" s="2" t="s">
        <v>629</v>
      </c>
      <c r="P813" s="2" t="s">
        <v>63</v>
      </c>
      <c r="Q813" s="2" t="s">
        <v>63</v>
      </c>
      <c r="R813" s="2" t="s">
        <v>64</v>
      </c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2" t="s">
        <v>52</v>
      </c>
      <c r="AW813" s="2" t="s">
        <v>1185</v>
      </c>
      <c r="AX813" s="2" t="s">
        <v>52</v>
      </c>
      <c r="AY813" s="2" t="s">
        <v>52</v>
      </c>
    </row>
    <row r="814" spans="1:51" ht="30" customHeight="1" x14ac:dyDescent="0.3">
      <c r="A814" s="10" t="s">
        <v>631</v>
      </c>
      <c r="B814" s="10" t="s">
        <v>632</v>
      </c>
      <c r="C814" s="10" t="s">
        <v>93</v>
      </c>
      <c r="D814" s="11">
        <v>1</v>
      </c>
      <c r="E814" s="16">
        <f>단가대비표!O88</f>
        <v>865000</v>
      </c>
      <c r="F814" s="17">
        <f t="shared" si="154"/>
        <v>865000</v>
      </c>
      <c r="G814" s="16">
        <f>단가대비표!P88</f>
        <v>0</v>
      </c>
      <c r="H814" s="17">
        <f t="shared" si="155"/>
        <v>0</v>
      </c>
      <c r="I814" s="16">
        <f>단가대비표!V88</f>
        <v>0</v>
      </c>
      <c r="J814" s="17">
        <f t="shared" si="156"/>
        <v>0</v>
      </c>
      <c r="K814" s="16">
        <f t="shared" si="157"/>
        <v>865000</v>
      </c>
      <c r="L814" s="17">
        <f t="shared" si="158"/>
        <v>865000</v>
      </c>
      <c r="M814" s="10" t="s">
        <v>52</v>
      </c>
      <c r="N814" s="2" t="s">
        <v>385</v>
      </c>
      <c r="O814" s="2" t="s">
        <v>633</v>
      </c>
      <c r="P814" s="2" t="s">
        <v>63</v>
      </c>
      <c r="Q814" s="2" t="s">
        <v>63</v>
      </c>
      <c r="R814" s="2" t="s">
        <v>64</v>
      </c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2" t="s">
        <v>52</v>
      </c>
      <c r="AW814" s="2" t="s">
        <v>1186</v>
      </c>
      <c r="AX814" s="2" t="s">
        <v>52</v>
      </c>
      <c r="AY814" s="2" t="s">
        <v>52</v>
      </c>
    </row>
    <row r="815" spans="1:51" ht="30" customHeight="1" x14ac:dyDescent="0.3">
      <c r="A815" s="10" t="s">
        <v>838</v>
      </c>
      <c r="B815" s="10" t="s">
        <v>839</v>
      </c>
      <c r="C815" s="10" t="s">
        <v>93</v>
      </c>
      <c r="D815" s="11">
        <v>3</v>
      </c>
      <c r="E815" s="16">
        <f>단가대비표!O90</f>
        <v>10000</v>
      </c>
      <c r="F815" s="17">
        <f t="shared" si="154"/>
        <v>30000</v>
      </c>
      <c r="G815" s="16">
        <f>단가대비표!P90</f>
        <v>0</v>
      </c>
      <c r="H815" s="17">
        <f t="shared" si="155"/>
        <v>0</v>
      </c>
      <c r="I815" s="16">
        <f>단가대비표!V90</f>
        <v>0</v>
      </c>
      <c r="J815" s="17">
        <f t="shared" si="156"/>
        <v>0</v>
      </c>
      <c r="K815" s="16">
        <f t="shared" si="157"/>
        <v>10000</v>
      </c>
      <c r="L815" s="17">
        <f t="shared" si="158"/>
        <v>30000</v>
      </c>
      <c r="M815" s="10" t="s">
        <v>52</v>
      </c>
      <c r="N815" s="2" t="s">
        <v>385</v>
      </c>
      <c r="O815" s="2" t="s">
        <v>840</v>
      </c>
      <c r="P815" s="2" t="s">
        <v>63</v>
      </c>
      <c r="Q815" s="2" t="s">
        <v>63</v>
      </c>
      <c r="R815" s="2" t="s">
        <v>64</v>
      </c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2" t="s">
        <v>52</v>
      </c>
      <c r="AW815" s="2" t="s">
        <v>1187</v>
      </c>
      <c r="AX815" s="2" t="s">
        <v>52</v>
      </c>
      <c r="AY815" s="2" t="s">
        <v>52</v>
      </c>
    </row>
    <row r="816" spans="1:51" ht="30" customHeight="1" x14ac:dyDescent="0.3">
      <c r="A816" s="10" t="s">
        <v>1651</v>
      </c>
      <c r="B816" s="10" t="s">
        <v>638</v>
      </c>
      <c r="C816" s="10" t="s">
        <v>639</v>
      </c>
      <c r="D816" s="11">
        <v>60</v>
      </c>
      <c r="E816" s="16">
        <f>단가대비표!O77</f>
        <v>63000</v>
      </c>
      <c r="F816" s="17">
        <f t="shared" si="154"/>
        <v>3780000</v>
      </c>
      <c r="G816" s="16">
        <f>단가대비표!P77</f>
        <v>0</v>
      </c>
      <c r="H816" s="17">
        <f t="shared" si="155"/>
        <v>0</v>
      </c>
      <c r="I816" s="16">
        <f>단가대비표!V77</f>
        <v>0</v>
      </c>
      <c r="J816" s="17">
        <f t="shared" si="156"/>
        <v>0</v>
      </c>
      <c r="K816" s="16">
        <f t="shared" si="157"/>
        <v>63000</v>
      </c>
      <c r="L816" s="17">
        <f t="shared" si="158"/>
        <v>3780000</v>
      </c>
      <c r="M816" s="10" t="s">
        <v>52</v>
      </c>
      <c r="N816" s="2" t="s">
        <v>385</v>
      </c>
      <c r="O816" s="2" t="s">
        <v>640</v>
      </c>
      <c r="P816" s="2" t="s">
        <v>63</v>
      </c>
      <c r="Q816" s="2" t="s">
        <v>63</v>
      </c>
      <c r="R816" s="2" t="s">
        <v>64</v>
      </c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2" t="s">
        <v>52</v>
      </c>
      <c r="AW816" s="2" t="s">
        <v>1188</v>
      </c>
      <c r="AX816" s="2" t="s">
        <v>52</v>
      </c>
      <c r="AY816" s="2" t="s">
        <v>52</v>
      </c>
    </row>
    <row r="817" spans="1:51" ht="30" customHeight="1" x14ac:dyDescent="0.3">
      <c r="A817" s="10" t="s">
        <v>1651</v>
      </c>
      <c r="B817" s="10" t="s">
        <v>642</v>
      </c>
      <c r="C817" s="10" t="s">
        <v>639</v>
      </c>
      <c r="D817" s="11">
        <v>5</v>
      </c>
      <c r="E817" s="16">
        <f>단가대비표!O78</f>
        <v>126000</v>
      </c>
      <c r="F817" s="17">
        <f t="shared" si="154"/>
        <v>630000</v>
      </c>
      <c r="G817" s="16">
        <f>단가대비표!P78</f>
        <v>0</v>
      </c>
      <c r="H817" s="17">
        <f t="shared" si="155"/>
        <v>0</v>
      </c>
      <c r="I817" s="16">
        <f>단가대비표!V78</f>
        <v>0</v>
      </c>
      <c r="J817" s="17">
        <f t="shared" si="156"/>
        <v>0</v>
      </c>
      <c r="K817" s="16">
        <f t="shared" si="157"/>
        <v>126000</v>
      </c>
      <c r="L817" s="17">
        <f t="shared" si="158"/>
        <v>630000</v>
      </c>
      <c r="M817" s="10" t="s">
        <v>52</v>
      </c>
      <c r="N817" s="2" t="s">
        <v>385</v>
      </c>
      <c r="O817" s="2" t="s">
        <v>643</v>
      </c>
      <c r="P817" s="2" t="s">
        <v>63</v>
      </c>
      <c r="Q817" s="2" t="s">
        <v>63</v>
      </c>
      <c r="R817" s="2" t="s">
        <v>64</v>
      </c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2" t="s">
        <v>52</v>
      </c>
      <c r="AW817" s="2" t="s">
        <v>1189</v>
      </c>
      <c r="AX817" s="2" t="s">
        <v>52</v>
      </c>
      <c r="AY817" s="2" t="s">
        <v>52</v>
      </c>
    </row>
    <row r="818" spans="1:51" ht="30" customHeight="1" x14ac:dyDescent="0.3">
      <c r="A818" s="10" t="s">
        <v>1651</v>
      </c>
      <c r="B818" s="10" t="s">
        <v>645</v>
      </c>
      <c r="C818" s="10" t="s">
        <v>639</v>
      </c>
      <c r="D818" s="11">
        <v>1</v>
      </c>
      <c r="E818" s="16">
        <f>단가대비표!O79</f>
        <v>379000</v>
      </c>
      <c r="F818" s="17">
        <f t="shared" si="154"/>
        <v>379000</v>
      </c>
      <c r="G818" s="16">
        <f>단가대비표!P79</f>
        <v>0</v>
      </c>
      <c r="H818" s="17">
        <f t="shared" si="155"/>
        <v>0</v>
      </c>
      <c r="I818" s="16">
        <f>단가대비표!V79</f>
        <v>0</v>
      </c>
      <c r="J818" s="17">
        <f t="shared" si="156"/>
        <v>0</v>
      </c>
      <c r="K818" s="16">
        <f t="shared" si="157"/>
        <v>379000</v>
      </c>
      <c r="L818" s="17">
        <f t="shared" si="158"/>
        <v>379000</v>
      </c>
      <c r="M818" s="10" t="s">
        <v>52</v>
      </c>
      <c r="N818" s="2" t="s">
        <v>385</v>
      </c>
      <c r="O818" s="2" t="s">
        <v>646</v>
      </c>
      <c r="P818" s="2" t="s">
        <v>63</v>
      </c>
      <c r="Q818" s="2" t="s">
        <v>63</v>
      </c>
      <c r="R818" s="2" t="s">
        <v>64</v>
      </c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2" t="s">
        <v>52</v>
      </c>
      <c r="AW818" s="2" t="s">
        <v>1190</v>
      </c>
      <c r="AX818" s="2" t="s">
        <v>52</v>
      </c>
      <c r="AY818" s="2" t="s">
        <v>52</v>
      </c>
    </row>
    <row r="819" spans="1:51" ht="30" customHeight="1" x14ac:dyDescent="0.3">
      <c r="A819" s="10" t="s">
        <v>564</v>
      </c>
      <c r="B819" s="10" t="s">
        <v>652</v>
      </c>
      <c r="C819" s="10" t="s">
        <v>93</v>
      </c>
      <c r="D819" s="11">
        <v>1</v>
      </c>
      <c r="E819" s="16">
        <f>단가대비표!O51</f>
        <v>385000</v>
      </c>
      <c r="F819" s="17">
        <f t="shared" si="154"/>
        <v>385000</v>
      </c>
      <c r="G819" s="16">
        <f>단가대비표!P51</f>
        <v>0</v>
      </c>
      <c r="H819" s="17">
        <f t="shared" si="155"/>
        <v>0</v>
      </c>
      <c r="I819" s="16">
        <f>단가대비표!V51</f>
        <v>0</v>
      </c>
      <c r="J819" s="17">
        <f t="shared" si="156"/>
        <v>0</v>
      </c>
      <c r="K819" s="16">
        <f t="shared" si="157"/>
        <v>385000</v>
      </c>
      <c r="L819" s="17">
        <f t="shared" si="158"/>
        <v>385000</v>
      </c>
      <c r="M819" s="10" t="s">
        <v>52</v>
      </c>
      <c r="N819" s="2" t="s">
        <v>385</v>
      </c>
      <c r="O819" s="2" t="s">
        <v>653</v>
      </c>
      <c r="P819" s="2" t="s">
        <v>63</v>
      </c>
      <c r="Q819" s="2" t="s">
        <v>63</v>
      </c>
      <c r="R819" s="2" t="s">
        <v>64</v>
      </c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2" t="s">
        <v>52</v>
      </c>
      <c r="AW819" s="2" t="s">
        <v>1191</v>
      </c>
      <c r="AX819" s="2" t="s">
        <v>52</v>
      </c>
      <c r="AY819" s="2" t="s">
        <v>52</v>
      </c>
    </row>
    <row r="820" spans="1:51" ht="30" customHeight="1" x14ac:dyDescent="0.3">
      <c r="A820" s="10" t="s">
        <v>655</v>
      </c>
      <c r="B820" s="10" t="s">
        <v>656</v>
      </c>
      <c r="C820" s="10" t="s">
        <v>93</v>
      </c>
      <c r="D820" s="11">
        <v>82</v>
      </c>
      <c r="E820" s="16">
        <f>단가대비표!O67</f>
        <v>19560</v>
      </c>
      <c r="F820" s="17">
        <f t="shared" si="154"/>
        <v>1603920</v>
      </c>
      <c r="G820" s="16">
        <f>단가대비표!P67</f>
        <v>0</v>
      </c>
      <c r="H820" s="17">
        <f t="shared" si="155"/>
        <v>0</v>
      </c>
      <c r="I820" s="16">
        <f>단가대비표!V67</f>
        <v>0</v>
      </c>
      <c r="J820" s="17">
        <f t="shared" si="156"/>
        <v>0</v>
      </c>
      <c r="K820" s="16">
        <f t="shared" si="157"/>
        <v>19560</v>
      </c>
      <c r="L820" s="17">
        <f t="shared" si="158"/>
        <v>1603920</v>
      </c>
      <c r="M820" s="10" t="s">
        <v>52</v>
      </c>
      <c r="N820" s="2" t="s">
        <v>385</v>
      </c>
      <c r="O820" s="2" t="s">
        <v>657</v>
      </c>
      <c r="P820" s="2" t="s">
        <v>63</v>
      </c>
      <c r="Q820" s="2" t="s">
        <v>63</v>
      </c>
      <c r="R820" s="2" t="s">
        <v>64</v>
      </c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2" t="s">
        <v>52</v>
      </c>
      <c r="AW820" s="2" t="s">
        <v>1192</v>
      </c>
      <c r="AX820" s="2" t="s">
        <v>52</v>
      </c>
      <c r="AY820" s="2" t="s">
        <v>52</v>
      </c>
    </row>
    <row r="821" spans="1:51" ht="30" customHeight="1" x14ac:dyDescent="0.3">
      <c r="A821" s="10" t="s">
        <v>575</v>
      </c>
      <c r="B821" s="10" t="s">
        <v>666</v>
      </c>
      <c r="C821" s="10" t="s">
        <v>424</v>
      </c>
      <c r="D821" s="11">
        <v>170</v>
      </c>
      <c r="E821" s="16">
        <f>단가대비표!O5</f>
        <v>327</v>
      </c>
      <c r="F821" s="17">
        <f t="shared" si="154"/>
        <v>55590</v>
      </c>
      <c r="G821" s="16">
        <f>단가대비표!P5</f>
        <v>0</v>
      </c>
      <c r="H821" s="17">
        <f t="shared" si="155"/>
        <v>0</v>
      </c>
      <c r="I821" s="16">
        <f>단가대비표!V5</f>
        <v>0</v>
      </c>
      <c r="J821" s="17">
        <f t="shared" si="156"/>
        <v>0</v>
      </c>
      <c r="K821" s="16">
        <f t="shared" si="157"/>
        <v>327</v>
      </c>
      <c r="L821" s="17">
        <f t="shared" si="158"/>
        <v>55590</v>
      </c>
      <c r="M821" s="10" t="s">
        <v>52</v>
      </c>
      <c r="N821" s="2" t="s">
        <v>385</v>
      </c>
      <c r="O821" s="2" t="s">
        <v>667</v>
      </c>
      <c r="P821" s="2" t="s">
        <v>63</v>
      </c>
      <c r="Q821" s="2" t="s">
        <v>63</v>
      </c>
      <c r="R821" s="2" t="s">
        <v>64</v>
      </c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2" t="s">
        <v>52</v>
      </c>
      <c r="AW821" s="2" t="s">
        <v>1193</v>
      </c>
      <c r="AX821" s="2" t="s">
        <v>52</v>
      </c>
      <c r="AY821" s="2" t="s">
        <v>52</v>
      </c>
    </row>
    <row r="822" spans="1:51" ht="30" customHeight="1" x14ac:dyDescent="0.3">
      <c r="A822" s="10" t="s">
        <v>529</v>
      </c>
      <c r="B822" s="10" t="s">
        <v>533</v>
      </c>
      <c r="C822" s="10" t="s">
        <v>93</v>
      </c>
      <c r="D822" s="11">
        <v>15</v>
      </c>
      <c r="E822" s="16">
        <f>단가대비표!O22</f>
        <v>2500</v>
      </c>
      <c r="F822" s="17">
        <f t="shared" si="154"/>
        <v>37500</v>
      </c>
      <c r="G822" s="16">
        <f>단가대비표!P22</f>
        <v>0</v>
      </c>
      <c r="H822" s="17">
        <f t="shared" si="155"/>
        <v>0</v>
      </c>
      <c r="I822" s="16">
        <f>단가대비표!V22</f>
        <v>0</v>
      </c>
      <c r="J822" s="17">
        <f t="shared" si="156"/>
        <v>0</v>
      </c>
      <c r="K822" s="16">
        <f t="shared" si="157"/>
        <v>2500</v>
      </c>
      <c r="L822" s="17">
        <f t="shared" si="158"/>
        <v>37500</v>
      </c>
      <c r="M822" s="10" t="s">
        <v>52</v>
      </c>
      <c r="N822" s="2" t="s">
        <v>385</v>
      </c>
      <c r="O822" s="2" t="s">
        <v>534</v>
      </c>
      <c r="P822" s="2" t="s">
        <v>63</v>
      </c>
      <c r="Q822" s="2" t="s">
        <v>63</v>
      </c>
      <c r="R822" s="2" t="s">
        <v>64</v>
      </c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2" t="s">
        <v>52</v>
      </c>
      <c r="AW822" s="2" t="s">
        <v>1194</v>
      </c>
      <c r="AX822" s="2" t="s">
        <v>52</v>
      </c>
      <c r="AY822" s="2" t="s">
        <v>52</v>
      </c>
    </row>
    <row r="823" spans="1:51" ht="30" customHeight="1" x14ac:dyDescent="0.3">
      <c r="A823" s="10" t="s">
        <v>591</v>
      </c>
      <c r="B823" s="10" t="s">
        <v>592</v>
      </c>
      <c r="C823" s="10" t="s">
        <v>432</v>
      </c>
      <c r="D823" s="11">
        <v>9.35</v>
      </c>
      <c r="E823" s="16">
        <f>단가대비표!O43</f>
        <v>0</v>
      </c>
      <c r="F823" s="17">
        <f t="shared" si="154"/>
        <v>0</v>
      </c>
      <c r="G823" s="16">
        <f>단가대비표!P43</f>
        <v>122522</v>
      </c>
      <c r="H823" s="17">
        <f t="shared" si="155"/>
        <v>1145580.7</v>
      </c>
      <c r="I823" s="16">
        <f>단가대비표!V43</f>
        <v>0</v>
      </c>
      <c r="J823" s="17">
        <f t="shared" si="156"/>
        <v>0</v>
      </c>
      <c r="K823" s="16">
        <f t="shared" si="157"/>
        <v>122522</v>
      </c>
      <c r="L823" s="17">
        <f t="shared" si="158"/>
        <v>1145580.7</v>
      </c>
      <c r="M823" s="10" t="s">
        <v>593</v>
      </c>
      <c r="N823" s="2" t="s">
        <v>385</v>
      </c>
      <c r="O823" s="2" t="s">
        <v>594</v>
      </c>
      <c r="P823" s="2" t="s">
        <v>63</v>
      </c>
      <c r="Q823" s="2" t="s">
        <v>63</v>
      </c>
      <c r="R823" s="2" t="s">
        <v>64</v>
      </c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2" t="s">
        <v>52</v>
      </c>
      <c r="AW823" s="2" t="s">
        <v>1195</v>
      </c>
      <c r="AX823" s="2" t="s">
        <v>52</v>
      </c>
      <c r="AY823" s="2" t="s">
        <v>52</v>
      </c>
    </row>
    <row r="824" spans="1:51" ht="30" customHeight="1" x14ac:dyDescent="0.3">
      <c r="A824" s="10" t="s">
        <v>596</v>
      </c>
      <c r="B824" s="10" t="s">
        <v>592</v>
      </c>
      <c r="C824" s="10" t="s">
        <v>432</v>
      </c>
      <c r="D824" s="11">
        <v>10.18</v>
      </c>
      <c r="E824" s="16">
        <f>단가대비표!O44</f>
        <v>0</v>
      </c>
      <c r="F824" s="17">
        <f t="shared" si="154"/>
        <v>0</v>
      </c>
      <c r="G824" s="16">
        <f>단가대비표!P44</f>
        <v>99248</v>
      </c>
      <c r="H824" s="17">
        <f t="shared" si="155"/>
        <v>1010344.6</v>
      </c>
      <c r="I824" s="16">
        <f>단가대비표!V44</f>
        <v>0</v>
      </c>
      <c r="J824" s="17">
        <f t="shared" si="156"/>
        <v>0</v>
      </c>
      <c r="K824" s="16">
        <f t="shared" si="157"/>
        <v>99248</v>
      </c>
      <c r="L824" s="17">
        <f t="shared" si="158"/>
        <v>1010344.6</v>
      </c>
      <c r="M824" s="10" t="s">
        <v>593</v>
      </c>
      <c r="N824" s="2" t="s">
        <v>385</v>
      </c>
      <c r="O824" s="2" t="s">
        <v>597</v>
      </c>
      <c r="P824" s="2" t="s">
        <v>63</v>
      </c>
      <c r="Q824" s="2" t="s">
        <v>63</v>
      </c>
      <c r="R824" s="2" t="s">
        <v>64</v>
      </c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2" t="s">
        <v>52</v>
      </c>
      <c r="AW824" s="2" t="s">
        <v>1196</v>
      </c>
      <c r="AX824" s="2" t="s">
        <v>52</v>
      </c>
      <c r="AY824" s="2" t="s">
        <v>52</v>
      </c>
    </row>
    <row r="825" spans="1:51" ht="30" customHeight="1" x14ac:dyDescent="0.3">
      <c r="A825" s="10" t="s">
        <v>670</v>
      </c>
      <c r="B825" s="10" t="s">
        <v>592</v>
      </c>
      <c r="C825" s="10" t="s">
        <v>432</v>
      </c>
      <c r="D825" s="11">
        <v>0.4</v>
      </c>
      <c r="E825" s="16">
        <f>단가대비표!O42</f>
        <v>0</v>
      </c>
      <c r="F825" s="17">
        <f t="shared" si="154"/>
        <v>0</v>
      </c>
      <c r="G825" s="16">
        <f>단가대비표!P42</f>
        <v>144458</v>
      </c>
      <c r="H825" s="17">
        <f t="shared" si="155"/>
        <v>57783.199999999997</v>
      </c>
      <c r="I825" s="16">
        <f>단가대비표!V42</f>
        <v>0</v>
      </c>
      <c r="J825" s="17">
        <f t="shared" si="156"/>
        <v>0</v>
      </c>
      <c r="K825" s="16">
        <f t="shared" si="157"/>
        <v>144458</v>
      </c>
      <c r="L825" s="17">
        <f t="shared" si="158"/>
        <v>57783.199999999997</v>
      </c>
      <c r="M825" s="10" t="s">
        <v>593</v>
      </c>
      <c r="N825" s="2" t="s">
        <v>385</v>
      </c>
      <c r="O825" s="2" t="s">
        <v>671</v>
      </c>
      <c r="P825" s="2" t="s">
        <v>63</v>
      </c>
      <c r="Q825" s="2" t="s">
        <v>63</v>
      </c>
      <c r="R825" s="2" t="s">
        <v>64</v>
      </c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2" t="s">
        <v>52</v>
      </c>
      <c r="AW825" s="2" t="s">
        <v>1197</v>
      </c>
      <c r="AX825" s="2" t="s">
        <v>52</v>
      </c>
      <c r="AY825" s="2" t="s">
        <v>52</v>
      </c>
    </row>
    <row r="826" spans="1:51" ht="30" customHeight="1" x14ac:dyDescent="0.3">
      <c r="A826" s="10" t="s">
        <v>675</v>
      </c>
      <c r="B826" s="10" t="s">
        <v>592</v>
      </c>
      <c r="C826" s="10" t="s">
        <v>432</v>
      </c>
      <c r="D826" s="11">
        <v>0.16</v>
      </c>
      <c r="E826" s="16">
        <f>단가대비표!O45</f>
        <v>0</v>
      </c>
      <c r="F826" s="17">
        <f t="shared" si="154"/>
        <v>0</v>
      </c>
      <c r="G826" s="16">
        <f>단가대비표!P45</f>
        <v>90694</v>
      </c>
      <c r="H826" s="17">
        <f t="shared" si="155"/>
        <v>14511</v>
      </c>
      <c r="I826" s="16">
        <f>단가대비표!V45</f>
        <v>0</v>
      </c>
      <c r="J826" s="17">
        <f t="shared" si="156"/>
        <v>0</v>
      </c>
      <c r="K826" s="16">
        <f t="shared" si="157"/>
        <v>90694</v>
      </c>
      <c r="L826" s="17">
        <f t="shared" si="158"/>
        <v>14511</v>
      </c>
      <c r="M826" s="10" t="s">
        <v>593</v>
      </c>
      <c r="N826" s="2" t="s">
        <v>385</v>
      </c>
      <c r="O826" s="2" t="s">
        <v>676</v>
      </c>
      <c r="P826" s="2" t="s">
        <v>63</v>
      </c>
      <c r="Q826" s="2" t="s">
        <v>63</v>
      </c>
      <c r="R826" s="2" t="s">
        <v>64</v>
      </c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2" t="s">
        <v>52</v>
      </c>
      <c r="AW826" s="2" t="s">
        <v>1198</v>
      </c>
      <c r="AX826" s="2" t="s">
        <v>52</v>
      </c>
      <c r="AY826" s="2" t="s">
        <v>52</v>
      </c>
    </row>
    <row r="827" spans="1:51" ht="30" customHeight="1" x14ac:dyDescent="0.3">
      <c r="A827" s="10" t="s">
        <v>231</v>
      </c>
      <c r="B827" s="10" t="s">
        <v>52</v>
      </c>
      <c r="C827" s="10" t="s">
        <v>52</v>
      </c>
      <c r="D827" s="11"/>
      <c r="E827" s="16"/>
      <c r="F827" s="17">
        <f>TRUNC(SUMIF(N806:N826, N805, F806:F826),0)</f>
        <v>12003010</v>
      </c>
      <c r="G827" s="16"/>
      <c r="H827" s="17">
        <f>TRUNC(SUMIF(N806:N826, N805, H806:H826),0)</f>
        <v>2228219</v>
      </c>
      <c r="I827" s="16"/>
      <c r="J827" s="17">
        <f>TRUNC(SUMIF(N806:N826, N805, J806:J826),0)</f>
        <v>0</v>
      </c>
      <c r="K827" s="16"/>
      <c r="L827" s="17">
        <f>F827+H827+J827</f>
        <v>14231229</v>
      </c>
      <c r="M827" s="10" t="s">
        <v>52</v>
      </c>
      <c r="N827" s="2" t="s">
        <v>72</v>
      </c>
      <c r="O827" s="2" t="s">
        <v>72</v>
      </c>
      <c r="P827" s="2" t="s">
        <v>52</v>
      </c>
      <c r="Q827" s="2" t="s">
        <v>52</v>
      </c>
      <c r="R827" s="2" t="s">
        <v>52</v>
      </c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2" t="s">
        <v>52</v>
      </c>
      <c r="AW827" s="2" t="s">
        <v>52</v>
      </c>
      <c r="AX827" s="2" t="s">
        <v>52</v>
      </c>
      <c r="AY827" s="2" t="s">
        <v>52</v>
      </c>
    </row>
    <row r="828" spans="1:51" ht="30" customHeight="1" x14ac:dyDescent="0.3">
      <c r="A828" s="11"/>
      <c r="B828" s="11"/>
      <c r="C828" s="11"/>
      <c r="D828" s="11"/>
      <c r="E828" s="16"/>
      <c r="F828" s="17"/>
      <c r="G828" s="16"/>
      <c r="H828" s="17"/>
      <c r="I828" s="16"/>
      <c r="J828" s="17"/>
      <c r="K828" s="16"/>
      <c r="L828" s="17"/>
      <c r="M828" s="11"/>
    </row>
    <row r="829" spans="1:51" ht="30" customHeight="1" x14ac:dyDescent="0.3">
      <c r="A829" s="49" t="s">
        <v>1649</v>
      </c>
      <c r="B829" s="49"/>
      <c r="C829" s="49"/>
      <c r="D829" s="49"/>
      <c r="E829" s="50"/>
      <c r="F829" s="51"/>
      <c r="G829" s="50"/>
      <c r="H829" s="51"/>
      <c r="I829" s="50"/>
      <c r="J829" s="51"/>
      <c r="K829" s="50"/>
      <c r="L829" s="51"/>
      <c r="M829" s="49"/>
      <c r="N829" s="1" t="s">
        <v>402</v>
      </c>
    </row>
    <row r="830" spans="1:51" ht="30" customHeight="1" x14ac:dyDescent="0.3">
      <c r="A830" s="10" t="s">
        <v>480</v>
      </c>
      <c r="B830" s="10" t="s">
        <v>764</v>
      </c>
      <c r="C830" s="10" t="s">
        <v>118</v>
      </c>
      <c r="D830" s="11">
        <v>1</v>
      </c>
      <c r="E830" s="16">
        <f>단가대비표!O55</f>
        <v>1274000</v>
      </c>
      <c r="F830" s="17">
        <f t="shared" ref="F830:F863" si="159">TRUNC(E830*D830,1)</f>
        <v>1274000</v>
      </c>
      <c r="G830" s="16">
        <f>단가대비표!P55</f>
        <v>0</v>
      </c>
      <c r="H830" s="17">
        <f t="shared" ref="H830:H863" si="160">TRUNC(G830*D830,1)</f>
        <v>0</v>
      </c>
      <c r="I830" s="16">
        <f>단가대비표!V55</f>
        <v>0</v>
      </c>
      <c r="J830" s="17">
        <f t="shared" ref="J830:J863" si="161">TRUNC(I830*D830,1)</f>
        <v>0</v>
      </c>
      <c r="K830" s="16">
        <f t="shared" ref="K830:K863" si="162">TRUNC(E830+G830+I830,1)</f>
        <v>1274000</v>
      </c>
      <c r="L830" s="17">
        <f t="shared" ref="L830:L863" si="163">TRUNC(F830+H830+J830,1)</f>
        <v>1274000</v>
      </c>
      <c r="M830" s="10" t="s">
        <v>52</v>
      </c>
      <c r="N830" s="2" t="s">
        <v>402</v>
      </c>
      <c r="O830" s="2" t="s">
        <v>765</v>
      </c>
      <c r="P830" s="2" t="s">
        <v>63</v>
      </c>
      <c r="Q830" s="2" t="s">
        <v>63</v>
      </c>
      <c r="R830" s="2" t="s">
        <v>64</v>
      </c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2" t="s">
        <v>52</v>
      </c>
      <c r="AW830" s="2" t="s">
        <v>1200</v>
      </c>
      <c r="AX830" s="2" t="s">
        <v>52</v>
      </c>
      <c r="AY830" s="2" t="s">
        <v>52</v>
      </c>
    </row>
    <row r="831" spans="1:51" ht="30" customHeight="1" x14ac:dyDescent="0.3">
      <c r="A831" s="10" t="s">
        <v>484</v>
      </c>
      <c r="B831" s="10" t="s">
        <v>485</v>
      </c>
      <c r="C831" s="10" t="s">
        <v>93</v>
      </c>
      <c r="D831" s="11">
        <v>1</v>
      </c>
      <c r="E831" s="16">
        <f>단가대비표!O16</f>
        <v>5690</v>
      </c>
      <c r="F831" s="17">
        <f t="shared" si="159"/>
        <v>5690</v>
      </c>
      <c r="G831" s="16">
        <f>단가대비표!P16</f>
        <v>0</v>
      </c>
      <c r="H831" s="17">
        <f t="shared" si="160"/>
        <v>0</v>
      </c>
      <c r="I831" s="16">
        <f>단가대비표!V16</f>
        <v>0</v>
      </c>
      <c r="J831" s="17">
        <f t="shared" si="161"/>
        <v>0</v>
      </c>
      <c r="K831" s="16">
        <f t="shared" si="162"/>
        <v>5690</v>
      </c>
      <c r="L831" s="17">
        <f t="shared" si="163"/>
        <v>5690</v>
      </c>
      <c r="M831" s="10" t="s">
        <v>52</v>
      </c>
      <c r="N831" s="2" t="s">
        <v>402</v>
      </c>
      <c r="O831" s="2" t="s">
        <v>486</v>
      </c>
      <c r="P831" s="2" t="s">
        <v>63</v>
      </c>
      <c r="Q831" s="2" t="s">
        <v>63</v>
      </c>
      <c r="R831" s="2" t="s">
        <v>64</v>
      </c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2" t="s">
        <v>52</v>
      </c>
      <c r="AW831" s="2" t="s">
        <v>1201</v>
      </c>
      <c r="AX831" s="2" t="s">
        <v>52</v>
      </c>
      <c r="AY831" s="2" t="s">
        <v>52</v>
      </c>
    </row>
    <row r="832" spans="1:51" ht="30" customHeight="1" x14ac:dyDescent="0.3">
      <c r="A832" s="10" t="s">
        <v>484</v>
      </c>
      <c r="B832" s="10" t="s">
        <v>488</v>
      </c>
      <c r="C832" s="10" t="s">
        <v>93</v>
      </c>
      <c r="D832" s="11">
        <v>17</v>
      </c>
      <c r="E832" s="16">
        <f>단가대비표!O17</f>
        <v>3000</v>
      </c>
      <c r="F832" s="17">
        <f t="shared" si="159"/>
        <v>51000</v>
      </c>
      <c r="G832" s="16">
        <f>단가대비표!P17</f>
        <v>0</v>
      </c>
      <c r="H832" s="17">
        <f t="shared" si="160"/>
        <v>0</v>
      </c>
      <c r="I832" s="16">
        <f>단가대비표!V17</f>
        <v>0</v>
      </c>
      <c r="J832" s="17">
        <f t="shared" si="161"/>
        <v>0</v>
      </c>
      <c r="K832" s="16">
        <f t="shared" si="162"/>
        <v>3000</v>
      </c>
      <c r="L832" s="17">
        <f t="shared" si="163"/>
        <v>51000</v>
      </c>
      <c r="M832" s="10" t="s">
        <v>52</v>
      </c>
      <c r="N832" s="2" t="s">
        <v>402</v>
      </c>
      <c r="O832" s="2" t="s">
        <v>489</v>
      </c>
      <c r="P832" s="2" t="s">
        <v>63</v>
      </c>
      <c r="Q832" s="2" t="s">
        <v>63</v>
      </c>
      <c r="R832" s="2" t="s">
        <v>64</v>
      </c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2" t="s">
        <v>52</v>
      </c>
      <c r="AW832" s="2" t="s">
        <v>1202</v>
      </c>
      <c r="AX832" s="2" t="s">
        <v>52</v>
      </c>
      <c r="AY832" s="2" t="s">
        <v>52</v>
      </c>
    </row>
    <row r="833" spans="1:51" ht="30" customHeight="1" x14ac:dyDescent="0.3">
      <c r="A833" s="10" t="s">
        <v>491</v>
      </c>
      <c r="B833" s="10" t="s">
        <v>492</v>
      </c>
      <c r="C833" s="10" t="s">
        <v>93</v>
      </c>
      <c r="D833" s="11">
        <v>1</v>
      </c>
      <c r="E833" s="16">
        <f>단가대비표!O14</f>
        <v>5690</v>
      </c>
      <c r="F833" s="17">
        <f t="shared" si="159"/>
        <v>5690</v>
      </c>
      <c r="G833" s="16">
        <f>단가대비표!P14</f>
        <v>0</v>
      </c>
      <c r="H833" s="17">
        <f t="shared" si="160"/>
        <v>0</v>
      </c>
      <c r="I833" s="16">
        <f>단가대비표!V14</f>
        <v>0</v>
      </c>
      <c r="J833" s="17">
        <f t="shared" si="161"/>
        <v>0</v>
      </c>
      <c r="K833" s="16">
        <f t="shared" si="162"/>
        <v>5690</v>
      </c>
      <c r="L833" s="17">
        <f t="shared" si="163"/>
        <v>5690</v>
      </c>
      <c r="M833" s="10" t="s">
        <v>52</v>
      </c>
      <c r="N833" s="2" t="s">
        <v>402</v>
      </c>
      <c r="O833" s="2" t="s">
        <v>493</v>
      </c>
      <c r="P833" s="2" t="s">
        <v>63</v>
      </c>
      <c r="Q833" s="2" t="s">
        <v>63</v>
      </c>
      <c r="R833" s="2" t="s">
        <v>64</v>
      </c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2" t="s">
        <v>52</v>
      </c>
      <c r="AW833" s="2" t="s">
        <v>1203</v>
      </c>
      <c r="AX833" s="2" t="s">
        <v>52</v>
      </c>
      <c r="AY833" s="2" t="s">
        <v>52</v>
      </c>
    </row>
    <row r="834" spans="1:51" ht="30" customHeight="1" x14ac:dyDescent="0.3">
      <c r="A834" s="10" t="s">
        <v>491</v>
      </c>
      <c r="B834" s="10" t="s">
        <v>495</v>
      </c>
      <c r="C834" s="10" t="s">
        <v>93</v>
      </c>
      <c r="D834" s="11">
        <v>1</v>
      </c>
      <c r="E834" s="16">
        <f>단가대비표!O15</f>
        <v>4170</v>
      </c>
      <c r="F834" s="17">
        <f t="shared" si="159"/>
        <v>4170</v>
      </c>
      <c r="G834" s="16">
        <f>단가대비표!P15</f>
        <v>0</v>
      </c>
      <c r="H834" s="17">
        <f t="shared" si="160"/>
        <v>0</v>
      </c>
      <c r="I834" s="16">
        <f>단가대비표!V15</f>
        <v>0</v>
      </c>
      <c r="J834" s="17">
        <f t="shared" si="161"/>
        <v>0</v>
      </c>
      <c r="K834" s="16">
        <f t="shared" si="162"/>
        <v>4170</v>
      </c>
      <c r="L834" s="17">
        <f t="shared" si="163"/>
        <v>4170</v>
      </c>
      <c r="M834" s="10" t="s">
        <v>52</v>
      </c>
      <c r="N834" s="2" t="s">
        <v>402</v>
      </c>
      <c r="O834" s="2" t="s">
        <v>496</v>
      </c>
      <c r="P834" s="2" t="s">
        <v>63</v>
      </c>
      <c r="Q834" s="2" t="s">
        <v>63</v>
      </c>
      <c r="R834" s="2" t="s">
        <v>64</v>
      </c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2" t="s">
        <v>52</v>
      </c>
      <c r="AW834" s="2" t="s">
        <v>1204</v>
      </c>
      <c r="AX834" s="2" t="s">
        <v>52</v>
      </c>
      <c r="AY834" s="2" t="s">
        <v>52</v>
      </c>
    </row>
    <row r="835" spans="1:51" ht="30" customHeight="1" x14ac:dyDescent="0.3">
      <c r="A835" s="10" t="s">
        <v>498</v>
      </c>
      <c r="B835" s="10" t="s">
        <v>499</v>
      </c>
      <c r="C835" s="10" t="s">
        <v>93</v>
      </c>
      <c r="D835" s="11">
        <v>1</v>
      </c>
      <c r="E835" s="16">
        <f>단가대비표!O57</f>
        <v>10000</v>
      </c>
      <c r="F835" s="17">
        <f t="shared" si="159"/>
        <v>10000</v>
      </c>
      <c r="G835" s="16">
        <f>단가대비표!P57</f>
        <v>0</v>
      </c>
      <c r="H835" s="17">
        <f t="shared" si="160"/>
        <v>0</v>
      </c>
      <c r="I835" s="16">
        <f>단가대비표!V57</f>
        <v>0</v>
      </c>
      <c r="J835" s="17">
        <f t="shared" si="161"/>
        <v>0</v>
      </c>
      <c r="K835" s="16">
        <f t="shared" si="162"/>
        <v>10000</v>
      </c>
      <c r="L835" s="17">
        <f t="shared" si="163"/>
        <v>10000</v>
      </c>
      <c r="M835" s="10" t="s">
        <v>52</v>
      </c>
      <c r="N835" s="2" t="s">
        <v>402</v>
      </c>
      <c r="O835" s="2" t="s">
        <v>500</v>
      </c>
      <c r="P835" s="2" t="s">
        <v>63</v>
      </c>
      <c r="Q835" s="2" t="s">
        <v>63</v>
      </c>
      <c r="R835" s="2" t="s">
        <v>64</v>
      </c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2" t="s">
        <v>52</v>
      </c>
      <c r="AW835" s="2" t="s">
        <v>1205</v>
      </c>
      <c r="AX835" s="2" t="s">
        <v>52</v>
      </c>
      <c r="AY835" s="2" t="s">
        <v>52</v>
      </c>
    </row>
    <row r="836" spans="1:51" ht="30" customHeight="1" x14ac:dyDescent="0.3">
      <c r="A836" s="10" t="s">
        <v>502</v>
      </c>
      <c r="B836" s="10" t="s">
        <v>503</v>
      </c>
      <c r="C836" s="10" t="s">
        <v>93</v>
      </c>
      <c r="D836" s="11">
        <v>1</v>
      </c>
      <c r="E836" s="16">
        <f>단가대비표!O61</f>
        <v>4100</v>
      </c>
      <c r="F836" s="17">
        <f t="shared" si="159"/>
        <v>4100</v>
      </c>
      <c r="G836" s="16">
        <f>단가대비표!P61</f>
        <v>0</v>
      </c>
      <c r="H836" s="17">
        <f t="shared" si="160"/>
        <v>0</v>
      </c>
      <c r="I836" s="16">
        <f>단가대비표!V61</f>
        <v>0</v>
      </c>
      <c r="J836" s="17">
        <f t="shared" si="161"/>
        <v>0</v>
      </c>
      <c r="K836" s="16">
        <f t="shared" si="162"/>
        <v>4100</v>
      </c>
      <c r="L836" s="17">
        <f t="shared" si="163"/>
        <v>4100</v>
      </c>
      <c r="M836" s="10" t="s">
        <v>52</v>
      </c>
      <c r="N836" s="2" t="s">
        <v>402</v>
      </c>
      <c r="O836" s="2" t="s">
        <v>504</v>
      </c>
      <c r="P836" s="2" t="s">
        <v>63</v>
      </c>
      <c r="Q836" s="2" t="s">
        <v>63</v>
      </c>
      <c r="R836" s="2" t="s">
        <v>64</v>
      </c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2" t="s">
        <v>52</v>
      </c>
      <c r="AW836" s="2" t="s">
        <v>1206</v>
      </c>
      <c r="AX836" s="2" t="s">
        <v>52</v>
      </c>
      <c r="AY836" s="2" t="s">
        <v>52</v>
      </c>
    </row>
    <row r="837" spans="1:51" ht="30" customHeight="1" x14ac:dyDescent="0.3">
      <c r="A837" s="10" t="s">
        <v>506</v>
      </c>
      <c r="B837" s="10" t="s">
        <v>507</v>
      </c>
      <c r="C837" s="10" t="s">
        <v>93</v>
      </c>
      <c r="D837" s="11">
        <v>1</v>
      </c>
      <c r="E837" s="16">
        <f>단가대비표!O24</f>
        <v>4500</v>
      </c>
      <c r="F837" s="17">
        <f t="shared" si="159"/>
        <v>4500</v>
      </c>
      <c r="G837" s="16">
        <f>단가대비표!P24</f>
        <v>0</v>
      </c>
      <c r="H837" s="17">
        <f t="shared" si="160"/>
        <v>0</v>
      </c>
      <c r="I837" s="16">
        <f>단가대비표!V24</f>
        <v>0</v>
      </c>
      <c r="J837" s="17">
        <f t="shared" si="161"/>
        <v>0</v>
      </c>
      <c r="K837" s="16">
        <f t="shared" si="162"/>
        <v>4500</v>
      </c>
      <c r="L837" s="17">
        <f t="shared" si="163"/>
        <v>4500</v>
      </c>
      <c r="M837" s="10" t="s">
        <v>52</v>
      </c>
      <c r="N837" s="2" t="s">
        <v>402</v>
      </c>
      <c r="O837" s="2" t="s">
        <v>508</v>
      </c>
      <c r="P837" s="2" t="s">
        <v>63</v>
      </c>
      <c r="Q837" s="2" t="s">
        <v>63</v>
      </c>
      <c r="R837" s="2" t="s">
        <v>64</v>
      </c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2" t="s">
        <v>52</v>
      </c>
      <c r="AW837" s="2" t="s">
        <v>1207</v>
      </c>
      <c r="AX837" s="2" t="s">
        <v>52</v>
      </c>
      <c r="AY837" s="2" t="s">
        <v>52</v>
      </c>
    </row>
    <row r="838" spans="1:51" ht="30" customHeight="1" x14ac:dyDescent="0.3">
      <c r="A838" s="10" t="s">
        <v>510</v>
      </c>
      <c r="B838" s="10" t="s">
        <v>774</v>
      </c>
      <c r="C838" s="10" t="s">
        <v>93</v>
      </c>
      <c r="D838" s="11">
        <v>1</v>
      </c>
      <c r="E838" s="16">
        <f>단가대비표!O33</f>
        <v>55000</v>
      </c>
      <c r="F838" s="17">
        <f t="shared" si="159"/>
        <v>55000</v>
      </c>
      <c r="G838" s="16">
        <f>단가대비표!P33</f>
        <v>0</v>
      </c>
      <c r="H838" s="17">
        <f t="shared" si="160"/>
        <v>0</v>
      </c>
      <c r="I838" s="16">
        <f>단가대비표!V33</f>
        <v>0</v>
      </c>
      <c r="J838" s="17">
        <f t="shared" si="161"/>
        <v>0</v>
      </c>
      <c r="K838" s="16">
        <f t="shared" si="162"/>
        <v>55000</v>
      </c>
      <c r="L838" s="17">
        <f t="shared" si="163"/>
        <v>55000</v>
      </c>
      <c r="M838" s="10" t="s">
        <v>52</v>
      </c>
      <c r="N838" s="2" t="s">
        <v>402</v>
      </c>
      <c r="O838" s="2" t="s">
        <v>775</v>
      </c>
      <c r="P838" s="2" t="s">
        <v>63</v>
      </c>
      <c r="Q838" s="2" t="s">
        <v>63</v>
      </c>
      <c r="R838" s="2" t="s">
        <v>64</v>
      </c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2" t="s">
        <v>52</v>
      </c>
      <c r="AW838" s="2" t="s">
        <v>1208</v>
      </c>
      <c r="AX838" s="2" t="s">
        <v>52</v>
      </c>
      <c r="AY838" s="2" t="s">
        <v>52</v>
      </c>
    </row>
    <row r="839" spans="1:51" ht="30" customHeight="1" x14ac:dyDescent="0.3">
      <c r="A839" s="10" t="s">
        <v>510</v>
      </c>
      <c r="B839" s="10" t="s">
        <v>514</v>
      </c>
      <c r="C839" s="10" t="s">
        <v>93</v>
      </c>
      <c r="D839" s="11">
        <v>3</v>
      </c>
      <c r="E839" s="16">
        <f>단가대비표!O31</f>
        <v>24000</v>
      </c>
      <c r="F839" s="17">
        <f t="shared" si="159"/>
        <v>72000</v>
      </c>
      <c r="G839" s="16">
        <f>단가대비표!P31</f>
        <v>0</v>
      </c>
      <c r="H839" s="17">
        <f t="shared" si="160"/>
        <v>0</v>
      </c>
      <c r="I839" s="16">
        <f>단가대비표!V31</f>
        <v>0</v>
      </c>
      <c r="J839" s="17">
        <f t="shared" si="161"/>
        <v>0</v>
      </c>
      <c r="K839" s="16">
        <f t="shared" si="162"/>
        <v>24000</v>
      </c>
      <c r="L839" s="17">
        <f t="shared" si="163"/>
        <v>72000</v>
      </c>
      <c r="M839" s="10" t="s">
        <v>52</v>
      </c>
      <c r="N839" s="2" t="s">
        <v>402</v>
      </c>
      <c r="O839" s="2" t="s">
        <v>515</v>
      </c>
      <c r="P839" s="2" t="s">
        <v>63</v>
      </c>
      <c r="Q839" s="2" t="s">
        <v>63</v>
      </c>
      <c r="R839" s="2" t="s">
        <v>64</v>
      </c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2" t="s">
        <v>52</v>
      </c>
      <c r="AW839" s="2" t="s">
        <v>1209</v>
      </c>
      <c r="AX839" s="2" t="s">
        <v>52</v>
      </c>
      <c r="AY839" s="2" t="s">
        <v>52</v>
      </c>
    </row>
    <row r="840" spans="1:51" ht="30" customHeight="1" x14ac:dyDescent="0.3">
      <c r="A840" s="10" t="s">
        <v>778</v>
      </c>
      <c r="B840" s="10" t="s">
        <v>779</v>
      </c>
      <c r="C840" s="10" t="s">
        <v>519</v>
      </c>
      <c r="D840" s="11">
        <v>1</v>
      </c>
      <c r="E840" s="16">
        <f>단가대비표!O47</f>
        <v>1850000</v>
      </c>
      <c r="F840" s="17">
        <f t="shared" si="159"/>
        <v>1850000</v>
      </c>
      <c r="G840" s="16">
        <f>단가대비표!P47</f>
        <v>0</v>
      </c>
      <c r="H840" s="17">
        <f t="shared" si="160"/>
        <v>0</v>
      </c>
      <c r="I840" s="16">
        <f>단가대비표!V47</f>
        <v>0</v>
      </c>
      <c r="J840" s="17">
        <f t="shared" si="161"/>
        <v>0</v>
      </c>
      <c r="K840" s="16">
        <f t="shared" si="162"/>
        <v>1850000</v>
      </c>
      <c r="L840" s="17">
        <f t="shared" si="163"/>
        <v>1850000</v>
      </c>
      <c r="M840" s="10" t="s">
        <v>52</v>
      </c>
      <c r="N840" s="2" t="s">
        <v>402</v>
      </c>
      <c r="O840" s="2" t="s">
        <v>780</v>
      </c>
      <c r="P840" s="2" t="s">
        <v>63</v>
      </c>
      <c r="Q840" s="2" t="s">
        <v>63</v>
      </c>
      <c r="R840" s="2" t="s">
        <v>64</v>
      </c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2" t="s">
        <v>52</v>
      </c>
      <c r="AW840" s="2" t="s">
        <v>1210</v>
      </c>
      <c r="AX840" s="2" t="s">
        <v>52</v>
      </c>
      <c r="AY840" s="2" t="s">
        <v>52</v>
      </c>
    </row>
    <row r="841" spans="1:51" ht="30" customHeight="1" x14ac:dyDescent="0.3">
      <c r="A841" s="10" t="s">
        <v>522</v>
      </c>
      <c r="B841" s="10" t="s">
        <v>52</v>
      </c>
      <c r="C841" s="10" t="s">
        <v>93</v>
      </c>
      <c r="D841" s="11">
        <v>1</v>
      </c>
      <c r="E841" s="16">
        <f>단가대비표!O46</f>
        <v>59400</v>
      </c>
      <c r="F841" s="17">
        <f t="shared" si="159"/>
        <v>59400</v>
      </c>
      <c r="G841" s="16">
        <f>단가대비표!P46</f>
        <v>0</v>
      </c>
      <c r="H841" s="17">
        <f t="shared" si="160"/>
        <v>0</v>
      </c>
      <c r="I841" s="16">
        <f>단가대비표!V46</f>
        <v>0</v>
      </c>
      <c r="J841" s="17">
        <f t="shared" si="161"/>
        <v>0</v>
      </c>
      <c r="K841" s="16">
        <f t="shared" si="162"/>
        <v>59400</v>
      </c>
      <c r="L841" s="17">
        <f t="shared" si="163"/>
        <v>59400</v>
      </c>
      <c r="M841" s="10" t="s">
        <v>52</v>
      </c>
      <c r="N841" s="2" t="s">
        <v>402</v>
      </c>
      <c r="O841" s="2" t="s">
        <v>523</v>
      </c>
      <c r="P841" s="2" t="s">
        <v>63</v>
      </c>
      <c r="Q841" s="2" t="s">
        <v>63</v>
      </c>
      <c r="R841" s="2" t="s">
        <v>64</v>
      </c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2" t="s">
        <v>52</v>
      </c>
      <c r="AW841" s="2" t="s">
        <v>1211</v>
      </c>
      <c r="AX841" s="2" t="s">
        <v>52</v>
      </c>
      <c r="AY841" s="2" t="s">
        <v>52</v>
      </c>
    </row>
    <row r="842" spans="1:51" ht="30" customHeight="1" x14ac:dyDescent="0.3">
      <c r="A842" s="10" t="s">
        <v>525</v>
      </c>
      <c r="B842" s="10" t="s">
        <v>783</v>
      </c>
      <c r="C842" s="10" t="s">
        <v>93</v>
      </c>
      <c r="D842" s="11">
        <v>3</v>
      </c>
      <c r="E842" s="16">
        <f>단가대비표!O30</f>
        <v>56500</v>
      </c>
      <c r="F842" s="17">
        <f t="shared" si="159"/>
        <v>169500</v>
      </c>
      <c r="G842" s="16">
        <f>단가대비표!P30</f>
        <v>0</v>
      </c>
      <c r="H842" s="17">
        <f t="shared" si="160"/>
        <v>0</v>
      </c>
      <c r="I842" s="16">
        <f>단가대비표!V30</f>
        <v>0</v>
      </c>
      <c r="J842" s="17">
        <f t="shared" si="161"/>
        <v>0</v>
      </c>
      <c r="K842" s="16">
        <f t="shared" si="162"/>
        <v>56500</v>
      </c>
      <c r="L842" s="17">
        <f t="shared" si="163"/>
        <v>169500</v>
      </c>
      <c r="M842" s="10" t="s">
        <v>52</v>
      </c>
      <c r="N842" s="2" t="s">
        <v>402</v>
      </c>
      <c r="O842" s="2" t="s">
        <v>784</v>
      </c>
      <c r="P842" s="2" t="s">
        <v>63</v>
      </c>
      <c r="Q842" s="2" t="s">
        <v>63</v>
      </c>
      <c r="R842" s="2" t="s">
        <v>64</v>
      </c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2" t="s">
        <v>52</v>
      </c>
      <c r="AW842" s="2" t="s">
        <v>1212</v>
      </c>
      <c r="AX842" s="2" t="s">
        <v>52</v>
      </c>
      <c r="AY842" s="2" t="s">
        <v>52</v>
      </c>
    </row>
    <row r="843" spans="1:51" ht="30" customHeight="1" x14ac:dyDescent="0.3">
      <c r="A843" s="10" t="s">
        <v>525</v>
      </c>
      <c r="B843" s="10" t="s">
        <v>526</v>
      </c>
      <c r="C843" s="10" t="s">
        <v>93</v>
      </c>
      <c r="D843" s="11">
        <v>7</v>
      </c>
      <c r="E843" s="16">
        <f>단가대비표!O29</f>
        <v>12000</v>
      </c>
      <c r="F843" s="17">
        <f t="shared" si="159"/>
        <v>84000</v>
      </c>
      <c r="G843" s="16">
        <f>단가대비표!P29</f>
        <v>0</v>
      </c>
      <c r="H843" s="17">
        <f t="shared" si="160"/>
        <v>0</v>
      </c>
      <c r="I843" s="16">
        <f>단가대비표!V29</f>
        <v>0</v>
      </c>
      <c r="J843" s="17">
        <f t="shared" si="161"/>
        <v>0</v>
      </c>
      <c r="K843" s="16">
        <f t="shared" si="162"/>
        <v>12000</v>
      </c>
      <c r="L843" s="17">
        <f t="shared" si="163"/>
        <v>84000</v>
      </c>
      <c r="M843" s="10" t="s">
        <v>52</v>
      </c>
      <c r="N843" s="2" t="s">
        <v>402</v>
      </c>
      <c r="O843" s="2" t="s">
        <v>527</v>
      </c>
      <c r="P843" s="2" t="s">
        <v>63</v>
      </c>
      <c r="Q843" s="2" t="s">
        <v>63</v>
      </c>
      <c r="R843" s="2" t="s">
        <v>64</v>
      </c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2" t="s">
        <v>52</v>
      </c>
      <c r="AW843" s="2" t="s">
        <v>1213</v>
      </c>
      <c r="AX843" s="2" t="s">
        <v>52</v>
      </c>
      <c r="AY843" s="2" t="s">
        <v>52</v>
      </c>
    </row>
    <row r="844" spans="1:51" ht="30" customHeight="1" x14ac:dyDescent="0.3">
      <c r="A844" s="10" t="s">
        <v>529</v>
      </c>
      <c r="B844" s="10" t="s">
        <v>787</v>
      </c>
      <c r="C844" s="10" t="s">
        <v>93</v>
      </c>
      <c r="D844" s="11">
        <v>3</v>
      </c>
      <c r="E844" s="16">
        <f>단가대비표!O20</f>
        <v>1090</v>
      </c>
      <c r="F844" s="17">
        <f t="shared" si="159"/>
        <v>3270</v>
      </c>
      <c r="G844" s="16">
        <f>단가대비표!P20</f>
        <v>0</v>
      </c>
      <c r="H844" s="17">
        <f t="shared" si="160"/>
        <v>0</v>
      </c>
      <c r="I844" s="16">
        <f>단가대비표!V20</f>
        <v>0</v>
      </c>
      <c r="J844" s="17">
        <f t="shared" si="161"/>
        <v>0</v>
      </c>
      <c r="K844" s="16">
        <f t="shared" si="162"/>
        <v>1090</v>
      </c>
      <c r="L844" s="17">
        <f t="shared" si="163"/>
        <v>3270</v>
      </c>
      <c r="M844" s="10" t="s">
        <v>52</v>
      </c>
      <c r="N844" s="2" t="s">
        <v>402</v>
      </c>
      <c r="O844" s="2" t="s">
        <v>788</v>
      </c>
      <c r="P844" s="2" t="s">
        <v>63</v>
      </c>
      <c r="Q844" s="2" t="s">
        <v>63</v>
      </c>
      <c r="R844" s="2" t="s">
        <v>64</v>
      </c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2" t="s">
        <v>52</v>
      </c>
      <c r="AW844" s="2" t="s">
        <v>1214</v>
      </c>
      <c r="AX844" s="2" t="s">
        <v>52</v>
      </c>
      <c r="AY844" s="2" t="s">
        <v>52</v>
      </c>
    </row>
    <row r="845" spans="1:51" ht="30" customHeight="1" x14ac:dyDescent="0.3">
      <c r="A845" s="10" t="s">
        <v>529</v>
      </c>
      <c r="B845" s="10" t="s">
        <v>790</v>
      </c>
      <c r="C845" s="10" t="s">
        <v>93</v>
      </c>
      <c r="D845" s="11">
        <v>1</v>
      </c>
      <c r="E845" s="16">
        <f>단가대비표!O21</f>
        <v>3480</v>
      </c>
      <c r="F845" s="17">
        <f t="shared" si="159"/>
        <v>3480</v>
      </c>
      <c r="G845" s="16">
        <f>단가대비표!P21</f>
        <v>0</v>
      </c>
      <c r="H845" s="17">
        <f t="shared" si="160"/>
        <v>0</v>
      </c>
      <c r="I845" s="16">
        <f>단가대비표!V21</f>
        <v>0</v>
      </c>
      <c r="J845" s="17">
        <f t="shared" si="161"/>
        <v>0</v>
      </c>
      <c r="K845" s="16">
        <f t="shared" si="162"/>
        <v>3480</v>
      </c>
      <c r="L845" s="17">
        <f t="shared" si="163"/>
        <v>3480</v>
      </c>
      <c r="M845" s="10" t="s">
        <v>52</v>
      </c>
      <c r="N845" s="2" t="s">
        <v>402</v>
      </c>
      <c r="O845" s="2" t="s">
        <v>791</v>
      </c>
      <c r="P845" s="2" t="s">
        <v>63</v>
      </c>
      <c r="Q845" s="2" t="s">
        <v>63</v>
      </c>
      <c r="R845" s="2" t="s">
        <v>64</v>
      </c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2" t="s">
        <v>52</v>
      </c>
      <c r="AW845" s="2" t="s">
        <v>1215</v>
      </c>
      <c r="AX845" s="2" t="s">
        <v>52</v>
      </c>
      <c r="AY845" s="2" t="s">
        <v>52</v>
      </c>
    </row>
    <row r="846" spans="1:51" ht="30" customHeight="1" x14ac:dyDescent="0.3">
      <c r="A846" s="10" t="s">
        <v>536</v>
      </c>
      <c r="B846" s="10" t="s">
        <v>537</v>
      </c>
      <c r="C846" s="10" t="s">
        <v>93</v>
      </c>
      <c r="D846" s="11">
        <v>1</v>
      </c>
      <c r="E846" s="16">
        <f>단가대비표!O59</f>
        <v>13970</v>
      </c>
      <c r="F846" s="17">
        <f t="shared" si="159"/>
        <v>13970</v>
      </c>
      <c r="G846" s="16">
        <f>단가대비표!P59</f>
        <v>0</v>
      </c>
      <c r="H846" s="17">
        <f t="shared" si="160"/>
        <v>0</v>
      </c>
      <c r="I846" s="16">
        <f>단가대비표!V59</f>
        <v>0</v>
      </c>
      <c r="J846" s="17">
        <f t="shared" si="161"/>
        <v>0</v>
      </c>
      <c r="K846" s="16">
        <f t="shared" si="162"/>
        <v>13970</v>
      </c>
      <c r="L846" s="17">
        <f t="shared" si="163"/>
        <v>13970</v>
      </c>
      <c r="M846" s="10" t="s">
        <v>52</v>
      </c>
      <c r="N846" s="2" t="s">
        <v>402</v>
      </c>
      <c r="O846" s="2" t="s">
        <v>538</v>
      </c>
      <c r="P846" s="2" t="s">
        <v>63</v>
      </c>
      <c r="Q846" s="2" t="s">
        <v>63</v>
      </c>
      <c r="R846" s="2" t="s">
        <v>64</v>
      </c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2" t="s">
        <v>52</v>
      </c>
      <c r="AW846" s="2" t="s">
        <v>1216</v>
      </c>
      <c r="AX846" s="2" t="s">
        <v>52</v>
      </c>
      <c r="AY846" s="2" t="s">
        <v>52</v>
      </c>
    </row>
    <row r="847" spans="1:51" ht="30" customHeight="1" x14ac:dyDescent="0.3">
      <c r="A847" s="10" t="s">
        <v>540</v>
      </c>
      <c r="B847" s="10" t="s">
        <v>541</v>
      </c>
      <c r="C847" s="10" t="s">
        <v>93</v>
      </c>
      <c r="D847" s="11">
        <v>1</v>
      </c>
      <c r="E847" s="16">
        <f>단가대비표!O60</f>
        <v>15970</v>
      </c>
      <c r="F847" s="17">
        <f t="shared" si="159"/>
        <v>15970</v>
      </c>
      <c r="G847" s="16">
        <f>단가대비표!P60</f>
        <v>0</v>
      </c>
      <c r="H847" s="17">
        <f t="shared" si="160"/>
        <v>0</v>
      </c>
      <c r="I847" s="16">
        <f>단가대비표!V60</f>
        <v>0</v>
      </c>
      <c r="J847" s="17">
        <f t="shared" si="161"/>
        <v>0</v>
      </c>
      <c r="K847" s="16">
        <f t="shared" si="162"/>
        <v>15970</v>
      </c>
      <c r="L847" s="17">
        <f t="shared" si="163"/>
        <v>15970</v>
      </c>
      <c r="M847" s="10" t="s">
        <v>52</v>
      </c>
      <c r="N847" s="2" t="s">
        <v>402</v>
      </c>
      <c r="O847" s="2" t="s">
        <v>542</v>
      </c>
      <c r="P847" s="2" t="s">
        <v>63</v>
      </c>
      <c r="Q847" s="2" t="s">
        <v>63</v>
      </c>
      <c r="R847" s="2" t="s">
        <v>64</v>
      </c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2" t="s">
        <v>52</v>
      </c>
      <c r="AW847" s="2" t="s">
        <v>1217</v>
      </c>
      <c r="AX847" s="2" t="s">
        <v>52</v>
      </c>
      <c r="AY847" s="2" t="s">
        <v>52</v>
      </c>
    </row>
    <row r="848" spans="1:51" ht="30" customHeight="1" x14ac:dyDescent="0.3">
      <c r="A848" s="10" t="s">
        <v>544</v>
      </c>
      <c r="B848" s="10" t="s">
        <v>545</v>
      </c>
      <c r="C848" s="10" t="s">
        <v>93</v>
      </c>
      <c r="D848" s="11">
        <v>2</v>
      </c>
      <c r="E848" s="16">
        <f>단가대비표!O58</f>
        <v>30000</v>
      </c>
      <c r="F848" s="17">
        <f t="shared" si="159"/>
        <v>60000</v>
      </c>
      <c r="G848" s="16">
        <f>단가대비표!P58</f>
        <v>0</v>
      </c>
      <c r="H848" s="17">
        <f t="shared" si="160"/>
        <v>0</v>
      </c>
      <c r="I848" s="16">
        <f>단가대비표!V58</f>
        <v>0</v>
      </c>
      <c r="J848" s="17">
        <f t="shared" si="161"/>
        <v>0</v>
      </c>
      <c r="K848" s="16">
        <f t="shared" si="162"/>
        <v>30000</v>
      </c>
      <c r="L848" s="17">
        <f t="shared" si="163"/>
        <v>60000</v>
      </c>
      <c r="M848" s="10" t="s">
        <v>52</v>
      </c>
      <c r="N848" s="2" t="s">
        <v>402</v>
      </c>
      <c r="O848" s="2" t="s">
        <v>546</v>
      </c>
      <c r="P848" s="2" t="s">
        <v>63</v>
      </c>
      <c r="Q848" s="2" t="s">
        <v>63</v>
      </c>
      <c r="R848" s="2" t="s">
        <v>64</v>
      </c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2" t="s">
        <v>52</v>
      </c>
      <c r="AW848" s="2" t="s">
        <v>1218</v>
      </c>
      <c r="AX848" s="2" t="s">
        <v>52</v>
      </c>
      <c r="AY848" s="2" t="s">
        <v>52</v>
      </c>
    </row>
    <row r="849" spans="1:51" ht="30" customHeight="1" x14ac:dyDescent="0.3">
      <c r="A849" s="10" t="s">
        <v>548</v>
      </c>
      <c r="B849" s="10" t="s">
        <v>549</v>
      </c>
      <c r="C849" s="10" t="s">
        <v>93</v>
      </c>
      <c r="D849" s="11">
        <v>1</v>
      </c>
      <c r="E849" s="16">
        <f>단가대비표!O18</f>
        <v>10500</v>
      </c>
      <c r="F849" s="17">
        <f t="shared" si="159"/>
        <v>10500</v>
      </c>
      <c r="G849" s="16">
        <f>단가대비표!P18</f>
        <v>0</v>
      </c>
      <c r="H849" s="17">
        <f t="shared" si="160"/>
        <v>0</v>
      </c>
      <c r="I849" s="16">
        <f>단가대비표!V18</f>
        <v>0</v>
      </c>
      <c r="J849" s="17">
        <f t="shared" si="161"/>
        <v>0</v>
      </c>
      <c r="K849" s="16">
        <f t="shared" si="162"/>
        <v>10500</v>
      </c>
      <c r="L849" s="17">
        <f t="shared" si="163"/>
        <v>10500</v>
      </c>
      <c r="M849" s="10" t="s">
        <v>52</v>
      </c>
      <c r="N849" s="2" t="s">
        <v>402</v>
      </c>
      <c r="O849" s="2" t="s">
        <v>550</v>
      </c>
      <c r="P849" s="2" t="s">
        <v>63</v>
      </c>
      <c r="Q849" s="2" t="s">
        <v>63</v>
      </c>
      <c r="R849" s="2" t="s">
        <v>64</v>
      </c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2" t="s">
        <v>52</v>
      </c>
      <c r="AW849" s="2" t="s">
        <v>1219</v>
      </c>
      <c r="AX849" s="2" t="s">
        <v>52</v>
      </c>
      <c r="AY849" s="2" t="s">
        <v>52</v>
      </c>
    </row>
    <row r="850" spans="1:51" ht="30" customHeight="1" x14ac:dyDescent="0.3">
      <c r="A850" s="10" t="s">
        <v>552</v>
      </c>
      <c r="B850" s="10" t="s">
        <v>553</v>
      </c>
      <c r="C850" s="10" t="s">
        <v>93</v>
      </c>
      <c r="D850" s="11">
        <v>1</v>
      </c>
      <c r="E850" s="16">
        <f>단가대비표!O27</f>
        <v>2900</v>
      </c>
      <c r="F850" s="17">
        <f t="shared" si="159"/>
        <v>2900</v>
      </c>
      <c r="G850" s="16">
        <f>단가대비표!P27</f>
        <v>0</v>
      </c>
      <c r="H850" s="17">
        <f t="shared" si="160"/>
        <v>0</v>
      </c>
      <c r="I850" s="16">
        <f>단가대비표!V27</f>
        <v>0</v>
      </c>
      <c r="J850" s="17">
        <f t="shared" si="161"/>
        <v>0</v>
      </c>
      <c r="K850" s="16">
        <f t="shared" si="162"/>
        <v>2900</v>
      </c>
      <c r="L850" s="17">
        <f t="shared" si="163"/>
        <v>2900</v>
      </c>
      <c r="M850" s="10" t="s">
        <v>52</v>
      </c>
      <c r="N850" s="2" t="s">
        <v>402</v>
      </c>
      <c r="O850" s="2" t="s">
        <v>554</v>
      </c>
      <c r="P850" s="2" t="s">
        <v>63</v>
      </c>
      <c r="Q850" s="2" t="s">
        <v>63</v>
      </c>
      <c r="R850" s="2" t="s">
        <v>64</v>
      </c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2" t="s">
        <v>52</v>
      </c>
      <c r="AW850" s="2" t="s">
        <v>1220</v>
      </c>
      <c r="AX850" s="2" t="s">
        <v>52</v>
      </c>
      <c r="AY850" s="2" t="s">
        <v>52</v>
      </c>
    </row>
    <row r="851" spans="1:51" ht="30" customHeight="1" x14ac:dyDescent="0.3">
      <c r="A851" s="10" t="s">
        <v>798</v>
      </c>
      <c r="B851" s="10" t="s">
        <v>799</v>
      </c>
      <c r="C851" s="10" t="s">
        <v>93</v>
      </c>
      <c r="D851" s="11">
        <v>12</v>
      </c>
      <c r="E851" s="16">
        <f>단가대비표!O26</f>
        <v>3100</v>
      </c>
      <c r="F851" s="17">
        <f t="shared" si="159"/>
        <v>37200</v>
      </c>
      <c r="G851" s="16">
        <f>단가대비표!P26</f>
        <v>0</v>
      </c>
      <c r="H851" s="17">
        <f t="shared" si="160"/>
        <v>0</v>
      </c>
      <c r="I851" s="16">
        <f>단가대비표!V26</f>
        <v>0</v>
      </c>
      <c r="J851" s="17">
        <f t="shared" si="161"/>
        <v>0</v>
      </c>
      <c r="K851" s="16">
        <f t="shared" si="162"/>
        <v>3100</v>
      </c>
      <c r="L851" s="17">
        <f t="shared" si="163"/>
        <v>37200</v>
      </c>
      <c r="M851" s="10" t="s">
        <v>52</v>
      </c>
      <c r="N851" s="2" t="s">
        <v>402</v>
      </c>
      <c r="O851" s="2" t="s">
        <v>800</v>
      </c>
      <c r="P851" s="2" t="s">
        <v>63</v>
      </c>
      <c r="Q851" s="2" t="s">
        <v>63</v>
      </c>
      <c r="R851" s="2" t="s">
        <v>64</v>
      </c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2" t="s">
        <v>52</v>
      </c>
      <c r="AW851" s="2" t="s">
        <v>1221</v>
      </c>
      <c r="AX851" s="2" t="s">
        <v>52</v>
      </c>
      <c r="AY851" s="2" t="s">
        <v>52</v>
      </c>
    </row>
    <row r="852" spans="1:51" ht="30" customHeight="1" x14ac:dyDescent="0.3">
      <c r="A852" s="10" t="s">
        <v>802</v>
      </c>
      <c r="B852" s="10" t="s">
        <v>803</v>
      </c>
      <c r="C852" s="10" t="s">
        <v>93</v>
      </c>
      <c r="D852" s="11">
        <v>3</v>
      </c>
      <c r="E852" s="16">
        <f>단가대비표!O64</f>
        <v>150000</v>
      </c>
      <c r="F852" s="17">
        <f t="shared" si="159"/>
        <v>450000</v>
      </c>
      <c r="G852" s="16">
        <f>단가대비표!P64</f>
        <v>0</v>
      </c>
      <c r="H852" s="17">
        <f t="shared" si="160"/>
        <v>0</v>
      </c>
      <c r="I852" s="16">
        <f>단가대비표!V64</f>
        <v>0</v>
      </c>
      <c r="J852" s="17">
        <f t="shared" si="161"/>
        <v>0</v>
      </c>
      <c r="K852" s="16">
        <f t="shared" si="162"/>
        <v>150000</v>
      </c>
      <c r="L852" s="17">
        <f t="shared" si="163"/>
        <v>450000</v>
      </c>
      <c r="M852" s="10" t="s">
        <v>52</v>
      </c>
      <c r="N852" s="2" t="s">
        <v>402</v>
      </c>
      <c r="O852" s="2" t="s">
        <v>804</v>
      </c>
      <c r="P852" s="2" t="s">
        <v>63</v>
      </c>
      <c r="Q852" s="2" t="s">
        <v>63</v>
      </c>
      <c r="R852" s="2" t="s">
        <v>64</v>
      </c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2" t="s">
        <v>52</v>
      </c>
      <c r="AW852" s="2" t="s">
        <v>1222</v>
      </c>
      <c r="AX852" s="2" t="s">
        <v>52</v>
      </c>
      <c r="AY852" s="2" t="s">
        <v>52</v>
      </c>
    </row>
    <row r="853" spans="1:51" ht="30" customHeight="1" x14ac:dyDescent="0.3">
      <c r="A853" s="10" t="s">
        <v>806</v>
      </c>
      <c r="B853" s="10" t="s">
        <v>807</v>
      </c>
      <c r="C853" s="10" t="s">
        <v>93</v>
      </c>
      <c r="D853" s="11">
        <v>3</v>
      </c>
      <c r="E853" s="16">
        <f>단가대비표!O63</f>
        <v>220000</v>
      </c>
      <c r="F853" s="17">
        <f t="shared" si="159"/>
        <v>660000</v>
      </c>
      <c r="G853" s="16">
        <f>단가대비표!P63</f>
        <v>0</v>
      </c>
      <c r="H853" s="17">
        <f t="shared" si="160"/>
        <v>0</v>
      </c>
      <c r="I853" s="16">
        <f>단가대비표!V63</f>
        <v>0</v>
      </c>
      <c r="J853" s="17">
        <f t="shared" si="161"/>
        <v>0</v>
      </c>
      <c r="K853" s="16">
        <f t="shared" si="162"/>
        <v>220000</v>
      </c>
      <c r="L853" s="17">
        <f t="shared" si="163"/>
        <v>660000</v>
      </c>
      <c r="M853" s="10" t="s">
        <v>52</v>
      </c>
      <c r="N853" s="2" t="s">
        <v>402</v>
      </c>
      <c r="O853" s="2" t="s">
        <v>808</v>
      </c>
      <c r="P853" s="2" t="s">
        <v>63</v>
      </c>
      <c r="Q853" s="2" t="s">
        <v>63</v>
      </c>
      <c r="R853" s="2" t="s">
        <v>64</v>
      </c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2" t="s">
        <v>52</v>
      </c>
      <c r="AW853" s="2" t="s">
        <v>1223</v>
      </c>
      <c r="AX853" s="2" t="s">
        <v>52</v>
      </c>
      <c r="AY853" s="2" t="s">
        <v>52</v>
      </c>
    </row>
    <row r="854" spans="1:51" ht="30" customHeight="1" x14ac:dyDescent="0.3">
      <c r="A854" s="10" t="s">
        <v>810</v>
      </c>
      <c r="B854" s="10" t="s">
        <v>811</v>
      </c>
      <c r="C854" s="10" t="s">
        <v>93</v>
      </c>
      <c r="D854" s="11">
        <v>3</v>
      </c>
      <c r="E854" s="16">
        <f>단가대비표!O65</f>
        <v>125000</v>
      </c>
      <c r="F854" s="17">
        <f t="shared" si="159"/>
        <v>375000</v>
      </c>
      <c r="G854" s="16">
        <f>단가대비표!P65</f>
        <v>0</v>
      </c>
      <c r="H854" s="17">
        <f t="shared" si="160"/>
        <v>0</v>
      </c>
      <c r="I854" s="16">
        <f>단가대비표!V65</f>
        <v>0</v>
      </c>
      <c r="J854" s="17">
        <f t="shared" si="161"/>
        <v>0</v>
      </c>
      <c r="K854" s="16">
        <f t="shared" si="162"/>
        <v>125000</v>
      </c>
      <c r="L854" s="17">
        <f t="shared" si="163"/>
        <v>375000</v>
      </c>
      <c r="M854" s="10" t="s">
        <v>52</v>
      </c>
      <c r="N854" s="2" t="s">
        <v>402</v>
      </c>
      <c r="O854" s="2" t="s">
        <v>812</v>
      </c>
      <c r="P854" s="2" t="s">
        <v>63</v>
      </c>
      <c r="Q854" s="2" t="s">
        <v>63</v>
      </c>
      <c r="R854" s="2" t="s">
        <v>64</v>
      </c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2" t="s">
        <v>52</v>
      </c>
      <c r="AW854" s="2" t="s">
        <v>1224</v>
      </c>
      <c r="AX854" s="2" t="s">
        <v>52</v>
      </c>
      <c r="AY854" s="2" t="s">
        <v>52</v>
      </c>
    </row>
    <row r="855" spans="1:51" ht="30" customHeight="1" x14ac:dyDescent="0.3">
      <c r="A855" s="10" t="s">
        <v>556</v>
      </c>
      <c r="B855" s="10" t="s">
        <v>557</v>
      </c>
      <c r="C855" s="10" t="s">
        <v>93</v>
      </c>
      <c r="D855" s="11">
        <v>14</v>
      </c>
      <c r="E855" s="16">
        <f>단가대비표!O28</f>
        <v>6100</v>
      </c>
      <c r="F855" s="17">
        <f t="shared" si="159"/>
        <v>85400</v>
      </c>
      <c r="G855" s="16">
        <f>단가대비표!P28</f>
        <v>0</v>
      </c>
      <c r="H855" s="17">
        <f t="shared" si="160"/>
        <v>0</v>
      </c>
      <c r="I855" s="16">
        <f>단가대비표!V28</f>
        <v>0</v>
      </c>
      <c r="J855" s="17">
        <f t="shared" si="161"/>
        <v>0</v>
      </c>
      <c r="K855" s="16">
        <f t="shared" si="162"/>
        <v>6100</v>
      </c>
      <c r="L855" s="17">
        <f t="shared" si="163"/>
        <v>85400</v>
      </c>
      <c r="M855" s="10" t="s">
        <v>52</v>
      </c>
      <c r="N855" s="2" t="s">
        <v>402</v>
      </c>
      <c r="O855" s="2" t="s">
        <v>558</v>
      </c>
      <c r="P855" s="2" t="s">
        <v>63</v>
      </c>
      <c r="Q855" s="2" t="s">
        <v>63</v>
      </c>
      <c r="R855" s="2" t="s">
        <v>64</v>
      </c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2" t="s">
        <v>52</v>
      </c>
      <c r="AW855" s="2" t="s">
        <v>1225</v>
      </c>
      <c r="AX855" s="2" t="s">
        <v>52</v>
      </c>
      <c r="AY855" s="2" t="s">
        <v>52</v>
      </c>
    </row>
    <row r="856" spans="1:51" ht="30" customHeight="1" x14ac:dyDescent="0.3">
      <c r="A856" s="10" t="s">
        <v>560</v>
      </c>
      <c r="B856" s="10" t="s">
        <v>561</v>
      </c>
      <c r="C856" s="10" t="s">
        <v>93</v>
      </c>
      <c r="D856" s="11">
        <v>1</v>
      </c>
      <c r="E856" s="16">
        <f>단가대비표!O25</f>
        <v>13500</v>
      </c>
      <c r="F856" s="17">
        <f t="shared" si="159"/>
        <v>13500</v>
      </c>
      <c r="G856" s="16">
        <f>단가대비표!P25</f>
        <v>0</v>
      </c>
      <c r="H856" s="17">
        <f t="shared" si="160"/>
        <v>0</v>
      </c>
      <c r="I856" s="16">
        <f>단가대비표!V25</f>
        <v>0</v>
      </c>
      <c r="J856" s="17">
        <f t="shared" si="161"/>
        <v>0</v>
      </c>
      <c r="K856" s="16">
        <f t="shared" si="162"/>
        <v>13500</v>
      </c>
      <c r="L856" s="17">
        <f t="shared" si="163"/>
        <v>13500</v>
      </c>
      <c r="M856" s="10" t="s">
        <v>52</v>
      </c>
      <c r="N856" s="2" t="s">
        <v>402</v>
      </c>
      <c r="O856" s="2" t="s">
        <v>562</v>
      </c>
      <c r="P856" s="2" t="s">
        <v>63</v>
      </c>
      <c r="Q856" s="2" t="s">
        <v>63</v>
      </c>
      <c r="R856" s="2" t="s">
        <v>64</v>
      </c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2" t="s">
        <v>52</v>
      </c>
      <c r="AW856" s="2" t="s">
        <v>1226</v>
      </c>
      <c r="AX856" s="2" t="s">
        <v>52</v>
      </c>
      <c r="AY856" s="2" t="s">
        <v>52</v>
      </c>
    </row>
    <row r="857" spans="1:51" ht="30" customHeight="1" x14ac:dyDescent="0.3">
      <c r="A857" s="10" t="s">
        <v>564</v>
      </c>
      <c r="B857" s="10" t="s">
        <v>565</v>
      </c>
      <c r="C857" s="10" t="s">
        <v>93</v>
      </c>
      <c r="D857" s="11">
        <v>1</v>
      </c>
      <c r="E857" s="16">
        <f>단가대비표!O50</f>
        <v>385000</v>
      </c>
      <c r="F857" s="17">
        <f t="shared" si="159"/>
        <v>385000</v>
      </c>
      <c r="G857" s="16">
        <f>단가대비표!P50</f>
        <v>0</v>
      </c>
      <c r="H857" s="17">
        <f t="shared" si="160"/>
        <v>0</v>
      </c>
      <c r="I857" s="16">
        <f>단가대비표!V50</f>
        <v>0</v>
      </c>
      <c r="J857" s="17">
        <f t="shared" si="161"/>
        <v>0</v>
      </c>
      <c r="K857" s="16">
        <f t="shared" si="162"/>
        <v>385000</v>
      </c>
      <c r="L857" s="17">
        <f t="shared" si="163"/>
        <v>385000</v>
      </c>
      <c r="M857" s="10" t="s">
        <v>52</v>
      </c>
      <c r="N857" s="2" t="s">
        <v>402</v>
      </c>
      <c r="O857" s="2" t="s">
        <v>566</v>
      </c>
      <c r="P857" s="2" t="s">
        <v>63</v>
      </c>
      <c r="Q857" s="2" t="s">
        <v>63</v>
      </c>
      <c r="R857" s="2" t="s">
        <v>64</v>
      </c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2" t="s">
        <v>52</v>
      </c>
      <c r="AW857" s="2" t="s">
        <v>1227</v>
      </c>
      <c r="AX857" s="2" t="s">
        <v>52</v>
      </c>
      <c r="AY857" s="2" t="s">
        <v>52</v>
      </c>
    </row>
    <row r="858" spans="1:51" ht="30" customHeight="1" x14ac:dyDescent="0.3">
      <c r="A858" s="10" t="s">
        <v>571</v>
      </c>
      <c r="B858" s="10" t="s">
        <v>572</v>
      </c>
      <c r="C858" s="10" t="s">
        <v>93</v>
      </c>
      <c r="D858" s="11">
        <v>5</v>
      </c>
      <c r="E858" s="16">
        <f>단가대비표!O62</f>
        <v>4680</v>
      </c>
      <c r="F858" s="17">
        <f t="shared" si="159"/>
        <v>23400</v>
      </c>
      <c r="G858" s="16">
        <f>단가대비표!P62</f>
        <v>0</v>
      </c>
      <c r="H858" s="17">
        <f t="shared" si="160"/>
        <v>0</v>
      </c>
      <c r="I858" s="16">
        <f>단가대비표!V62</f>
        <v>0</v>
      </c>
      <c r="J858" s="17">
        <f t="shared" si="161"/>
        <v>0</v>
      </c>
      <c r="K858" s="16">
        <f t="shared" si="162"/>
        <v>4680</v>
      </c>
      <c r="L858" s="17">
        <f t="shared" si="163"/>
        <v>23400</v>
      </c>
      <c r="M858" s="10" t="s">
        <v>52</v>
      </c>
      <c r="N858" s="2" t="s">
        <v>402</v>
      </c>
      <c r="O858" s="2" t="s">
        <v>573</v>
      </c>
      <c r="P858" s="2" t="s">
        <v>63</v>
      </c>
      <c r="Q858" s="2" t="s">
        <v>63</v>
      </c>
      <c r="R858" s="2" t="s">
        <v>64</v>
      </c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2" t="s">
        <v>52</v>
      </c>
      <c r="AW858" s="2" t="s">
        <v>1228</v>
      </c>
      <c r="AX858" s="2" t="s">
        <v>52</v>
      </c>
      <c r="AY858" s="2" t="s">
        <v>52</v>
      </c>
    </row>
    <row r="859" spans="1:51" ht="30" customHeight="1" x14ac:dyDescent="0.3">
      <c r="A859" s="10" t="s">
        <v>575</v>
      </c>
      <c r="B859" s="10" t="s">
        <v>576</v>
      </c>
      <c r="C859" s="10" t="s">
        <v>424</v>
      </c>
      <c r="D859" s="11">
        <v>36</v>
      </c>
      <c r="E859" s="16">
        <f>단가대비표!O6</f>
        <v>524</v>
      </c>
      <c r="F859" s="17">
        <f t="shared" si="159"/>
        <v>18864</v>
      </c>
      <c r="G859" s="16">
        <f>단가대비표!P6</f>
        <v>0</v>
      </c>
      <c r="H859" s="17">
        <f t="shared" si="160"/>
        <v>0</v>
      </c>
      <c r="I859" s="16">
        <f>단가대비표!V6</f>
        <v>0</v>
      </c>
      <c r="J859" s="17">
        <f t="shared" si="161"/>
        <v>0</v>
      </c>
      <c r="K859" s="16">
        <f t="shared" si="162"/>
        <v>524</v>
      </c>
      <c r="L859" s="17">
        <f t="shared" si="163"/>
        <v>18864</v>
      </c>
      <c r="M859" s="10" t="s">
        <v>52</v>
      </c>
      <c r="N859" s="2" t="s">
        <v>402</v>
      </c>
      <c r="O859" s="2" t="s">
        <v>577</v>
      </c>
      <c r="P859" s="2" t="s">
        <v>63</v>
      </c>
      <c r="Q859" s="2" t="s">
        <v>63</v>
      </c>
      <c r="R859" s="2" t="s">
        <v>64</v>
      </c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2" t="s">
        <v>52</v>
      </c>
      <c r="AW859" s="2" t="s">
        <v>1229</v>
      </c>
      <c r="AX859" s="2" t="s">
        <v>52</v>
      </c>
      <c r="AY859" s="2" t="s">
        <v>52</v>
      </c>
    </row>
    <row r="860" spans="1:51" ht="30" customHeight="1" x14ac:dyDescent="0.3">
      <c r="A860" s="10" t="s">
        <v>579</v>
      </c>
      <c r="B860" s="10" t="s">
        <v>580</v>
      </c>
      <c r="C860" s="10" t="s">
        <v>424</v>
      </c>
      <c r="D860" s="11">
        <v>2</v>
      </c>
      <c r="E860" s="16">
        <f>단가대비표!O7</f>
        <v>9307</v>
      </c>
      <c r="F860" s="17">
        <f t="shared" si="159"/>
        <v>18614</v>
      </c>
      <c r="G860" s="16">
        <f>단가대비표!P7</f>
        <v>0</v>
      </c>
      <c r="H860" s="17">
        <f t="shared" si="160"/>
        <v>0</v>
      </c>
      <c r="I860" s="16">
        <f>단가대비표!V7</f>
        <v>0</v>
      </c>
      <c r="J860" s="17">
        <f t="shared" si="161"/>
        <v>0</v>
      </c>
      <c r="K860" s="16">
        <f t="shared" si="162"/>
        <v>9307</v>
      </c>
      <c r="L860" s="17">
        <f t="shared" si="163"/>
        <v>18614</v>
      </c>
      <c r="M860" s="10" t="s">
        <v>52</v>
      </c>
      <c r="N860" s="2" t="s">
        <v>402</v>
      </c>
      <c r="O860" s="2" t="s">
        <v>581</v>
      </c>
      <c r="P860" s="2" t="s">
        <v>63</v>
      </c>
      <c r="Q860" s="2" t="s">
        <v>63</v>
      </c>
      <c r="R860" s="2" t="s">
        <v>64</v>
      </c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2" t="s">
        <v>52</v>
      </c>
      <c r="AW860" s="2" t="s">
        <v>1230</v>
      </c>
      <c r="AX860" s="2" t="s">
        <v>52</v>
      </c>
      <c r="AY860" s="2" t="s">
        <v>52</v>
      </c>
    </row>
    <row r="861" spans="1:51" ht="30" customHeight="1" x14ac:dyDescent="0.3">
      <c r="A861" s="10" t="s">
        <v>583</v>
      </c>
      <c r="B861" s="10" t="s">
        <v>820</v>
      </c>
      <c r="C861" s="10" t="s">
        <v>519</v>
      </c>
      <c r="D861" s="11">
        <v>1</v>
      </c>
      <c r="E861" s="16">
        <f>단가대비표!O92</f>
        <v>1460000</v>
      </c>
      <c r="F861" s="17">
        <f t="shared" si="159"/>
        <v>1460000</v>
      </c>
      <c r="G861" s="16">
        <f>단가대비표!P92</f>
        <v>0</v>
      </c>
      <c r="H861" s="17">
        <f t="shared" si="160"/>
        <v>0</v>
      </c>
      <c r="I861" s="16">
        <f>단가대비표!V92</f>
        <v>0</v>
      </c>
      <c r="J861" s="17">
        <f t="shared" si="161"/>
        <v>0</v>
      </c>
      <c r="K861" s="16">
        <f t="shared" si="162"/>
        <v>1460000</v>
      </c>
      <c r="L861" s="17">
        <f t="shared" si="163"/>
        <v>1460000</v>
      </c>
      <c r="M861" s="10" t="s">
        <v>52</v>
      </c>
      <c r="N861" s="2" t="s">
        <v>402</v>
      </c>
      <c r="O861" s="2" t="s">
        <v>821</v>
      </c>
      <c r="P861" s="2" t="s">
        <v>63</v>
      </c>
      <c r="Q861" s="2" t="s">
        <v>63</v>
      </c>
      <c r="R861" s="2" t="s">
        <v>64</v>
      </c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2" t="s">
        <v>52</v>
      </c>
      <c r="AW861" s="2" t="s">
        <v>1231</v>
      </c>
      <c r="AX861" s="2" t="s">
        <v>52</v>
      </c>
      <c r="AY861" s="2" t="s">
        <v>52</v>
      </c>
    </row>
    <row r="862" spans="1:51" ht="30" customHeight="1" x14ac:dyDescent="0.3">
      <c r="A862" s="10" t="s">
        <v>591</v>
      </c>
      <c r="B862" s="10" t="s">
        <v>592</v>
      </c>
      <c r="C862" s="10" t="s">
        <v>432</v>
      </c>
      <c r="D862" s="11">
        <v>2.65</v>
      </c>
      <c r="E862" s="16">
        <f>단가대비표!O43</f>
        <v>0</v>
      </c>
      <c r="F862" s="17">
        <f t="shared" si="159"/>
        <v>0</v>
      </c>
      <c r="G862" s="16">
        <f>단가대비표!P43</f>
        <v>122522</v>
      </c>
      <c r="H862" s="17">
        <f t="shared" si="160"/>
        <v>324683.3</v>
      </c>
      <c r="I862" s="16">
        <f>단가대비표!V43</f>
        <v>0</v>
      </c>
      <c r="J862" s="17">
        <f t="shared" si="161"/>
        <v>0</v>
      </c>
      <c r="K862" s="16">
        <f t="shared" si="162"/>
        <v>122522</v>
      </c>
      <c r="L862" s="17">
        <f t="shared" si="163"/>
        <v>324683.3</v>
      </c>
      <c r="M862" s="10" t="s">
        <v>593</v>
      </c>
      <c r="N862" s="2" t="s">
        <v>402</v>
      </c>
      <c r="O862" s="2" t="s">
        <v>594</v>
      </c>
      <c r="P862" s="2" t="s">
        <v>63</v>
      </c>
      <c r="Q862" s="2" t="s">
        <v>63</v>
      </c>
      <c r="R862" s="2" t="s">
        <v>64</v>
      </c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2" t="s">
        <v>52</v>
      </c>
      <c r="AW862" s="2" t="s">
        <v>1232</v>
      </c>
      <c r="AX862" s="2" t="s">
        <v>52</v>
      </c>
      <c r="AY862" s="2" t="s">
        <v>52</v>
      </c>
    </row>
    <row r="863" spans="1:51" ht="30" customHeight="1" x14ac:dyDescent="0.3">
      <c r="A863" s="10" t="s">
        <v>596</v>
      </c>
      <c r="B863" s="10" t="s">
        <v>592</v>
      </c>
      <c r="C863" s="10" t="s">
        <v>432</v>
      </c>
      <c r="D863" s="11">
        <v>8.17</v>
      </c>
      <c r="E863" s="16">
        <f>단가대비표!O44</f>
        <v>0</v>
      </c>
      <c r="F863" s="17">
        <f t="shared" si="159"/>
        <v>0</v>
      </c>
      <c r="G863" s="16">
        <f>단가대비표!P44</f>
        <v>99248</v>
      </c>
      <c r="H863" s="17">
        <f t="shared" si="160"/>
        <v>810856.1</v>
      </c>
      <c r="I863" s="16">
        <f>단가대비표!V44</f>
        <v>0</v>
      </c>
      <c r="J863" s="17">
        <f t="shared" si="161"/>
        <v>0</v>
      </c>
      <c r="K863" s="16">
        <f t="shared" si="162"/>
        <v>99248</v>
      </c>
      <c r="L863" s="17">
        <f t="shared" si="163"/>
        <v>810856.1</v>
      </c>
      <c r="M863" s="10" t="s">
        <v>593</v>
      </c>
      <c r="N863" s="2" t="s">
        <v>402</v>
      </c>
      <c r="O863" s="2" t="s">
        <v>597</v>
      </c>
      <c r="P863" s="2" t="s">
        <v>63</v>
      </c>
      <c r="Q863" s="2" t="s">
        <v>63</v>
      </c>
      <c r="R863" s="2" t="s">
        <v>64</v>
      </c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2" t="s">
        <v>52</v>
      </c>
      <c r="AW863" s="2" t="s">
        <v>1233</v>
      </c>
      <c r="AX863" s="2" t="s">
        <v>52</v>
      </c>
      <c r="AY863" s="2" t="s">
        <v>52</v>
      </c>
    </row>
    <row r="864" spans="1:51" ht="30" customHeight="1" x14ac:dyDescent="0.3">
      <c r="A864" s="10" t="s">
        <v>231</v>
      </c>
      <c r="B864" s="10" t="s">
        <v>52</v>
      </c>
      <c r="C864" s="10" t="s">
        <v>52</v>
      </c>
      <c r="D864" s="11"/>
      <c r="E864" s="16"/>
      <c r="F864" s="17">
        <f>TRUNC(SUMIF(N830:N863, N829, F830:F863),0)</f>
        <v>7286118</v>
      </c>
      <c r="G864" s="16"/>
      <c r="H864" s="17">
        <f>TRUNC(SUMIF(N830:N863, N829, H830:H863),0)</f>
        <v>1135539</v>
      </c>
      <c r="I864" s="16"/>
      <c r="J864" s="17">
        <f>TRUNC(SUMIF(N830:N863, N829, J830:J863),0)</f>
        <v>0</v>
      </c>
      <c r="K864" s="16"/>
      <c r="L864" s="17">
        <f>F864+H864+J864</f>
        <v>8421657</v>
      </c>
      <c r="M864" s="10" t="s">
        <v>52</v>
      </c>
      <c r="N864" s="2" t="s">
        <v>72</v>
      </c>
      <c r="O864" s="2" t="s">
        <v>72</v>
      </c>
      <c r="P864" s="2" t="s">
        <v>52</v>
      </c>
      <c r="Q864" s="2" t="s">
        <v>52</v>
      </c>
      <c r="R864" s="2" t="s">
        <v>52</v>
      </c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2" t="s">
        <v>52</v>
      </c>
      <c r="AW864" s="2" t="s">
        <v>52</v>
      </c>
      <c r="AX864" s="2" t="s">
        <v>52</v>
      </c>
      <c r="AY864" s="2" t="s">
        <v>52</v>
      </c>
    </row>
    <row r="865" spans="1:51" ht="30" customHeight="1" x14ac:dyDescent="0.3">
      <c r="A865" s="11"/>
      <c r="B865" s="11"/>
      <c r="C865" s="11"/>
      <c r="D865" s="11"/>
      <c r="E865" s="16"/>
      <c r="F865" s="17"/>
      <c r="G865" s="16"/>
      <c r="H865" s="17"/>
      <c r="I865" s="16"/>
      <c r="J865" s="17"/>
      <c r="K865" s="16"/>
      <c r="L865" s="17"/>
      <c r="M865" s="11"/>
    </row>
    <row r="866" spans="1:51" ht="30" customHeight="1" x14ac:dyDescent="0.3">
      <c r="A866" s="49" t="s">
        <v>1650</v>
      </c>
      <c r="B866" s="49"/>
      <c r="C866" s="49"/>
      <c r="D866" s="49"/>
      <c r="E866" s="50"/>
      <c r="F866" s="51"/>
      <c r="G866" s="50"/>
      <c r="H866" s="51"/>
      <c r="I866" s="50"/>
      <c r="J866" s="51"/>
      <c r="K866" s="50"/>
      <c r="L866" s="51"/>
      <c r="M866" s="49"/>
      <c r="N866" s="1" t="s">
        <v>404</v>
      </c>
    </row>
    <row r="867" spans="1:51" ht="30" customHeight="1" x14ac:dyDescent="0.3">
      <c r="A867" s="10" t="s">
        <v>600</v>
      </c>
      <c r="B867" s="10" t="s">
        <v>601</v>
      </c>
      <c r="C867" s="10" t="s">
        <v>93</v>
      </c>
      <c r="D867" s="11">
        <v>1</v>
      </c>
      <c r="E867" s="16">
        <f>단가대비표!O76</f>
        <v>550000</v>
      </c>
      <c r="F867" s="17">
        <f t="shared" ref="F867:F887" si="164">TRUNC(E867*D867,1)</f>
        <v>550000</v>
      </c>
      <c r="G867" s="16">
        <f>단가대비표!P76</f>
        <v>0</v>
      </c>
      <c r="H867" s="17">
        <f t="shared" ref="H867:H887" si="165">TRUNC(G867*D867,1)</f>
        <v>0</v>
      </c>
      <c r="I867" s="16">
        <f>단가대비표!V76</f>
        <v>0</v>
      </c>
      <c r="J867" s="17">
        <f t="shared" ref="J867:J887" si="166">TRUNC(I867*D867,1)</f>
        <v>0</v>
      </c>
      <c r="K867" s="16">
        <f t="shared" ref="K867:K887" si="167">TRUNC(E867+G867+I867,1)</f>
        <v>550000</v>
      </c>
      <c r="L867" s="17">
        <f t="shared" ref="L867:L887" si="168">TRUNC(F867+H867+J867,1)</f>
        <v>550000</v>
      </c>
      <c r="M867" s="10" t="s">
        <v>52</v>
      </c>
      <c r="N867" s="2" t="s">
        <v>404</v>
      </c>
      <c r="O867" s="2" t="s">
        <v>602</v>
      </c>
      <c r="P867" s="2" t="s">
        <v>63</v>
      </c>
      <c r="Q867" s="2" t="s">
        <v>63</v>
      </c>
      <c r="R867" s="2" t="s">
        <v>64</v>
      </c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2" t="s">
        <v>52</v>
      </c>
      <c r="AW867" s="2" t="s">
        <v>1235</v>
      </c>
      <c r="AX867" s="2" t="s">
        <v>52</v>
      </c>
      <c r="AY867" s="2" t="s">
        <v>52</v>
      </c>
    </row>
    <row r="868" spans="1:51" ht="30" customHeight="1" x14ac:dyDescent="0.3">
      <c r="A868" s="10" t="s">
        <v>604</v>
      </c>
      <c r="B868" s="10" t="s">
        <v>605</v>
      </c>
      <c r="C868" s="10" t="s">
        <v>93</v>
      </c>
      <c r="D868" s="11">
        <v>1</v>
      </c>
      <c r="E868" s="16">
        <f>단가대비표!O91</f>
        <v>322000</v>
      </c>
      <c r="F868" s="17">
        <f t="shared" si="164"/>
        <v>322000</v>
      </c>
      <c r="G868" s="16">
        <f>단가대비표!P91</f>
        <v>0</v>
      </c>
      <c r="H868" s="17">
        <f t="shared" si="165"/>
        <v>0</v>
      </c>
      <c r="I868" s="16">
        <f>단가대비표!V91</f>
        <v>0</v>
      </c>
      <c r="J868" s="17">
        <f t="shared" si="166"/>
        <v>0</v>
      </c>
      <c r="K868" s="16">
        <f t="shared" si="167"/>
        <v>322000</v>
      </c>
      <c r="L868" s="17">
        <f t="shared" si="168"/>
        <v>322000</v>
      </c>
      <c r="M868" s="10" t="s">
        <v>52</v>
      </c>
      <c r="N868" s="2" t="s">
        <v>404</v>
      </c>
      <c r="O868" s="2" t="s">
        <v>606</v>
      </c>
      <c r="P868" s="2" t="s">
        <v>63</v>
      </c>
      <c r="Q868" s="2" t="s">
        <v>63</v>
      </c>
      <c r="R868" s="2" t="s">
        <v>64</v>
      </c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2" t="s">
        <v>52</v>
      </c>
      <c r="AW868" s="2" t="s">
        <v>1236</v>
      </c>
      <c r="AX868" s="2" t="s">
        <v>52</v>
      </c>
      <c r="AY868" s="2" t="s">
        <v>52</v>
      </c>
    </row>
    <row r="869" spans="1:51" ht="30" customHeight="1" x14ac:dyDescent="0.3">
      <c r="A869" s="10" t="s">
        <v>608</v>
      </c>
      <c r="B869" s="10" t="s">
        <v>609</v>
      </c>
      <c r="C869" s="10" t="s">
        <v>93</v>
      </c>
      <c r="D869" s="11">
        <v>1</v>
      </c>
      <c r="E869" s="16">
        <f>단가대비표!O80</f>
        <v>188000</v>
      </c>
      <c r="F869" s="17">
        <f t="shared" si="164"/>
        <v>188000</v>
      </c>
      <c r="G869" s="16">
        <f>단가대비표!P80</f>
        <v>0</v>
      </c>
      <c r="H869" s="17">
        <f t="shared" si="165"/>
        <v>0</v>
      </c>
      <c r="I869" s="16">
        <f>단가대비표!V80</f>
        <v>0</v>
      </c>
      <c r="J869" s="17">
        <f t="shared" si="166"/>
        <v>0</v>
      </c>
      <c r="K869" s="16">
        <f t="shared" si="167"/>
        <v>188000</v>
      </c>
      <c r="L869" s="17">
        <f t="shared" si="168"/>
        <v>188000</v>
      </c>
      <c r="M869" s="10" t="s">
        <v>52</v>
      </c>
      <c r="N869" s="2" t="s">
        <v>404</v>
      </c>
      <c r="O869" s="2" t="s">
        <v>610</v>
      </c>
      <c r="P869" s="2" t="s">
        <v>63</v>
      </c>
      <c r="Q869" s="2" t="s">
        <v>63</v>
      </c>
      <c r="R869" s="2" t="s">
        <v>64</v>
      </c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2" t="s">
        <v>52</v>
      </c>
      <c r="AW869" s="2" t="s">
        <v>1237</v>
      </c>
      <c r="AX869" s="2" t="s">
        <v>52</v>
      </c>
      <c r="AY869" s="2" t="s">
        <v>52</v>
      </c>
    </row>
    <row r="870" spans="1:51" ht="30" customHeight="1" x14ac:dyDescent="0.3">
      <c r="A870" s="10" t="s">
        <v>612</v>
      </c>
      <c r="B870" s="10" t="s">
        <v>613</v>
      </c>
      <c r="C870" s="10" t="s">
        <v>93</v>
      </c>
      <c r="D870" s="11">
        <v>1</v>
      </c>
      <c r="E870" s="16">
        <f>단가대비표!O81</f>
        <v>989000</v>
      </c>
      <c r="F870" s="17">
        <f t="shared" si="164"/>
        <v>989000</v>
      </c>
      <c r="G870" s="16">
        <f>단가대비표!P81</f>
        <v>0</v>
      </c>
      <c r="H870" s="17">
        <f t="shared" si="165"/>
        <v>0</v>
      </c>
      <c r="I870" s="16">
        <f>단가대비표!V81</f>
        <v>0</v>
      </c>
      <c r="J870" s="17">
        <f t="shared" si="166"/>
        <v>0</v>
      </c>
      <c r="K870" s="16">
        <f t="shared" si="167"/>
        <v>989000</v>
      </c>
      <c r="L870" s="17">
        <f t="shared" si="168"/>
        <v>989000</v>
      </c>
      <c r="M870" s="10" t="s">
        <v>52</v>
      </c>
      <c r="N870" s="2" t="s">
        <v>404</v>
      </c>
      <c r="O870" s="2" t="s">
        <v>614</v>
      </c>
      <c r="P870" s="2" t="s">
        <v>63</v>
      </c>
      <c r="Q870" s="2" t="s">
        <v>63</v>
      </c>
      <c r="R870" s="2" t="s">
        <v>64</v>
      </c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2" t="s">
        <v>52</v>
      </c>
      <c r="AW870" s="2" t="s">
        <v>1238</v>
      </c>
      <c r="AX870" s="2" t="s">
        <v>52</v>
      </c>
      <c r="AY870" s="2" t="s">
        <v>52</v>
      </c>
    </row>
    <row r="871" spans="1:51" ht="30" customHeight="1" x14ac:dyDescent="0.3">
      <c r="A871" s="10" t="s">
        <v>616</v>
      </c>
      <c r="B871" s="10" t="s">
        <v>617</v>
      </c>
      <c r="C871" s="10" t="s">
        <v>93</v>
      </c>
      <c r="D871" s="11">
        <v>1</v>
      </c>
      <c r="E871" s="16">
        <f>단가대비표!O82</f>
        <v>1064000</v>
      </c>
      <c r="F871" s="17">
        <f t="shared" si="164"/>
        <v>1064000</v>
      </c>
      <c r="G871" s="16">
        <f>단가대비표!P82</f>
        <v>0</v>
      </c>
      <c r="H871" s="17">
        <f t="shared" si="165"/>
        <v>0</v>
      </c>
      <c r="I871" s="16">
        <f>단가대비표!V82</f>
        <v>0</v>
      </c>
      <c r="J871" s="17">
        <f t="shared" si="166"/>
        <v>0</v>
      </c>
      <c r="K871" s="16">
        <f t="shared" si="167"/>
        <v>1064000</v>
      </c>
      <c r="L871" s="17">
        <f t="shared" si="168"/>
        <v>1064000</v>
      </c>
      <c r="M871" s="10" t="s">
        <v>52</v>
      </c>
      <c r="N871" s="2" t="s">
        <v>404</v>
      </c>
      <c r="O871" s="2" t="s">
        <v>618</v>
      </c>
      <c r="P871" s="2" t="s">
        <v>63</v>
      </c>
      <c r="Q871" s="2" t="s">
        <v>63</v>
      </c>
      <c r="R871" s="2" t="s">
        <v>64</v>
      </c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2" t="s">
        <v>52</v>
      </c>
      <c r="AW871" s="2" t="s">
        <v>1239</v>
      </c>
      <c r="AX871" s="2" t="s">
        <v>52</v>
      </c>
      <c r="AY871" s="2" t="s">
        <v>52</v>
      </c>
    </row>
    <row r="872" spans="1:51" ht="30" customHeight="1" x14ac:dyDescent="0.3">
      <c r="A872" s="10" t="s">
        <v>616</v>
      </c>
      <c r="B872" s="10" t="s">
        <v>620</v>
      </c>
      <c r="C872" s="10" t="s">
        <v>93</v>
      </c>
      <c r="D872" s="11">
        <v>1</v>
      </c>
      <c r="E872" s="16">
        <f>단가대비표!O83</f>
        <v>423000</v>
      </c>
      <c r="F872" s="17">
        <f t="shared" si="164"/>
        <v>423000</v>
      </c>
      <c r="G872" s="16">
        <f>단가대비표!P83</f>
        <v>0</v>
      </c>
      <c r="H872" s="17">
        <f t="shared" si="165"/>
        <v>0</v>
      </c>
      <c r="I872" s="16">
        <f>단가대비표!V83</f>
        <v>0</v>
      </c>
      <c r="J872" s="17">
        <f t="shared" si="166"/>
        <v>0</v>
      </c>
      <c r="K872" s="16">
        <f t="shared" si="167"/>
        <v>423000</v>
      </c>
      <c r="L872" s="17">
        <f t="shared" si="168"/>
        <v>423000</v>
      </c>
      <c r="M872" s="10" t="s">
        <v>52</v>
      </c>
      <c r="N872" s="2" t="s">
        <v>404</v>
      </c>
      <c r="O872" s="2" t="s">
        <v>621</v>
      </c>
      <c r="P872" s="2" t="s">
        <v>63</v>
      </c>
      <c r="Q872" s="2" t="s">
        <v>63</v>
      </c>
      <c r="R872" s="2" t="s">
        <v>64</v>
      </c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2" t="s">
        <v>52</v>
      </c>
      <c r="AW872" s="2" t="s">
        <v>1240</v>
      </c>
      <c r="AX872" s="2" t="s">
        <v>52</v>
      </c>
      <c r="AY872" s="2" t="s">
        <v>52</v>
      </c>
    </row>
    <row r="873" spans="1:51" ht="30" customHeight="1" x14ac:dyDescent="0.3">
      <c r="A873" s="10" t="s">
        <v>623</v>
      </c>
      <c r="B873" s="10" t="s">
        <v>832</v>
      </c>
      <c r="C873" s="10" t="s">
        <v>93</v>
      </c>
      <c r="D873" s="11">
        <v>1</v>
      </c>
      <c r="E873" s="16">
        <f>단가대비표!O86</f>
        <v>162000</v>
      </c>
      <c r="F873" s="17">
        <f t="shared" si="164"/>
        <v>162000</v>
      </c>
      <c r="G873" s="16">
        <f>단가대비표!P86</f>
        <v>0</v>
      </c>
      <c r="H873" s="17">
        <f t="shared" si="165"/>
        <v>0</v>
      </c>
      <c r="I873" s="16">
        <f>단가대비표!V86</f>
        <v>0</v>
      </c>
      <c r="J873" s="17">
        <f t="shared" si="166"/>
        <v>0</v>
      </c>
      <c r="K873" s="16">
        <f t="shared" si="167"/>
        <v>162000</v>
      </c>
      <c r="L873" s="17">
        <f t="shared" si="168"/>
        <v>162000</v>
      </c>
      <c r="M873" s="10" t="s">
        <v>52</v>
      </c>
      <c r="N873" s="2" t="s">
        <v>404</v>
      </c>
      <c r="O873" s="2" t="s">
        <v>833</v>
      </c>
      <c r="P873" s="2" t="s">
        <v>63</v>
      </c>
      <c r="Q873" s="2" t="s">
        <v>63</v>
      </c>
      <c r="R873" s="2" t="s">
        <v>64</v>
      </c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2" t="s">
        <v>52</v>
      </c>
      <c r="AW873" s="2" t="s">
        <v>1241</v>
      </c>
      <c r="AX873" s="2" t="s">
        <v>52</v>
      </c>
      <c r="AY873" s="2" t="s">
        <v>52</v>
      </c>
    </row>
    <row r="874" spans="1:51" ht="30" customHeight="1" x14ac:dyDescent="0.3">
      <c r="A874" s="10" t="s">
        <v>627</v>
      </c>
      <c r="B874" s="10" t="s">
        <v>628</v>
      </c>
      <c r="C874" s="10" t="s">
        <v>93</v>
      </c>
      <c r="D874" s="11">
        <v>1</v>
      </c>
      <c r="E874" s="16">
        <f>단가대비표!O85</f>
        <v>223000</v>
      </c>
      <c r="F874" s="17">
        <f t="shared" si="164"/>
        <v>223000</v>
      </c>
      <c r="G874" s="16">
        <f>단가대비표!P85</f>
        <v>0</v>
      </c>
      <c r="H874" s="17">
        <f t="shared" si="165"/>
        <v>0</v>
      </c>
      <c r="I874" s="16">
        <f>단가대비표!V85</f>
        <v>0</v>
      </c>
      <c r="J874" s="17">
        <f t="shared" si="166"/>
        <v>0</v>
      </c>
      <c r="K874" s="16">
        <f t="shared" si="167"/>
        <v>223000</v>
      </c>
      <c r="L874" s="17">
        <f t="shared" si="168"/>
        <v>223000</v>
      </c>
      <c r="M874" s="10" t="s">
        <v>52</v>
      </c>
      <c r="N874" s="2" t="s">
        <v>404</v>
      </c>
      <c r="O874" s="2" t="s">
        <v>629</v>
      </c>
      <c r="P874" s="2" t="s">
        <v>63</v>
      </c>
      <c r="Q874" s="2" t="s">
        <v>63</v>
      </c>
      <c r="R874" s="2" t="s">
        <v>64</v>
      </c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2" t="s">
        <v>52</v>
      </c>
      <c r="AW874" s="2" t="s">
        <v>1242</v>
      </c>
      <c r="AX874" s="2" t="s">
        <v>52</v>
      </c>
      <c r="AY874" s="2" t="s">
        <v>52</v>
      </c>
    </row>
    <row r="875" spans="1:51" ht="30" customHeight="1" x14ac:dyDescent="0.3">
      <c r="A875" s="10" t="s">
        <v>631</v>
      </c>
      <c r="B875" s="10" t="s">
        <v>632</v>
      </c>
      <c r="C875" s="10" t="s">
        <v>93</v>
      </c>
      <c r="D875" s="11">
        <v>1</v>
      </c>
      <c r="E875" s="16">
        <f>단가대비표!O88</f>
        <v>865000</v>
      </c>
      <c r="F875" s="17">
        <f t="shared" si="164"/>
        <v>865000</v>
      </c>
      <c r="G875" s="16">
        <f>단가대비표!P88</f>
        <v>0</v>
      </c>
      <c r="H875" s="17">
        <f t="shared" si="165"/>
        <v>0</v>
      </c>
      <c r="I875" s="16">
        <f>단가대비표!V88</f>
        <v>0</v>
      </c>
      <c r="J875" s="17">
        <f t="shared" si="166"/>
        <v>0</v>
      </c>
      <c r="K875" s="16">
        <f t="shared" si="167"/>
        <v>865000</v>
      </c>
      <c r="L875" s="17">
        <f t="shared" si="168"/>
        <v>865000</v>
      </c>
      <c r="M875" s="10" t="s">
        <v>52</v>
      </c>
      <c r="N875" s="2" t="s">
        <v>404</v>
      </c>
      <c r="O875" s="2" t="s">
        <v>633</v>
      </c>
      <c r="P875" s="2" t="s">
        <v>63</v>
      </c>
      <c r="Q875" s="2" t="s">
        <v>63</v>
      </c>
      <c r="R875" s="2" t="s">
        <v>64</v>
      </c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2" t="s">
        <v>52</v>
      </c>
      <c r="AW875" s="2" t="s">
        <v>1243</v>
      </c>
      <c r="AX875" s="2" t="s">
        <v>52</v>
      </c>
      <c r="AY875" s="2" t="s">
        <v>52</v>
      </c>
    </row>
    <row r="876" spans="1:51" ht="30" customHeight="1" x14ac:dyDescent="0.3">
      <c r="A876" s="10" t="s">
        <v>838</v>
      </c>
      <c r="B876" s="10" t="s">
        <v>839</v>
      </c>
      <c r="C876" s="10" t="s">
        <v>93</v>
      </c>
      <c r="D876" s="11">
        <v>4</v>
      </c>
      <c r="E876" s="16">
        <f>단가대비표!O90</f>
        <v>10000</v>
      </c>
      <c r="F876" s="17">
        <f t="shared" si="164"/>
        <v>40000</v>
      </c>
      <c r="G876" s="16">
        <f>단가대비표!P90</f>
        <v>0</v>
      </c>
      <c r="H876" s="17">
        <f t="shared" si="165"/>
        <v>0</v>
      </c>
      <c r="I876" s="16">
        <f>단가대비표!V90</f>
        <v>0</v>
      </c>
      <c r="J876" s="17">
        <f t="shared" si="166"/>
        <v>0</v>
      </c>
      <c r="K876" s="16">
        <f t="shared" si="167"/>
        <v>10000</v>
      </c>
      <c r="L876" s="17">
        <f t="shared" si="168"/>
        <v>40000</v>
      </c>
      <c r="M876" s="10" t="s">
        <v>52</v>
      </c>
      <c r="N876" s="2" t="s">
        <v>404</v>
      </c>
      <c r="O876" s="2" t="s">
        <v>840</v>
      </c>
      <c r="P876" s="2" t="s">
        <v>63</v>
      </c>
      <c r="Q876" s="2" t="s">
        <v>63</v>
      </c>
      <c r="R876" s="2" t="s">
        <v>64</v>
      </c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2" t="s">
        <v>52</v>
      </c>
      <c r="AW876" s="2" t="s">
        <v>1244</v>
      </c>
      <c r="AX876" s="2" t="s">
        <v>52</v>
      </c>
      <c r="AY876" s="2" t="s">
        <v>52</v>
      </c>
    </row>
    <row r="877" spans="1:51" ht="30" customHeight="1" x14ac:dyDescent="0.3">
      <c r="A877" s="10" t="s">
        <v>1651</v>
      </c>
      <c r="B877" s="10" t="s">
        <v>638</v>
      </c>
      <c r="C877" s="10" t="s">
        <v>639</v>
      </c>
      <c r="D877" s="11">
        <v>27</v>
      </c>
      <c r="E877" s="16">
        <f>단가대비표!O77</f>
        <v>63000</v>
      </c>
      <c r="F877" s="17">
        <f t="shared" si="164"/>
        <v>1701000</v>
      </c>
      <c r="G877" s="16">
        <f>단가대비표!P77</f>
        <v>0</v>
      </c>
      <c r="H877" s="17">
        <f t="shared" si="165"/>
        <v>0</v>
      </c>
      <c r="I877" s="16">
        <f>단가대비표!V77</f>
        <v>0</v>
      </c>
      <c r="J877" s="17">
        <f t="shared" si="166"/>
        <v>0</v>
      </c>
      <c r="K877" s="16">
        <f t="shared" si="167"/>
        <v>63000</v>
      </c>
      <c r="L877" s="17">
        <f t="shared" si="168"/>
        <v>1701000</v>
      </c>
      <c r="M877" s="10" t="s">
        <v>52</v>
      </c>
      <c r="N877" s="2" t="s">
        <v>404</v>
      </c>
      <c r="O877" s="2" t="s">
        <v>640</v>
      </c>
      <c r="P877" s="2" t="s">
        <v>63</v>
      </c>
      <c r="Q877" s="2" t="s">
        <v>63</v>
      </c>
      <c r="R877" s="2" t="s">
        <v>64</v>
      </c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2" t="s">
        <v>52</v>
      </c>
      <c r="AW877" s="2" t="s">
        <v>1245</v>
      </c>
      <c r="AX877" s="2" t="s">
        <v>52</v>
      </c>
      <c r="AY877" s="2" t="s">
        <v>52</v>
      </c>
    </row>
    <row r="878" spans="1:51" ht="30" customHeight="1" x14ac:dyDescent="0.3">
      <c r="A878" s="10" t="s">
        <v>1651</v>
      </c>
      <c r="B878" s="10" t="s">
        <v>642</v>
      </c>
      <c r="C878" s="10" t="s">
        <v>639</v>
      </c>
      <c r="D878" s="11">
        <v>2</v>
      </c>
      <c r="E878" s="16">
        <f>단가대비표!O78</f>
        <v>126000</v>
      </c>
      <c r="F878" s="17">
        <f t="shared" si="164"/>
        <v>252000</v>
      </c>
      <c r="G878" s="16">
        <f>단가대비표!P78</f>
        <v>0</v>
      </c>
      <c r="H878" s="17">
        <f t="shared" si="165"/>
        <v>0</v>
      </c>
      <c r="I878" s="16">
        <f>단가대비표!V78</f>
        <v>0</v>
      </c>
      <c r="J878" s="17">
        <f t="shared" si="166"/>
        <v>0</v>
      </c>
      <c r="K878" s="16">
        <f t="shared" si="167"/>
        <v>126000</v>
      </c>
      <c r="L878" s="17">
        <f t="shared" si="168"/>
        <v>252000</v>
      </c>
      <c r="M878" s="10" t="s">
        <v>52</v>
      </c>
      <c r="N878" s="2" t="s">
        <v>404</v>
      </c>
      <c r="O878" s="2" t="s">
        <v>643</v>
      </c>
      <c r="P878" s="2" t="s">
        <v>63</v>
      </c>
      <c r="Q878" s="2" t="s">
        <v>63</v>
      </c>
      <c r="R878" s="2" t="s">
        <v>64</v>
      </c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2" t="s">
        <v>52</v>
      </c>
      <c r="AW878" s="2" t="s">
        <v>1246</v>
      </c>
      <c r="AX878" s="2" t="s">
        <v>52</v>
      </c>
      <c r="AY878" s="2" t="s">
        <v>52</v>
      </c>
    </row>
    <row r="879" spans="1:51" ht="30" customHeight="1" x14ac:dyDescent="0.3">
      <c r="A879" s="10" t="s">
        <v>1651</v>
      </c>
      <c r="B879" s="10" t="s">
        <v>645</v>
      </c>
      <c r="C879" s="10" t="s">
        <v>639</v>
      </c>
      <c r="D879" s="11">
        <v>1</v>
      </c>
      <c r="E879" s="16">
        <f>단가대비표!O79</f>
        <v>379000</v>
      </c>
      <c r="F879" s="17">
        <f t="shared" si="164"/>
        <v>379000</v>
      </c>
      <c r="G879" s="16">
        <f>단가대비표!P79</f>
        <v>0</v>
      </c>
      <c r="H879" s="17">
        <f t="shared" si="165"/>
        <v>0</v>
      </c>
      <c r="I879" s="16">
        <f>단가대비표!V79</f>
        <v>0</v>
      </c>
      <c r="J879" s="17">
        <f t="shared" si="166"/>
        <v>0</v>
      </c>
      <c r="K879" s="16">
        <f t="shared" si="167"/>
        <v>379000</v>
      </c>
      <c r="L879" s="17">
        <f t="shared" si="168"/>
        <v>379000</v>
      </c>
      <c r="M879" s="10" t="s">
        <v>52</v>
      </c>
      <c r="N879" s="2" t="s">
        <v>404</v>
      </c>
      <c r="O879" s="2" t="s">
        <v>646</v>
      </c>
      <c r="P879" s="2" t="s">
        <v>63</v>
      </c>
      <c r="Q879" s="2" t="s">
        <v>63</v>
      </c>
      <c r="R879" s="2" t="s">
        <v>64</v>
      </c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2" t="s">
        <v>52</v>
      </c>
      <c r="AW879" s="2" t="s">
        <v>1247</v>
      </c>
      <c r="AX879" s="2" t="s">
        <v>52</v>
      </c>
      <c r="AY879" s="2" t="s">
        <v>52</v>
      </c>
    </row>
    <row r="880" spans="1:51" ht="30" customHeight="1" x14ac:dyDescent="0.3">
      <c r="A880" s="10" t="s">
        <v>564</v>
      </c>
      <c r="B880" s="10" t="s">
        <v>652</v>
      </c>
      <c r="C880" s="10" t="s">
        <v>93</v>
      </c>
      <c r="D880" s="11">
        <v>1</v>
      </c>
      <c r="E880" s="16">
        <f>단가대비표!O51</f>
        <v>385000</v>
      </c>
      <c r="F880" s="17">
        <f t="shared" si="164"/>
        <v>385000</v>
      </c>
      <c r="G880" s="16">
        <f>단가대비표!P51</f>
        <v>0</v>
      </c>
      <c r="H880" s="17">
        <f t="shared" si="165"/>
        <v>0</v>
      </c>
      <c r="I880" s="16">
        <f>단가대비표!V51</f>
        <v>0</v>
      </c>
      <c r="J880" s="17">
        <f t="shared" si="166"/>
        <v>0</v>
      </c>
      <c r="K880" s="16">
        <f t="shared" si="167"/>
        <v>385000</v>
      </c>
      <c r="L880" s="17">
        <f t="shared" si="168"/>
        <v>385000</v>
      </c>
      <c r="M880" s="10" t="s">
        <v>52</v>
      </c>
      <c r="N880" s="2" t="s">
        <v>404</v>
      </c>
      <c r="O880" s="2" t="s">
        <v>653</v>
      </c>
      <c r="P880" s="2" t="s">
        <v>63</v>
      </c>
      <c r="Q880" s="2" t="s">
        <v>63</v>
      </c>
      <c r="R880" s="2" t="s">
        <v>64</v>
      </c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2" t="s">
        <v>52</v>
      </c>
      <c r="AW880" s="2" t="s">
        <v>1248</v>
      </c>
      <c r="AX880" s="2" t="s">
        <v>52</v>
      </c>
      <c r="AY880" s="2" t="s">
        <v>52</v>
      </c>
    </row>
    <row r="881" spans="1:51" ht="30" customHeight="1" x14ac:dyDescent="0.3">
      <c r="A881" s="10" t="s">
        <v>655</v>
      </c>
      <c r="B881" s="10" t="s">
        <v>656</v>
      </c>
      <c r="C881" s="10" t="s">
        <v>93</v>
      </c>
      <c r="D881" s="11">
        <v>38</v>
      </c>
      <c r="E881" s="16">
        <f>단가대비표!O67</f>
        <v>19560</v>
      </c>
      <c r="F881" s="17">
        <f t="shared" si="164"/>
        <v>743280</v>
      </c>
      <c r="G881" s="16">
        <f>단가대비표!P67</f>
        <v>0</v>
      </c>
      <c r="H881" s="17">
        <f t="shared" si="165"/>
        <v>0</v>
      </c>
      <c r="I881" s="16">
        <f>단가대비표!V67</f>
        <v>0</v>
      </c>
      <c r="J881" s="17">
        <f t="shared" si="166"/>
        <v>0</v>
      </c>
      <c r="K881" s="16">
        <f t="shared" si="167"/>
        <v>19560</v>
      </c>
      <c r="L881" s="17">
        <f t="shared" si="168"/>
        <v>743280</v>
      </c>
      <c r="M881" s="10" t="s">
        <v>52</v>
      </c>
      <c r="N881" s="2" t="s">
        <v>404</v>
      </c>
      <c r="O881" s="2" t="s">
        <v>657</v>
      </c>
      <c r="P881" s="2" t="s">
        <v>63</v>
      </c>
      <c r="Q881" s="2" t="s">
        <v>63</v>
      </c>
      <c r="R881" s="2" t="s">
        <v>64</v>
      </c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2" t="s">
        <v>52</v>
      </c>
      <c r="AW881" s="2" t="s">
        <v>1249</v>
      </c>
      <c r="AX881" s="2" t="s">
        <v>52</v>
      </c>
      <c r="AY881" s="2" t="s">
        <v>52</v>
      </c>
    </row>
    <row r="882" spans="1:51" ht="30" customHeight="1" x14ac:dyDescent="0.3">
      <c r="A882" s="10" t="s">
        <v>575</v>
      </c>
      <c r="B882" s="10" t="s">
        <v>666</v>
      </c>
      <c r="C882" s="10" t="s">
        <v>424</v>
      </c>
      <c r="D882" s="11">
        <v>90</v>
      </c>
      <c r="E882" s="16">
        <f>단가대비표!O5</f>
        <v>327</v>
      </c>
      <c r="F882" s="17">
        <f t="shared" si="164"/>
        <v>29430</v>
      </c>
      <c r="G882" s="16">
        <f>단가대비표!P5</f>
        <v>0</v>
      </c>
      <c r="H882" s="17">
        <f t="shared" si="165"/>
        <v>0</v>
      </c>
      <c r="I882" s="16">
        <f>단가대비표!V5</f>
        <v>0</v>
      </c>
      <c r="J882" s="17">
        <f t="shared" si="166"/>
        <v>0</v>
      </c>
      <c r="K882" s="16">
        <f t="shared" si="167"/>
        <v>327</v>
      </c>
      <c r="L882" s="17">
        <f t="shared" si="168"/>
        <v>29430</v>
      </c>
      <c r="M882" s="10" t="s">
        <v>52</v>
      </c>
      <c r="N882" s="2" t="s">
        <v>404</v>
      </c>
      <c r="O882" s="2" t="s">
        <v>667</v>
      </c>
      <c r="P882" s="2" t="s">
        <v>63</v>
      </c>
      <c r="Q882" s="2" t="s">
        <v>63</v>
      </c>
      <c r="R882" s="2" t="s">
        <v>64</v>
      </c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2" t="s">
        <v>52</v>
      </c>
      <c r="AW882" s="2" t="s">
        <v>1250</v>
      </c>
      <c r="AX882" s="2" t="s">
        <v>52</v>
      </c>
      <c r="AY882" s="2" t="s">
        <v>52</v>
      </c>
    </row>
    <row r="883" spans="1:51" ht="30" customHeight="1" x14ac:dyDescent="0.3">
      <c r="A883" s="10" t="s">
        <v>529</v>
      </c>
      <c r="B883" s="10" t="s">
        <v>533</v>
      </c>
      <c r="C883" s="10" t="s">
        <v>93</v>
      </c>
      <c r="D883" s="11">
        <v>7</v>
      </c>
      <c r="E883" s="16">
        <f>단가대비표!O22</f>
        <v>2500</v>
      </c>
      <c r="F883" s="17">
        <f t="shared" si="164"/>
        <v>17500</v>
      </c>
      <c r="G883" s="16">
        <f>단가대비표!P22</f>
        <v>0</v>
      </c>
      <c r="H883" s="17">
        <f t="shared" si="165"/>
        <v>0</v>
      </c>
      <c r="I883" s="16">
        <f>단가대비표!V22</f>
        <v>0</v>
      </c>
      <c r="J883" s="17">
        <f t="shared" si="166"/>
        <v>0</v>
      </c>
      <c r="K883" s="16">
        <f t="shared" si="167"/>
        <v>2500</v>
      </c>
      <c r="L883" s="17">
        <f t="shared" si="168"/>
        <v>17500</v>
      </c>
      <c r="M883" s="10" t="s">
        <v>52</v>
      </c>
      <c r="N883" s="2" t="s">
        <v>404</v>
      </c>
      <c r="O883" s="2" t="s">
        <v>534</v>
      </c>
      <c r="P883" s="2" t="s">
        <v>63</v>
      </c>
      <c r="Q883" s="2" t="s">
        <v>63</v>
      </c>
      <c r="R883" s="2" t="s">
        <v>64</v>
      </c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2" t="s">
        <v>52</v>
      </c>
      <c r="AW883" s="2" t="s">
        <v>1251</v>
      </c>
      <c r="AX883" s="2" t="s">
        <v>52</v>
      </c>
      <c r="AY883" s="2" t="s">
        <v>52</v>
      </c>
    </row>
    <row r="884" spans="1:51" ht="30" customHeight="1" x14ac:dyDescent="0.3">
      <c r="A884" s="10" t="s">
        <v>591</v>
      </c>
      <c r="B884" s="10" t="s">
        <v>592</v>
      </c>
      <c r="C884" s="10" t="s">
        <v>432</v>
      </c>
      <c r="D884" s="11">
        <v>4.95</v>
      </c>
      <c r="E884" s="16">
        <f>단가대비표!O43</f>
        <v>0</v>
      </c>
      <c r="F884" s="17">
        <f t="shared" si="164"/>
        <v>0</v>
      </c>
      <c r="G884" s="16">
        <f>단가대비표!P43</f>
        <v>122522</v>
      </c>
      <c r="H884" s="17">
        <f t="shared" si="165"/>
        <v>606483.9</v>
      </c>
      <c r="I884" s="16">
        <f>단가대비표!V43</f>
        <v>0</v>
      </c>
      <c r="J884" s="17">
        <f t="shared" si="166"/>
        <v>0</v>
      </c>
      <c r="K884" s="16">
        <f t="shared" si="167"/>
        <v>122522</v>
      </c>
      <c r="L884" s="17">
        <f t="shared" si="168"/>
        <v>606483.9</v>
      </c>
      <c r="M884" s="10" t="s">
        <v>593</v>
      </c>
      <c r="N884" s="2" t="s">
        <v>404</v>
      </c>
      <c r="O884" s="2" t="s">
        <v>594</v>
      </c>
      <c r="P884" s="2" t="s">
        <v>63</v>
      </c>
      <c r="Q884" s="2" t="s">
        <v>63</v>
      </c>
      <c r="R884" s="2" t="s">
        <v>64</v>
      </c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2" t="s">
        <v>52</v>
      </c>
      <c r="AW884" s="2" t="s">
        <v>1252</v>
      </c>
      <c r="AX884" s="2" t="s">
        <v>52</v>
      </c>
      <c r="AY884" s="2" t="s">
        <v>52</v>
      </c>
    </row>
    <row r="885" spans="1:51" ht="30" customHeight="1" x14ac:dyDescent="0.3">
      <c r="A885" s="10" t="s">
        <v>596</v>
      </c>
      <c r="B885" s="10" t="s">
        <v>592</v>
      </c>
      <c r="C885" s="10" t="s">
        <v>432</v>
      </c>
      <c r="D885" s="11">
        <v>4.9000000000000004</v>
      </c>
      <c r="E885" s="16">
        <f>단가대비표!O44</f>
        <v>0</v>
      </c>
      <c r="F885" s="17">
        <f t="shared" si="164"/>
        <v>0</v>
      </c>
      <c r="G885" s="16">
        <f>단가대비표!P44</f>
        <v>99248</v>
      </c>
      <c r="H885" s="17">
        <f t="shared" si="165"/>
        <v>486315.2</v>
      </c>
      <c r="I885" s="16">
        <f>단가대비표!V44</f>
        <v>0</v>
      </c>
      <c r="J885" s="17">
        <f t="shared" si="166"/>
        <v>0</v>
      </c>
      <c r="K885" s="16">
        <f t="shared" si="167"/>
        <v>99248</v>
      </c>
      <c r="L885" s="17">
        <f t="shared" si="168"/>
        <v>486315.2</v>
      </c>
      <c r="M885" s="10" t="s">
        <v>593</v>
      </c>
      <c r="N885" s="2" t="s">
        <v>404</v>
      </c>
      <c r="O885" s="2" t="s">
        <v>597</v>
      </c>
      <c r="P885" s="2" t="s">
        <v>63</v>
      </c>
      <c r="Q885" s="2" t="s">
        <v>63</v>
      </c>
      <c r="R885" s="2" t="s">
        <v>64</v>
      </c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2" t="s">
        <v>52</v>
      </c>
      <c r="AW885" s="2" t="s">
        <v>1253</v>
      </c>
      <c r="AX885" s="2" t="s">
        <v>52</v>
      </c>
      <c r="AY885" s="2" t="s">
        <v>52</v>
      </c>
    </row>
    <row r="886" spans="1:51" ht="30" customHeight="1" x14ac:dyDescent="0.3">
      <c r="A886" s="10" t="s">
        <v>670</v>
      </c>
      <c r="B886" s="10" t="s">
        <v>592</v>
      </c>
      <c r="C886" s="10" t="s">
        <v>432</v>
      </c>
      <c r="D886" s="11">
        <v>0.35</v>
      </c>
      <c r="E886" s="16">
        <f>단가대비표!O42</f>
        <v>0</v>
      </c>
      <c r="F886" s="17">
        <f t="shared" si="164"/>
        <v>0</v>
      </c>
      <c r="G886" s="16">
        <f>단가대비표!P42</f>
        <v>144458</v>
      </c>
      <c r="H886" s="17">
        <f t="shared" si="165"/>
        <v>50560.3</v>
      </c>
      <c r="I886" s="16">
        <f>단가대비표!V42</f>
        <v>0</v>
      </c>
      <c r="J886" s="17">
        <f t="shared" si="166"/>
        <v>0</v>
      </c>
      <c r="K886" s="16">
        <f t="shared" si="167"/>
        <v>144458</v>
      </c>
      <c r="L886" s="17">
        <f t="shared" si="168"/>
        <v>50560.3</v>
      </c>
      <c r="M886" s="10" t="s">
        <v>593</v>
      </c>
      <c r="N886" s="2" t="s">
        <v>404</v>
      </c>
      <c r="O886" s="2" t="s">
        <v>671</v>
      </c>
      <c r="P886" s="2" t="s">
        <v>63</v>
      </c>
      <c r="Q886" s="2" t="s">
        <v>63</v>
      </c>
      <c r="R886" s="2" t="s">
        <v>64</v>
      </c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2" t="s">
        <v>52</v>
      </c>
      <c r="AW886" s="2" t="s">
        <v>1254</v>
      </c>
      <c r="AX886" s="2" t="s">
        <v>52</v>
      </c>
      <c r="AY886" s="2" t="s">
        <v>52</v>
      </c>
    </row>
    <row r="887" spans="1:51" ht="30" customHeight="1" x14ac:dyDescent="0.3">
      <c r="A887" s="10" t="s">
        <v>675</v>
      </c>
      <c r="B887" s="10" t="s">
        <v>592</v>
      </c>
      <c r="C887" s="10" t="s">
        <v>432</v>
      </c>
      <c r="D887" s="11">
        <v>0.14000000000000001</v>
      </c>
      <c r="E887" s="16">
        <f>단가대비표!O45</f>
        <v>0</v>
      </c>
      <c r="F887" s="17">
        <f t="shared" si="164"/>
        <v>0</v>
      </c>
      <c r="G887" s="16">
        <f>단가대비표!P45</f>
        <v>90694</v>
      </c>
      <c r="H887" s="17">
        <f t="shared" si="165"/>
        <v>12697.1</v>
      </c>
      <c r="I887" s="16">
        <f>단가대비표!V45</f>
        <v>0</v>
      </c>
      <c r="J887" s="17">
        <f t="shared" si="166"/>
        <v>0</v>
      </c>
      <c r="K887" s="16">
        <f t="shared" si="167"/>
        <v>90694</v>
      </c>
      <c r="L887" s="17">
        <f t="shared" si="168"/>
        <v>12697.1</v>
      </c>
      <c r="M887" s="10" t="s">
        <v>593</v>
      </c>
      <c r="N887" s="2" t="s">
        <v>404</v>
      </c>
      <c r="O887" s="2" t="s">
        <v>676</v>
      </c>
      <c r="P887" s="2" t="s">
        <v>63</v>
      </c>
      <c r="Q887" s="2" t="s">
        <v>63</v>
      </c>
      <c r="R887" s="2" t="s">
        <v>64</v>
      </c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2" t="s">
        <v>52</v>
      </c>
      <c r="AW887" s="2" t="s">
        <v>1255</v>
      </c>
      <c r="AX887" s="2" t="s">
        <v>52</v>
      </c>
      <c r="AY887" s="2" t="s">
        <v>52</v>
      </c>
    </row>
    <row r="888" spans="1:51" ht="30" customHeight="1" x14ac:dyDescent="0.3">
      <c r="A888" s="10" t="s">
        <v>231</v>
      </c>
      <c r="B888" s="10" t="s">
        <v>52</v>
      </c>
      <c r="C888" s="10" t="s">
        <v>52</v>
      </c>
      <c r="D888" s="11"/>
      <c r="E888" s="16"/>
      <c r="F888" s="17">
        <f>TRUNC(SUMIF(N867:N887, N866, F867:F887),0)</f>
        <v>8333210</v>
      </c>
      <c r="G888" s="16"/>
      <c r="H888" s="17">
        <f>TRUNC(SUMIF(N867:N887, N866, H867:H887),0)</f>
        <v>1156056</v>
      </c>
      <c r="I888" s="16"/>
      <c r="J888" s="17">
        <f>TRUNC(SUMIF(N867:N887, N866, J867:J887),0)</f>
        <v>0</v>
      </c>
      <c r="K888" s="16"/>
      <c r="L888" s="17">
        <f>F888+H888+J888</f>
        <v>9489266</v>
      </c>
      <c r="M888" s="10" t="s">
        <v>52</v>
      </c>
      <c r="N888" s="2" t="s">
        <v>72</v>
      </c>
      <c r="O888" s="2" t="s">
        <v>72</v>
      </c>
      <c r="P888" s="2" t="s">
        <v>52</v>
      </c>
      <c r="Q888" s="2" t="s">
        <v>52</v>
      </c>
      <c r="R888" s="2" t="s">
        <v>52</v>
      </c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2" t="s">
        <v>52</v>
      </c>
      <c r="AW888" s="2" t="s">
        <v>52</v>
      </c>
      <c r="AX888" s="2" t="s">
        <v>52</v>
      </c>
      <c r="AY888" s="2" t="s">
        <v>52</v>
      </c>
    </row>
  </sheetData>
  <mergeCells count="96">
    <mergeCell ref="A829:M829"/>
    <mergeCell ref="A866:M866"/>
    <mergeCell ref="A645:M645"/>
    <mergeCell ref="A682:M682"/>
    <mergeCell ref="A707:M707"/>
    <mergeCell ref="A744:M744"/>
    <mergeCell ref="A768:M768"/>
    <mergeCell ref="A805:M805"/>
    <mergeCell ref="A621:M621"/>
    <mergeCell ref="A330:M330"/>
    <mergeCell ref="A336:M336"/>
    <mergeCell ref="A341:M341"/>
    <mergeCell ref="A375:M375"/>
    <mergeCell ref="A400:M400"/>
    <mergeCell ref="A437:M437"/>
    <mergeCell ref="A461:M461"/>
    <mergeCell ref="A498:M498"/>
    <mergeCell ref="A523:M523"/>
    <mergeCell ref="A560:M560"/>
    <mergeCell ref="A584:M584"/>
    <mergeCell ref="A323:M323"/>
    <mergeCell ref="A193:M193"/>
    <mergeCell ref="A206:M206"/>
    <mergeCell ref="A214:M214"/>
    <mergeCell ref="A221:M221"/>
    <mergeCell ref="A228:M228"/>
    <mergeCell ref="A235:M235"/>
    <mergeCell ref="A242:M242"/>
    <mergeCell ref="A249:M249"/>
    <mergeCell ref="A256:M256"/>
    <mergeCell ref="A290:M290"/>
    <mergeCell ref="A317:M317"/>
    <mergeCell ref="A185:M185"/>
    <mergeCell ref="A67:M67"/>
    <mergeCell ref="A80:M80"/>
    <mergeCell ref="A88:M88"/>
    <mergeCell ref="A101:M101"/>
    <mergeCell ref="A109:M109"/>
    <mergeCell ref="A122:M122"/>
    <mergeCell ref="A130:M130"/>
    <mergeCell ref="A143:M143"/>
    <mergeCell ref="A151:M151"/>
    <mergeCell ref="A164:M164"/>
    <mergeCell ref="A172:M172"/>
    <mergeCell ref="A4:M4"/>
    <mergeCell ref="A17:M17"/>
    <mergeCell ref="A25:M25"/>
    <mergeCell ref="A38:M38"/>
    <mergeCell ref="A46:M46"/>
    <mergeCell ref="A59:M59"/>
    <mergeCell ref="AR2:AR3"/>
    <mergeCell ref="AS2:AS3"/>
    <mergeCell ref="AT2:AT3"/>
    <mergeCell ref="AU2:AU3"/>
    <mergeCell ref="AF2:AF3"/>
    <mergeCell ref="AG2:AG3"/>
    <mergeCell ref="AH2:AH3"/>
    <mergeCell ref="AI2:AI3"/>
    <mergeCell ref="AJ2:AJ3"/>
    <mergeCell ref="AK2:AK3"/>
    <mergeCell ref="Z2:Z3"/>
    <mergeCell ref="AA2:AA3"/>
    <mergeCell ref="AB2:AB3"/>
    <mergeCell ref="AC2:AC3"/>
    <mergeCell ref="AD2:AD3"/>
    <mergeCell ref="AV2:AV3"/>
    <mergeCell ref="AW2:AW3"/>
    <mergeCell ref="AL2:AL3"/>
    <mergeCell ref="AM2:AM3"/>
    <mergeCell ref="AN2:AN3"/>
    <mergeCell ref="AO2:AO3"/>
    <mergeCell ref="AP2:AP3"/>
    <mergeCell ref="AQ2:AQ3"/>
    <mergeCell ref="AE2:AE3"/>
    <mergeCell ref="T2:T3"/>
    <mergeCell ref="U2:U3"/>
    <mergeCell ref="V2:V3"/>
    <mergeCell ref="W2:W3"/>
    <mergeCell ref="X2:X3"/>
    <mergeCell ref="Y2:Y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8"/>
  <sheetViews>
    <sheetView view="pageBreakPreview" topLeftCell="B66" zoomScaleNormal="100" zoomScaleSheetLayoutView="100" workbookViewId="0">
      <selection activeCell="G10" sqref="G10"/>
    </sheetView>
  </sheetViews>
  <sheetFormatPr defaultRowHeight="16.5" x14ac:dyDescent="0.3"/>
  <cols>
    <col min="1" max="1" width="21.625" hidden="1" customWidth="1"/>
    <col min="2" max="2" width="29.375" bestFit="1" customWidth="1"/>
    <col min="3" max="3" width="30.5" bestFit="1" customWidth="1"/>
    <col min="4" max="4" width="5.5" bestFit="1" customWidth="1"/>
    <col min="5" max="5" width="13.875" style="35" bestFit="1" customWidth="1"/>
    <col min="6" max="6" width="6.625" style="35" bestFit="1" customWidth="1"/>
    <col min="7" max="7" width="13.875" style="35" bestFit="1" customWidth="1"/>
    <col min="8" max="8" width="6.625" bestFit="1" customWidth="1"/>
    <col min="9" max="9" width="11.625" bestFit="1" customWidth="1"/>
    <col min="10" max="10" width="6.625" bestFit="1" customWidth="1"/>
    <col min="11" max="11" width="13.875" bestFit="1" customWidth="1"/>
    <col min="12" max="12" width="7.5" bestFit="1" customWidth="1"/>
    <col min="13" max="13" width="13.875" bestFit="1" customWidth="1"/>
    <col min="14" max="14" width="6.625" bestFit="1" customWidth="1"/>
    <col min="15" max="15" width="13.875" bestFit="1" customWidth="1"/>
    <col min="16" max="16" width="11.625" bestFit="1" customWidth="1"/>
    <col min="17" max="17" width="11.25" bestFit="1" customWidth="1"/>
    <col min="18" max="22" width="9.25" bestFit="1" customWidth="1"/>
    <col min="23" max="23" width="8.5" bestFit="1" customWidth="1"/>
    <col min="24" max="24" width="11.625" bestFit="1" customWidth="1"/>
    <col min="25" max="26" width="9" hidden="1" customWidth="1"/>
    <col min="27" max="27" width="11" hidden="1" customWidth="1"/>
    <col min="28" max="28" width="9" hidden="1" customWidth="1"/>
  </cols>
  <sheetData>
    <row r="1" spans="1:28" ht="30" customHeight="1" x14ac:dyDescent="0.3">
      <c r="A1" s="43" t="s">
        <v>1256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28" ht="30" customHeight="1" x14ac:dyDescent="0.3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8" ht="30" customHeight="1" x14ac:dyDescent="0.3">
      <c r="A3" s="45" t="s">
        <v>173</v>
      </c>
      <c r="B3" s="45" t="s">
        <v>2</v>
      </c>
      <c r="C3" s="45" t="s">
        <v>1257</v>
      </c>
      <c r="D3" s="45" t="s">
        <v>4</v>
      </c>
      <c r="E3" s="45" t="s">
        <v>6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 t="s">
        <v>175</v>
      </c>
      <c r="Q3" s="45" t="s">
        <v>176</v>
      </c>
      <c r="R3" s="45"/>
      <c r="S3" s="45"/>
      <c r="T3" s="45"/>
      <c r="U3" s="45"/>
      <c r="V3" s="45"/>
      <c r="W3" s="45" t="s">
        <v>178</v>
      </c>
      <c r="X3" s="45" t="s">
        <v>12</v>
      </c>
      <c r="Y3" s="47" t="s">
        <v>1265</v>
      </c>
      <c r="Z3" s="47" t="s">
        <v>1266</v>
      </c>
      <c r="AA3" s="47" t="s">
        <v>1267</v>
      </c>
      <c r="AB3" s="47" t="s">
        <v>48</v>
      </c>
    </row>
    <row r="4" spans="1:28" ht="30" customHeight="1" x14ac:dyDescent="0.3">
      <c r="A4" s="45"/>
      <c r="B4" s="45"/>
      <c r="C4" s="45"/>
      <c r="D4" s="45"/>
      <c r="E4" s="34" t="s">
        <v>1565</v>
      </c>
      <c r="F4" s="33" t="s">
        <v>1259</v>
      </c>
      <c r="G4" s="33" t="s">
        <v>1260</v>
      </c>
      <c r="H4" s="4" t="s">
        <v>1259</v>
      </c>
      <c r="I4" s="4" t="s">
        <v>1261</v>
      </c>
      <c r="J4" s="4" t="s">
        <v>1259</v>
      </c>
      <c r="K4" s="4" t="s">
        <v>1262</v>
      </c>
      <c r="L4" s="4" t="s">
        <v>1259</v>
      </c>
      <c r="M4" s="4" t="s">
        <v>1263</v>
      </c>
      <c r="N4" s="4" t="s">
        <v>1259</v>
      </c>
      <c r="O4" s="4" t="s">
        <v>1264</v>
      </c>
      <c r="P4" s="45"/>
      <c r="Q4" s="4" t="s">
        <v>1258</v>
      </c>
      <c r="R4" s="4" t="s">
        <v>1260</v>
      </c>
      <c r="S4" s="4" t="s">
        <v>1261</v>
      </c>
      <c r="T4" s="4" t="s">
        <v>1262</v>
      </c>
      <c r="U4" s="4" t="s">
        <v>1263</v>
      </c>
      <c r="V4" s="4" t="s">
        <v>1264</v>
      </c>
      <c r="W4" s="45"/>
      <c r="X4" s="45"/>
      <c r="Y4" s="47"/>
      <c r="Z4" s="47"/>
      <c r="AA4" s="47"/>
      <c r="AB4" s="47"/>
    </row>
    <row r="5" spans="1:28" ht="30" customHeight="1" x14ac:dyDescent="0.3">
      <c r="A5" s="10" t="s">
        <v>667</v>
      </c>
      <c r="B5" s="10" t="s">
        <v>575</v>
      </c>
      <c r="C5" s="10" t="s">
        <v>666</v>
      </c>
      <c r="D5" s="18" t="s">
        <v>424</v>
      </c>
      <c r="E5" s="32">
        <v>327</v>
      </c>
      <c r="F5" s="27" t="s">
        <v>1268</v>
      </c>
      <c r="G5" s="32">
        <v>0</v>
      </c>
      <c r="H5" s="10" t="s">
        <v>52</v>
      </c>
      <c r="I5" s="19">
        <v>0</v>
      </c>
      <c r="J5" s="10" t="s">
        <v>52</v>
      </c>
      <c r="K5" s="19">
        <v>0</v>
      </c>
      <c r="L5" s="10" t="s">
        <v>52</v>
      </c>
      <c r="M5" s="19">
        <v>0</v>
      </c>
      <c r="N5" s="10" t="s">
        <v>52</v>
      </c>
      <c r="O5" s="19">
        <f t="shared" ref="O5:O37" si="0">SMALL(E5:M5,COUNTIF(E5:M5,0)+1)</f>
        <v>327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0" t="s">
        <v>1269</v>
      </c>
      <c r="X5" s="10" t="s">
        <v>52</v>
      </c>
      <c r="Y5" s="2" t="s">
        <v>52</v>
      </c>
      <c r="Z5" s="2" t="s">
        <v>52</v>
      </c>
      <c r="AA5" s="20"/>
      <c r="AB5" s="2" t="s">
        <v>52</v>
      </c>
    </row>
    <row r="6" spans="1:28" ht="30" customHeight="1" x14ac:dyDescent="0.3">
      <c r="A6" s="10" t="s">
        <v>577</v>
      </c>
      <c r="B6" s="10" t="s">
        <v>575</v>
      </c>
      <c r="C6" s="10" t="s">
        <v>576</v>
      </c>
      <c r="D6" s="18" t="s">
        <v>424</v>
      </c>
      <c r="E6" s="32">
        <v>524</v>
      </c>
      <c r="F6" s="27" t="s">
        <v>1270</v>
      </c>
      <c r="G6" s="32">
        <v>414</v>
      </c>
      <c r="H6" s="10" t="s">
        <v>1271</v>
      </c>
      <c r="I6" s="19">
        <v>436</v>
      </c>
      <c r="J6" s="10" t="s">
        <v>1272</v>
      </c>
      <c r="K6" s="19">
        <v>390</v>
      </c>
      <c r="L6" s="10" t="s">
        <v>1273</v>
      </c>
      <c r="M6" s="19">
        <v>479</v>
      </c>
      <c r="N6" s="10" t="s">
        <v>1274</v>
      </c>
      <c r="O6" s="19">
        <f>E6</f>
        <v>524</v>
      </c>
      <c r="P6" s="19">
        <v>0</v>
      </c>
      <c r="Q6" s="19">
        <v>0</v>
      </c>
      <c r="R6" s="19">
        <v>0</v>
      </c>
      <c r="S6" s="19">
        <v>0</v>
      </c>
      <c r="T6" s="19">
        <v>0</v>
      </c>
      <c r="U6" s="19">
        <v>0</v>
      </c>
      <c r="V6" s="19">
        <v>0</v>
      </c>
      <c r="W6" s="10" t="s">
        <v>1275</v>
      </c>
      <c r="X6" s="10" t="s">
        <v>52</v>
      </c>
      <c r="Y6" s="2" t="s">
        <v>52</v>
      </c>
      <c r="Z6" s="2" t="s">
        <v>52</v>
      </c>
      <c r="AA6" s="20"/>
      <c r="AB6" s="2" t="s">
        <v>52</v>
      </c>
    </row>
    <row r="7" spans="1:28" ht="30" customHeight="1" x14ac:dyDescent="0.3">
      <c r="A7" s="10" t="s">
        <v>581</v>
      </c>
      <c r="B7" s="10" t="s">
        <v>579</v>
      </c>
      <c r="C7" s="10" t="s">
        <v>580</v>
      </c>
      <c r="D7" s="18" t="s">
        <v>424</v>
      </c>
      <c r="E7" s="32">
        <v>9307</v>
      </c>
      <c r="F7" s="27" t="s">
        <v>1276</v>
      </c>
      <c r="G7" s="32">
        <v>8069</v>
      </c>
      <c r="H7" s="10" t="s">
        <v>1271</v>
      </c>
      <c r="I7" s="19">
        <v>7620</v>
      </c>
      <c r="J7" s="10" t="s">
        <v>1277</v>
      </c>
      <c r="K7" s="19">
        <v>7910</v>
      </c>
      <c r="L7" s="10" t="s">
        <v>1273</v>
      </c>
      <c r="M7" s="19">
        <v>7532</v>
      </c>
      <c r="N7" s="10" t="s">
        <v>1278</v>
      </c>
      <c r="O7" s="19">
        <f>E7</f>
        <v>9307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0" t="s">
        <v>1279</v>
      </c>
      <c r="X7" s="10" t="s">
        <v>52</v>
      </c>
      <c r="Y7" s="2" t="s">
        <v>52</v>
      </c>
      <c r="Z7" s="2" t="s">
        <v>52</v>
      </c>
      <c r="AA7" s="20"/>
      <c r="AB7" s="2" t="s">
        <v>52</v>
      </c>
    </row>
    <row r="8" spans="1:28" ht="30" customHeight="1" x14ac:dyDescent="0.3">
      <c r="A8" s="10" t="s">
        <v>425</v>
      </c>
      <c r="B8" s="10" t="s">
        <v>422</v>
      </c>
      <c r="C8" s="10" t="s">
        <v>423</v>
      </c>
      <c r="D8" s="18" t="s">
        <v>424</v>
      </c>
      <c r="E8" s="32">
        <v>3222</v>
      </c>
      <c r="F8" s="27" t="s">
        <v>1280</v>
      </c>
      <c r="G8" s="32">
        <v>2720</v>
      </c>
      <c r="H8" s="10" t="s">
        <v>1281</v>
      </c>
      <c r="I8" s="19">
        <v>3041</v>
      </c>
      <c r="J8" s="10" t="s">
        <v>1282</v>
      </c>
      <c r="K8" s="19">
        <v>2634</v>
      </c>
      <c r="L8" s="10" t="s">
        <v>1283</v>
      </c>
      <c r="M8" s="19">
        <v>3310</v>
      </c>
      <c r="N8" s="10" t="s">
        <v>1284</v>
      </c>
      <c r="O8" s="19">
        <f>E8</f>
        <v>3222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0" t="s">
        <v>1285</v>
      </c>
      <c r="X8" s="10" t="s">
        <v>52</v>
      </c>
      <c r="Y8" s="2" t="s">
        <v>52</v>
      </c>
      <c r="Z8" s="2" t="s">
        <v>52</v>
      </c>
      <c r="AA8" s="20"/>
      <c r="AB8" s="2" t="s">
        <v>52</v>
      </c>
    </row>
    <row r="9" spans="1:28" ht="30" customHeight="1" x14ac:dyDescent="0.3">
      <c r="A9" s="10" t="s">
        <v>441</v>
      </c>
      <c r="B9" s="10" t="s">
        <v>422</v>
      </c>
      <c r="C9" s="10" t="s">
        <v>440</v>
      </c>
      <c r="D9" s="18" t="s">
        <v>424</v>
      </c>
      <c r="E9" s="32">
        <v>5276</v>
      </c>
      <c r="F9" s="27" t="s">
        <v>1286</v>
      </c>
      <c r="G9" s="32">
        <v>4483</v>
      </c>
      <c r="H9" s="10" t="s">
        <v>1281</v>
      </c>
      <c r="I9" s="19">
        <v>5023</v>
      </c>
      <c r="J9" s="10" t="s">
        <v>1282</v>
      </c>
      <c r="K9" s="19">
        <v>4314</v>
      </c>
      <c r="L9" s="10" t="s">
        <v>1283</v>
      </c>
      <c r="M9" s="19">
        <v>5452</v>
      </c>
      <c r="N9" s="10" t="s">
        <v>1284</v>
      </c>
      <c r="O9" s="19">
        <f t="shared" ref="O9:O12" si="1">E9</f>
        <v>5276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0" t="s">
        <v>1287</v>
      </c>
      <c r="X9" s="10" t="s">
        <v>52</v>
      </c>
      <c r="Y9" s="2" t="s">
        <v>52</v>
      </c>
      <c r="Z9" s="2" t="s">
        <v>52</v>
      </c>
      <c r="AA9" s="20"/>
      <c r="AB9" s="2" t="s">
        <v>52</v>
      </c>
    </row>
    <row r="10" spans="1:28" ht="30" customHeight="1" x14ac:dyDescent="0.3">
      <c r="A10" s="10" t="s">
        <v>449</v>
      </c>
      <c r="B10" s="10" t="s">
        <v>422</v>
      </c>
      <c r="C10" s="10" t="s">
        <v>448</v>
      </c>
      <c r="D10" s="18" t="s">
        <v>424</v>
      </c>
      <c r="E10" s="32">
        <v>7060</v>
      </c>
      <c r="F10" s="27" t="s">
        <v>1288</v>
      </c>
      <c r="G10" s="32">
        <v>0</v>
      </c>
      <c r="H10" s="10" t="s">
        <v>52</v>
      </c>
      <c r="I10" s="19">
        <v>0</v>
      </c>
      <c r="J10" s="10" t="s">
        <v>52</v>
      </c>
      <c r="K10" s="19">
        <v>0</v>
      </c>
      <c r="L10" s="10" t="s">
        <v>52</v>
      </c>
      <c r="M10" s="19">
        <v>0</v>
      </c>
      <c r="N10" s="10" t="s">
        <v>52</v>
      </c>
      <c r="O10" s="19">
        <f t="shared" si="1"/>
        <v>7060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0" t="s">
        <v>1289</v>
      </c>
      <c r="X10" s="10" t="s">
        <v>52</v>
      </c>
      <c r="Y10" s="2" t="s">
        <v>52</v>
      </c>
      <c r="Z10" s="2" t="s">
        <v>52</v>
      </c>
      <c r="AA10" s="20"/>
      <c r="AB10" s="2" t="s">
        <v>52</v>
      </c>
    </row>
    <row r="11" spans="1:28" ht="30" customHeight="1" x14ac:dyDescent="0.3">
      <c r="A11" s="10" t="s">
        <v>457</v>
      </c>
      <c r="B11" s="10" t="s">
        <v>422</v>
      </c>
      <c r="C11" s="10" t="s">
        <v>456</v>
      </c>
      <c r="D11" s="18" t="s">
        <v>424</v>
      </c>
      <c r="E11" s="32">
        <v>12470</v>
      </c>
      <c r="F11" s="27" t="s">
        <v>1290</v>
      </c>
      <c r="G11" s="32">
        <v>0</v>
      </c>
      <c r="H11" s="10" t="s">
        <v>52</v>
      </c>
      <c r="I11" s="19">
        <v>0</v>
      </c>
      <c r="J11" s="10" t="s">
        <v>52</v>
      </c>
      <c r="K11" s="19">
        <v>0</v>
      </c>
      <c r="L11" s="10" t="s">
        <v>52</v>
      </c>
      <c r="M11" s="19">
        <v>0</v>
      </c>
      <c r="N11" s="10" t="s">
        <v>52</v>
      </c>
      <c r="O11" s="19">
        <f t="shared" si="1"/>
        <v>12470</v>
      </c>
      <c r="P11" s="19">
        <v>0</v>
      </c>
      <c r="Q11" s="19">
        <v>0</v>
      </c>
      <c r="R11" s="19">
        <v>0</v>
      </c>
      <c r="S11" s="19">
        <v>0</v>
      </c>
      <c r="T11" s="19">
        <v>0</v>
      </c>
      <c r="U11" s="19">
        <v>0</v>
      </c>
      <c r="V11" s="19">
        <v>0</v>
      </c>
      <c r="W11" s="10" t="s">
        <v>1291</v>
      </c>
      <c r="X11" s="10" t="s">
        <v>52</v>
      </c>
      <c r="Y11" s="2" t="s">
        <v>52</v>
      </c>
      <c r="Z11" s="2" t="s">
        <v>52</v>
      </c>
      <c r="AA11" s="20"/>
      <c r="AB11" s="2" t="s">
        <v>52</v>
      </c>
    </row>
    <row r="12" spans="1:28" ht="30" customHeight="1" x14ac:dyDescent="0.3">
      <c r="A12" s="10" t="s">
        <v>474</v>
      </c>
      <c r="B12" s="10" t="s">
        <v>422</v>
      </c>
      <c r="C12" s="10" t="s">
        <v>473</v>
      </c>
      <c r="D12" s="18" t="s">
        <v>424</v>
      </c>
      <c r="E12" s="32">
        <v>8839</v>
      </c>
      <c r="F12" s="27" t="s">
        <v>1292</v>
      </c>
      <c r="G12" s="32">
        <v>0</v>
      </c>
      <c r="H12" s="10" t="s">
        <v>52</v>
      </c>
      <c r="I12" s="19">
        <v>0</v>
      </c>
      <c r="J12" s="10" t="s">
        <v>52</v>
      </c>
      <c r="K12" s="19">
        <v>0</v>
      </c>
      <c r="L12" s="10" t="s">
        <v>52</v>
      </c>
      <c r="M12" s="19">
        <v>0</v>
      </c>
      <c r="N12" s="10" t="s">
        <v>52</v>
      </c>
      <c r="O12" s="19">
        <f t="shared" si="1"/>
        <v>8839</v>
      </c>
      <c r="P12" s="19">
        <v>0</v>
      </c>
      <c r="Q12" s="19">
        <v>0</v>
      </c>
      <c r="R12" s="19">
        <v>0</v>
      </c>
      <c r="S12" s="19">
        <v>0</v>
      </c>
      <c r="T12" s="19">
        <v>0</v>
      </c>
      <c r="U12" s="19">
        <v>0</v>
      </c>
      <c r="V12" s="19">
        <v>0</v>
      </c>
      <c r="W12" s="10" t="s">
        <v>1293</v>
      </c>
      <c r="X12" s="10" t="s">
        <v>52</v>
      </c>
      <c r="Y12" s="2" t="s">
        <v>52</v>
      </c>
      <c r="Z12" s="2" t="s">
        <v>52</v>
      </c>
      <c r="AA12" s="20"/>
      <c r="AB12" s="2" t="s">
        <v>52</v>
      </c>
    </row>
    <row r="13" spans="1:28" ht="30" customHeight="1" x14ac:dyDescent="0.3">
      <c r="A13" s="10" t="s">
        <v>466</v>
      </c>
      <c r="B13" s="10" t="s">
        <v>464</v>
      </c>
      <c r="C13" s="10" t="s">
        <v>465</v>
      </c>
      <c r="D13" s="18" t="s">
        <v>424</v>
      </c>
      <c r="E13" s="32">
        <v>0</v>
      </c>
      <c r="F13" s="27" t="s">
        <v>52</v>
      </c>
      <c r="G13" s="32">
        <v>12700</v>
      </c>
      <c r="H13" s="10" t="s">
        <v>1294</v>
      </c>
      <c r="I13" s="19">
        <v>0</v>
      </c>
      <c r="J13" s="10" t="s">
        <v>52</v>
      </c>
      <c r="K13" s="19">
        <v>0</v>
      </c>
      <c r="L13" s="10" t="s">
        <v>52</v>
      </c>
      <c r="M13" s="19">
        <v>0</v>
      </c>
      <c r="N13" s="10" t="s">
        <v>52</v>
      </c>
      <c r="O13" s="19">
        <f t="shared" si="0"/>
        <v>12700</v>
      </c>
      <c r="P13" s="19">
        <v>0</v>
      </c>
      <c r="Q13" s="19">
        <v>0</v>
      </c>
      <c r="R13" s="19">
        <v>0</v>
      </c>
      <c r="S13" s="19">
        <v>0</v>
      </c>
      <c r="T13" s="19">
        <v>0</v>
      </c>
      <c r="U13" s="19">
        <v>0</v>
      </c>
      <c r="V13" s="19">
        <v>0</v>
      </c>
      <c r="W13" s="10" t="s">
        <v>1295</v>
      </c>
      <c r="X13" s="10" t="s">
        <v>52</v>
      </c>
      <c r="Y13" s="2" t="s">
        <v>52</v>
      </c>
      <c r="Z13" s="2" t="s">
        <v>52</v>
      </c>
      <c r="AA13" s="20"/>
      <c r="AB13" s="2" t="s">
        <v>52</v>
      </c>
    </row>
    <row r="14" spans="1:28" ht="30" customHeight="1" x14ac:dyDescent="0.3">
      <c r="A14" s="10" t="s">
        <v>493</v>
      </c>
      <c r="B14" s="10" t="s">
        <v>491</v>
      </c>
      <c r="C14" s="10" t="s">
        <v>492</v>
      </c>
      <c r="D14" s="18" t="s">
        <v>93</v>
      </c>
      <c r="E14" s="32">
        <v>5690</v>
      </c>
      <c r="F14" s="27" t="s">
        <v>1296</v>
      </c>
      <c r="G14" s="32">
        <v>0</v>
      </c>
      <c r="H14" s="10" t="s">
        <v>52</v>
      </c>
      <c r="I14" s="19">
        <v>0</v>
      </c>
      <c r="J14" s="10" t="s">
        <v>52</v>
      </c>
      <c r="K14" s="19">
        <v>0</v>
      </c>
      <c r="L14" s="10" t="s">
        <v>52</v>
      </c>
      <c r="M14" s="19">
        <v>0</v>
      </c>
      <c r="N14" s="10" t="s">
        <v>52</v>
      </c>
      <c r="O14" s="19">
        <f t="shared" si="0"/>
        <v>5690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0" t="s">
        <v>1297</v>
      </c>
      <c r="X14" s="10" t="s">
        <v>52</v>
      </c>
      <c r="Y14" s="2" t="s">
        <v>52</v>
      </c>
      <c r="Z14" s="2" t="s">
        <v>52</v>
      </c>
      <c r="AA14" s="20"/>
      <c r="AB14" s="2" t="s">
        <v>52</v>
      </c>
    </row>
    <row r="15" spans="1:28" ht="30" customHeight="1" x14ac:dyDescent="0.3">
      <c r="A15" s="10" t="s">
        <v>496</v>
      </c>
      <c r="B15" s="10" t="s">
        <v>491</v>
      </c>
      <c r="C15" s="10" t="s">
        <v>495</v>
      </c>
      <c r="D15" s="18" t="s">
        <v>93</v>
      </c>
      <c r="E15" s="32">
        <v>4170</v>
      </c>
      <c r="F15" s="27" t="s">
        <v>1298</v>
      </c>
      <c r="G15" s="32">
        <v>0</v>
      </c>
      <c r="H15" s="10" t="s">
        <v>52</v>
      </c>
      <c r="I15" s="19">
        <v>0</v>
      </c>
      <c r="J15" s="10" t="s">
        <v>52</v>
      </c>
      <c r="K15" s="19">
        <v>0</v>
      </c>
      <c r="L15" s="10" t="s">
        <v>52</v>
      </c>
      <c r="M15" s="19">
        <v>0</v>
      </c>
      <c r="N15" s="10" t="s">
        <v>52</v>
      </c>
      <c r="O15" s="19">
        <f t="shared" si="0"/>
        <v>4170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0" t="s">
        <v>1299</v>
      </c>
      <c r="X15" s="10" t="s">
        <v>52</v>
      </c>
      <c r="Y15" s="2" t="s">
        <v>52</v>
      </c>
      <c r="Z15" s="2" t="s">
        <v>52</v>
      </c>
      <c r="AA15" s="20"/>
      <c r="AB15" s="2" t="s">
        <v>52</v>
      </c>
    </row>
    <row r="16" spans="1:28" ht="30" customHeight="1" x14ac:dyDescent="0.3">
      <c r="A16" s="10" t="s">
        <v>486</v>
      </c>
      <c r="B16" s="10" t="s">
        <v>484</v>
      </c>
      <c r="C16" s="10" t="s">
        <v>485</v>
      </c>
      <c r="D16" s="18" t="s">
        <v>93</v>
      </c>
      <c r="E16" s="32">
        <v>5690</v>
      </c>
      <c r="F16" s="27" t="s">
        <v>1300</v>
      </c>
      <c r="G16" s="32">
        <v>0</v>
      </c>
      <c r="H16" s="10" t="s">
        <v>52</v>
      </c>
      <c r="I16" s="19">
        <v>0</v>
      </c>
      <c r="J16" s="10" t="s">
        <v>52</v>
      </c>
      <c r="K16" s="19">
        <v>0</v>
      </c>
      <c r="L16" s="10" t="s">
        <v>52</v>
      </c>
      <c r="M16" s="19">
        <v>0</v>
      </c>
      <c r="N16" s="10" t="s">
        <v>52</v>
      </c>
      <c r="O16" s="19">
        <f t="shared" si="0"/>
        <v>5690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0</v>
      </c>
      <c r="V16" s="19">
        <v>0</v>
      </c>
      <c r="W16" s="10" t="s">
        <v>1301</v>
      </c>
      <c r="X16" s="10" t="s">
        <v>52</v>
      </c>
      <c r="Y16" s="2" t="s">
        <v>52</v>
      </c>
      <c r="Z16" s="2" t="s">
        <v>52</v>
      </c>
      <c r="AA16" s="20"/>
      <c r="AB16" s="2" t="s">
        <v>52</v>
      </c>
    </row>
    <row r="17" spans="1:28" ht="30" customHeight="1" x14ac:dyDescent="0.3">
      <c r="A17" s="10" t="s">
        <v>489</v>
      </c>
      <c r="B17" s="10" t="s">
        <v>484</v>
      </c>
      <c r="C17" s="10" t="s">
        <v>488</v>
      </c>
      <c r="D17" s="18" t="s">
        <v>93</v>
      </c>
      <c r="E17" s="32">
        <v>3000</v>
      </c>
      <c r="F17" s="27" t="s">
        <v>1302</v>
      </c>
      <c r="G17" s="32">
        <v>0</v>
      </c>
      <c r="H17" s="10" t="s">
        <v>52</v>
      </c>
      <c r="I17" s="19">
        <v>0</v>
      </c>
      <c r="J17" s="10" t="s">
        <v>52</v>
      </c>
      <c r="K17" s="19">
        <v>0</v>
      </c>
      <c r="L17" s="10" t="s">
        <v>52</v>
      </c>
      <c r="M17" s="19">
        <v>0</v>
      </c>
      <c r="N17" s="10" t="s">
        <v>52</v>
      </c>
      <c r="O17" s="19">
        <f t="shared" si="0"/>
        <v>3000</v>
      </c>
      <c r="P17" s="19">
        <v>0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  <c r="V17" s="19">
        <v>0</v>
      </c>
      <c r="W17" s="10" t="s">
        <v>1303</v>
      </c>
      <c r="X17" s="10" t="s">
        <v>52</v>
      </c>
      <c r="Y17" s="2" t="s">
        <v>52</v>
      </c>
      <c r="Z17" s="2" t="s">
        <v>52</v>
      </c>
      <c r="AA17" s="20"/>
      <c r="AB17" s="2" t="s">
        <v>52</v>
      </c>
    </row>
    <row r="18" spans="1:28" ht="30" customHeight="1" x14ac:dyDescent="0.3">
      <c r="A18" s="10" t="s">
        <v>550</v>
      </c>
      <c r="B18" s="10" t="s">
        <v>548</v>
      </c>
      <c r="C18" s="10" t="s">
        <v>549</v>
      </c>
      <c r="D18" s="18" t="s">
        <v>93</v>
      </c>
      <c r="E18" s="32">
        <v>10500</v>
      </c>
      <c r="F18" s="27" t="s">
        <v>52</v>
      </c>
      <c r="G18" s="32">
        <v>21200</v>
      </c>
      <c r="H18" s="10" t="s">
        <v>1304</v>
      </c>
      <c r="I18" s="32">
        <v>0</v>
      </c>
      <c r="J18" s="10" t="s">
        <v>52</v>
      </c>
      <c r="K18" s="19">
        <v>14000</v>
      </c>
      <c r="L18" s="10" t="s">
        <v>1305</v>
      </c>
      <c r="M18" s="19">
        <v>0</v>
      </c>
      <c r="N18" s="10" t="s">
        <v>52</v>
      </c>
      <c r="O18" s="19">
        <f t="shared" si="0"/>
        <v>10500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0" t="s">
        <v>1306</v>
      </c>
      <c r="X18" s="10" t="s">
        <v>52</v>
      </c>
      <c r="Y18" s="2" t="s">
        <v>52</v>
      </c>
      <c r="Z18" s="2" t="s">
        <v>52</v>
      </c>
      <c r="AA18" s="20"/>
      <c r="AB18" s="2" t="s">
        <v>52</v>
      </c>
    </row>
    <row r="19" spans="1:28" ht="30" customHeight="1" x14ac:dyDescent="0.3">
      <c r="A19" s="10" t="s">
        <v>531</v>
      </c>
      <c r="B19" s="10" t="s">
        <v>529</v>
      </c>
      <c r="C19" s="10" t="s">
        <v>530</v>
      </c>
      <c r="D19" s="18" t="s">
        <v>93</v>
      </c>
      <c r="E19" s="32">
        <v>0</v>
      </c>
      <c r="F19" s="27" t="s">
        <v>52</v>
      </c>
      <c r="G19" s="32">
        <v>0</v>
      </c>
      <c r="H19" s="10" t="s">
        <v>52</v>
      </c>
      <c r="I19" s="32">
        <v>340</v>
      </c>
      <c r="J19" s="10" t="s">
        <v>1307</v>
      </c>
      <c r="K19" s="19">
        <v>0</v>
      </c>
      <c r="L19" s="10" t="s">
        <v>52</v>
      </c>
      <c r="M19" s="19">
        <v>340</v>
      </c>
      <c r="N19" s="10" t="s">
        <v>1308</v>
      </c>
      <c r="O19" s="19">
        <f t="shared" si="0"/>
        <v>340</v>
      </c>
      <c r="P19" s="19">
        <v>0</v>
      </c>
      <c r="Q19" s="19">
        <v>0</v>
      </c>
      <c r="R19" s="19">
        <v>0</v>
      </c>
      <c r="S19" s="19">
        <v>0</v>
      </c>
      <c r="T19" s="19">
        <v>0</v>
      </c>
      <c r="U19" s="19">
        <v>0</v>
      </c>
      <c r="V19" s="19">
        <v>0</v>
      </c>
      <c r="W19" s="10" t="s">
        <v>1309</v>
      </c>
      <c r="X19" s="10" t="s">
        <v>52</v>
      </c>
      <c r="Y19" s="2" t="s">
        <v>52</v>
      </c>
      <c r="Z19" s="2" t="s">
        <v>52</v>
      </c>
      <c r="AA19" s="20"/>
      <c r="AB19" s="2" t="s">
        <v>52</v>
      </c>
    </row>
    <row r="20" spans="1:28" ht="30" customHeight="1" x14ac:dyDescent="0.3">
      <c r="A20" s="10" t="s">
        <v>788</v>
      </c>
      <c r="B20" s="10" t="s">
        <v>529</v>
      </c>
      <c r="C20" s="10" t="s">
        <v>787</v>
      </c>
      <c r="D20" s="18" t="s">
        <v>93</v>
      </c>
      <c r="E20" s="32">
        <v>0</v>
      </c>
      <c r="F20" s="27" t="s">
        <v>52</v>
      </c>
      <c r="G20" s="32">
        <v>1090</v>
      </c>
      <c r="H20" s="10"/>
      <c r="I20" s="32">
        <v>1890</v>
      </c>
      <c r="J20" s="10" t="s">
        <v>1307</v>
      </c>
      <c r="K20" s="19">
        <v>0</v>
      </c>
      <c r="L20" s="10" t="s">
        <v>52</v>
      </c>
      <c r="M20" s="19">
        <v>0</v>
      </c>
      <c r="N20" s="10" t="s">
        <v>52</v>
      </c>
      <c r="O20" s="19">
        <f t="shared" si="0"/>
        <v>1090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0" t="s">
        <v>1310</v>
      </c>
      <c r="X20" s="10" t="s">
        <v>52</v>
      </c>
      <c r="Y20" s="2" t="s">
        <v>52</v>
      </c>
      <c r="Z20" s="2" t="s">
        <v>52</v>
      </c>
      <c r="AA20" s="20"/>
      <c r="AB20" s="2" t="s">
        <v>52</v>
      </c>
    </row>
    <row r="21" spans="1:28" ht="30" customHeight="1" x14ac:dyDescent="0.3">
      <c r="A21" s="10" t="s">
        <v>791</v>
      </c>
      <c r="B21" s="10" t="s">
        <v>529</v>
      </c>
      <c r="C21" s="10" t="s">
        <v>790</v>
      </c>
      <c r="D21" s="18" t="s">
        <v>93</v>
      </c>
      <c r="E21" s="32">
        <v>0</v>
      </c>
      <c r="F21" s="27" t="s">
        <v>52</v>
      </c>
      <c r="G21" s="32">
        <v>3480</v>
      </c>
      <c r="H21" s="10"/>
      <c r="I21" s="32">
        <v>3480</v>
      </c>
      <c r="J21" s="10" t="s">
        <v>1307</v>
      </c>
      <c r="K21" s="19">
        <v>0</v>
      </c>
      <c r="L21" s="10" t="s">
        <v>52</v>
      </c>
      <c r="M21" s="19">
        <v>0</v>
      </c>
      <c r="N21" s="10" t="s">
        <v>52</v>
      </c>
      <c r="O21" s="19">
        <f t="shared" si="0"/>
        <v>3480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19">
        <v>0</v>
      </c>
      <c r="V21" s="19">
        <v>0</v>
      </c>
      <c r="W21" s="10" t="s">
        <v>1311</v>
      </c>
      <c r="X21" s="10" t="s">
        <v>52</v>
      </c>
      <c r="Y21" s="2" t="s">
        <v>52</v>
      </c>
      <c r="Z21" s="2" t="s">
        <v>52</v>
      </c>
      <c r="AA21" s="20"/>
      <c r="AB21" s="2" t="s">
        <v>52</v>
      </c>
    </row>
    <row r="22" spans="1:28" ht="30" customHeight="1" x14ac:dyDescent="0.3">
      <c r="A22" s="10" t="s">
        <v>534</v>
      </c>
      <c r="B22" s="10" t="s">
        <v>529</v>
      </c>
      <c r="C22" s="10" t="s">
        <v>533</v>
      </c>
      <c r="D22" s="18" t="s">
        <v>93</v>
      </c>
      <c r="E22" s="32">
        <v>2500</v>
      </c>
      <c r="F22" s="27" t="s">
        <v>1312</v>
      </c>
      <c r="G22" s="32">
        <v>0</v>
      </c>
      <c r="H22" s="10" t="s">
        <v>52</v>
      </c>
      <c r="I22" s="19">
        <v>3630</v>
      </c>
      <c r="J22" s="10" t="s">
        <v>1307</v>
      </c>
      <c r="K22" s="19">
        <v>0</v>
      </c>
      <c r="L22" s="10" t="s">
        <v>52</v>
      </c>
      <c r="M22" s="19">
        <v>3630</v>
      </c>
      <c r="N22" s="10" t="s">
        <v>1308</v>
      </c>
      <c r="O22" s="19">
        <f t="shared" si="0"/>
        <v>2500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0" t="s">
        <v>1313</v>
      </c>
      <c r="X22" s="10" t="s">
        <v>52</v>
      </c>
      <c r="Y22" s="2" t="s">
        <v>52</v>
      </c>
      <c r="Z22" s="2" t="s">
        <v>52</v>
      </c>
      <c r="AA22" s="20"/>
      <c r="AB22" s="2" t="s">
        <v>52</v>
      </c>
    </row>
    <row r="23" spans="1:28" ht="30" customHeight="1" x14ac:dyDescent="0.3">
      <c r="A23" s="10" t="s">
        <v>664</v>
      </c>
      <c r="B23" s="10" t="s">
        <v>662</v>
      </c>
      <c r="C23" s="10" t="s">
        <v>663</v>
      </c>
      <c r="D23" s="18" t="s">
        <v>93</v>
      </c>
      <c r="E23" s="32">
        <v>0</v>
      </c>
      <c r="F23" s="27" t="s">
        <v>52</v>
      </c>
      <c r="G23" s="32">
        <v>2892</v>
      </c>
      <c r="H23" s="10" t="s">
        <v>52</v>
      </c>
      <c r="I23" s="19">
        <v>2900</v>
      </c>
      <c r="J23" s="10" t="s">
        <v>1307</v>
      </c>
      <c r="K23" s="19">
        <v>0</v>
      </c>
      <c r="L23" s="10" t="s">
        <v>52</v>
      </c>
      <c r="M23" s="19">
        <v>2900</v>
      </c>
      <c r="N23" s="10" t="s">
        <v>1308</v>
      </c>
      <c r="O23" s="19">
        <f t="shared" si="0"/>
        <v>2892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0" t="s">
        <v>1314</v>
      </c>
      <c r="X23" s="10" t="s">
        <v>52</v>
      </c>
      <c r="Y23" s="2" t="s">
        <v>52</v>
      </c>
      <c r="Z23" s="2" t="s">
        <v>52</v>
      </c>
      <c r="AA23" s="20"/>
      <c r="AB23" s="2" t="s">
        <v>52</v>
      </c>
    </row>
    <row r="24" spans="1:28" ht="30" customHeight="1" x14ac:dyDescent="0.3">
      <c r="A24" s="10" t="s">
        <v>508</v>
      </c>
      <c r="B24" s="10" t="s">
        <v>506</v>
      </c>
      <c r="C24" s="10" t="s">
        <v>507</v>
      </c>
      <c r="D24" s="18" t="s">
        <v>93</v>
      </c>
      <c r="E24" s="32">
        <v>4500</v>
      </c>
      <c r="F24" s="27" t="s">
        <v>1315</v>
      </c>
      <c r="G24" s="32">
        <v>7500</v>
      </c>
      <c r="H24" s="10" t="s">
        <v>1316</v>
      </c>
      <c r="I24" s="19">
        <v>0</v>
      </c>
      <c r="J24" s="10" t="s">
        <v>52</v>
      </c>
      <c r="K24" s="19">
        <v>0</v>
      </c>
      <c r="L24" s="10" t="s">
        <v>52</v>
      </c>
      <c r="M24" s="19">
        <v>7500</v>
      </c>
      <c r="N24" s="10" t="s">
        <v>1317</v>
      </c>
      <c r="O24" s="19">
        <f t="shared" si="0"/>
        <v>4500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0" t="s">
        <v>1318</v>
      </c>
      <c r="X24" s="10" t="s">
        <v>52</v>
      </c>
      <c r="Y24" s="2" t="s">
        <v>52</v>
      </c>
      <c r="Z24" s="2" t="s">
        <v>52</v>
      </c>
      <c r="AA24" s="20"/>
      <c r="AB24" s="2" t="s">
        <v>52</v>
      </c>
    </row>
    <row r="25" spans="1:28" ht="30" customHeight="1" x14ac:dyDescent="0.3">
      <c r="A25" s="10" t="s">
        <v>562</v>
      </c>
      <c r="B25" s="10" t="s">
        <v>560</v>
      </c>
      <c r="C25" s="10" t="s">
        <v>561</v>
      </c>
      <c r="D25" s="18" t="s">
        <v>93</v>
      </c>
      <c r="E25" s="32">
        <v>13500</v>
      </c>
      <c r="F25" s="27" t="s">
        <v>52</v>
      </c>
      <c r="G25" s="32">
        <v>0</v>
      </c>
      <c r="H25" s="10" t="s">
        <v>52</v>
      </c>
      <c r="I25" s="19">
        <v>0</v>
      </c>
      <c r="J25" s="10" t="s">
        <v>52</v>
      </c>
      <c r="K25" s="19">
        <v>3800</v>
      </c>
      <c r="L25" s="10" t="s">
        <v>1319</v>
      </c>
      <c r="M25" s="19">
        <v>3800</v>
      </c>
      <c r="N25" s="10" t="s">
        <v>1320</v>
      </c>
      <c r="O25" s="19">
        <f>E25</f>
        <v>13500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0" t="s">
        <v>1321</v>
      </c>
      <c r="X25" s="10" t="s">
        <v>52</v>
      </c>
      <c r="Y25" s="2" t="s">
        <v>52</v>
      </c>
      <c r="Z25" s="2" t="s">
        <v>52</v>
      </c>
      <c r="AA25" s="20"/>
      <c r="AB25" s="2" t="s">
        <v>52</v>
      </c>
    </row>
    <row r="26" spans="1:28" ht="30" customHeight="1" x14ac:dyDescent="0.3">
      <c r="A26" s="10" t="s">
        <v>800</v>
      </c>
      <c r="B26" s="10" t="s">
        <v>798</v>
      </c>
      <c r="C26" s="10" t="s">
        <v>799</v>
      </c>
      <c r="D26" s="18" t="s">
        <v>93</v>
      </c>
      <c r="E26" s="32">
        <v>3100</v>
      </c>
      <c r="F26" s="27" t="s">
        <v>1322</v>
      </c>
      <c r="G26" s="32">
        <v>0</v>
      </c>
      <c r="H26" s="10" t="s">
        <v>52</v>
      </c>
      <c r="I26" s="19">
        <v>0</v>
      </c>
      <c r="J26" s="10" t="s">
        <v>52</v>
      </c>
      <c r="K26" s="19">
        <v>0</v>
      </c>
      <c r="L26" s="10" t="s">
        <v>52</v>
      </c>
      <c r="M26" s="19">
        <v>0</v>
      </c>
      <c r="N26" s="10" t="s">
        <v>52</v>
      </c>
      <c r="O26" s="19">
        <f t="shared" si="0"/>
        <v>3100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0" t="s">
        <v>1323</v>
      </c>
      <c r="X26" s="10" t="s">
        <v>52</v>
      </c>
      <c r="Y26" s="2" t="s">
        <v>52</v>
      </c>
      <c r="Z26" s="2" t="s">
        <v>52</v>
      </c>
      <c r="AA26" s="20"/>
      <c r="AB26" s="2" t="s">
        <v>52</v>
      </c>
    </row>
    <row r="27" spans="1:28" ht="30" customHeight="1" x14ac:dyDescent="0.3">
      <c r="A27" s="10" t="s">
        <v>554</v>
      </c>
      <c r="B27" s="10" t="s">
        <v>552</v>
      </c>
      <c r="C27" s="10" t="s">
        <v>553</v>
      </c>
      <c r="D27" s="18" t="s">
        <v>93</v>
      </c>
      <c r="E27" s="32">
        <v>2900</v>
      </c>
      <c r="F27" s="27" t="s">
        <v>1324</v>
      </c>
      <c r="G27" s="32">
        <v>5800</v>
      </c>
      <c r="H27" s="10" t="s">
        <v>1316</v>
      </c>
      <c r="I27" s="19">
        <v>5800</v>
      </c>
      <c r="J27" s="10" t="s">
        <v>1325</v>
      </c>
      <c r="K27" s="19">
        <v>5900</v>
      </c>
      <c r="L27" s="10" t="s">
        <v>1319</v>
      </c>
      <c r="M27" s="19">
        <v>5900</v>
      </c>
      <c r="N27" s="10" t="s">
        <v>1320</v>
      </c>
      <c r="O27" s="19">
        <f t="shared" si="0"/>
        <v>2900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0" t="s">
        <v>1326</v>
      </c>
      <c r="X27" s="10" t="s">
        <v>52</v>
      </c>
      <c r="Y27" s="2" t="s">
        <v>52</v>
      </c>
      <c r="Z27" s="2" t="s">
        <v>52</v>
      </c>
      <c r="AA27" s="20"/>
      <c r="AB27" s="2" t="s">
        <v>52</v>
      </c>
    </row>
    <row r="28" spans="1:28" ht="30" customHeight="1" x14ac:dyDescent="0.3">
      <c r="A28" s="10" t="s">
        <v>558</v>
      </c>
      <c r="B28" s="10" t="s">
        <v>556</v>
      </c>
      <c r="C28" s="10" t="s">
        <v>557</v>
      </c>
      <c r="D28" s="18" t="s">
        <v>93</v>
      </c>
      <c r="E28" s="32">
        <v>0</v>
      </c>
      <c r="F28" s="27" t="s">
        <v>52</v>
      </c>
      <c r="G28" s="32">
        <v>6100</v>
      </c>
      <c r="H28" s="10"/>
      <c r="I28" s="19">
        <v>7300</v>
      </c>
      <c r="J28" s="10" t="s">
        <v>1325</v>
      </c>
      <c r="K28" s="19">
        <v>6600</v>
      </c>
      <c r="L28" s="10" t="s">
        <v>1319</v>
      </c>
      <c r="M28" s="19">
        <v>6600</v>
      </c>
      <c r="N28" s="10" t="s">
        <v>1320</v>
      </c>
      <c r="O28" s="19">
        <f t="shared" si="0"/>
        <v>6100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0" t="s">
        <v>1327</v>
      </c>
      <c r="X28" s="10" t="s">
        <v>52</v>
      </c>
      <c r="Y28" s="2" t="s">
        <v>52</v>
      </c>
      <c r="Z28" s="2" t="s">
        <v>52</v>
      </c>
      <c r="AA28" s="20"/>
      <c r="AB28" s="2" t="s">
        <v>52</v>
      </c>
    </row>
    <row r="29" spans="1:28" ht="30" customHeight="1" x14ac:dyDescent="0.3">
      <c r="A29" s="10" t="s">
        <v>527</v>
      </c>
      <c r="B29" s="10" t="s">
        <v>525</v>
      </c>
      <c r="C29" s="10" t="s">
        <v>526</v>
      </c>
      <c r="D29" s="18" t="s">
        <v>93</v>
      </c>
      <c r="E29" s="32">
        <v>12000</v>
      </c>
      <c r="F29" s="27" t="s">
        <v>1328</v>
      </c>
      <c r="G29" s="32">
        <v>13900</v>
      </c>
      <c r="H29" s="10" t="s">
        <v>1329</v>
      </c>
      <c r="I29" s="19">
        <v>13900</v>
      </c>
      <c r="J29" s="10" t="s">
        <v>1330</v>
      </c>
      <c r="K29" s="19">
        <v>13900</v>
      </c>
      <c r="L29" s="10" t="s">
        <v>1331</v>
      </c>
      <c r="M29" s="19">
        <v>13900</v>
      </c>
      <c r="N29" s="10" t="s">
        <v>1332</v>
      </c>
      <c r="O29" s="19">
        <f t="shared" si="0"/>
        <v>12000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0" t="s">
        <v>1333</v>
      </c>
      <c r="X29" s="10" t="s">
        <v>52</v>
      </c>
      <c r="Y29" s="2" t="s">
        <v>52</v>
      </c>
      <c r="Z29" s="2" t="s">
        <v>52</v>
      </c>
      <c r="AA29" s="20"/>
      <c r="AB29" s="2" t="s">
        <v>52</v>
      </c>
    </row>
    <row r="30" spans="1:28" ht="30" customHeight="1" x14ac:dyDescent="0.3">
      <c r="A30" s="10" t="s">
        <v>784</v>
      </c>
      <c r="B30" s="10" t="s">
        <v>525</v>
      </c>
      <c r="C30" s="10" t="s">
        <v>783</v>
      </c>
      <c r="D30" s="18" t="s">
        <v>93</v>
      </c>
      <c r="E30" s="32">
        <v>56500</v>
      </c>
      <c r="F30" s="27" t="s">
        <v>1334</v>
      </c>
      <c r="G30" s="32">
        <v>0</v>
      </c>
      <c r="H30" s="10" t="s">
        <v>52</v>
      </c>
      <c r="I30" s="19">
        <v>0</v>
      </c>
      <c r="J30" s="10" t="s">
        <v>52</v>
      </c>
      <c r="K30" s="19">
        <v>0</v>
      </c>
      <c r="L30" s="10" t="s">
        <v>52</v>
      </c>
      <c r="M30" s="19">
        <v>0</v>
      </c>
      <c r="N30" s="10" t="s">
        <v>52</v>
      </c>
      <c r="O30" s="19">
        <f t="shared" si="0"/>
        <v>56500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0" t="s">
        <v>1335</v>
      </c>
      <c r="X30" s="10" t="s">
        <v>52</v>
      </c>
      <c r="Y30" s="2" t="s">
        <v>52</v>
      </c>
      <c r="Z30" s="2" t="s">
        <v>52</v>
      </c>
      <c r="AA30" s="20"/>
      <c r="AB30" s="2" t="s">
        <v>52</v>
      </c>
    </row>
    <row r="31" spans="1:28" ht="30" customHeight="1" x14ac:dyDescent="0.3">
      <c r="A31" s="10" t="s">
        <v>515</v>
      </c>
      <c r="B31" s="10" t="s">
        <v>510</v>
      </c>
      <c r="C31" s="10" t="s">
        <v>514</v>
      </c>
      <c r="D31" s="18" t="s">
        <v>93</v>
      </c>
      <c r="E31" s="32">
        <v>24000</v>
      </c>
      <c r="F31" s="27" t="s">
        <v>1336</v>
      </c>
      <c r="G31" s="32">
        <v>0</v>
      </c>
      <c r="H31" s="10" t="s">
        <v>52</v>
      </c>
      <c r="I31" s="19">
        <v>0</v>
      </c>
      <c r="J31" s="10" t="s">
        <v>52</v>
      </c>
      <c r="K31" s="19">
        <v>0</v>
      </c>
      <c r="L31" s="10" t="s">
        <v>52</v>
      </c>
      <c r="M31" s="19">
        <v>0</v>
      </c>
      <c r="N31" s="10" t="s">
        <v>52</v>
      </c>
      <c r="O31" s="19">
        <f t="shared" si="0"/>
        <v>24000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0" t="s">
        <v>1337</v>
      </c>
      <c r="X31" s="10" t="s">
        <v>52</v>
      </c>
      <c r="Y31" s="2" t="s">
        <v>52</v>
      </c>
      <c r="Z31" s="2" t="s">
        <v>52</v>
      </c>
      <c r="AA31" s="20"/>
      <c r="AB31" s="2" t="s">
        <v>52</v>
      </c>
    </row>
    <row r="32" spans="1:28" ht="30" customHeight="1" x14ac:dyDescent="0.3">
      <c r="A32" s="10" t="s">
        <v>512</v>
      </c>
      <c r="B32" s="10" t="s">
        <v>510</v>
      </c>
      <c r="C32" s="10" t="s">
        <v>511</v>
      </c>
      <c r="D32" s="18" t="s">
        <v>93</v>
      </c>
      <c r="E32" s="32">
        <v>36000</v>
      </c>
      <c r="F32" s="27" t="s">
        <v>1336</v>
      </c>
      <c r="G32" s="32">
        <v>40100</v>
      </c>
      <c r="H32" s="10" t="s">
        <v>1338</v>
      </c>
      <c r="I32" s="19">
        <v>40100</v>
      </c>
      <c r="J32" s="10" t="s">
        <v>1339</v>
      </c>
      <c r="K32" s="19">
        <v>40100</v>
      </c>
      <c r="L32" s="10" t="s">
        <v>1340</v>
      </c>
      <c r="M32" s="19">
        <v>40100</v>
      </c>
      <c r="N32" s="10" t="s">
        <v>1341</v>
      </c>
      <c r="O32" s="19">
        <f t="shared" si="0"/>
        <v>36000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0" t="s">
        <v>1342</v>
      </c>
      <c r="X32" s="10" t="s">
        <v>52</v>
      </c>
      <c r="Y32" s="2" t="s">
        <v>52</v>
      </c>
      <c r="Z32" s="2" t="s">
        <v>52</v>
      </c>
      <c r="AA32" s="20"/>
      <c r="AB32" s="2" t="s">
        <v>52</v>
      </c>
    </row>
    <row r="33" spans="1:28" ht="30" customHeight="1" x14ac:dyDescent="0.3">
      <c r="A33" s="10" t="s">
        <v>775</v>
      </c>
      <c r="B33" s="10" t="s">
        <v>510</v>
      </c>
      <c r="C33" s="10" t="s">
        <v>774</v>
      </c>
      <c r="D33" s="18" t="s">
        <v>93</v>
      </c>
      <c r="E33" s="32">
        <v>55000</v>
      </c>
      <c r="F33" s="27" t="s">
        <v>1343</v>
      </c>
      <c r="G33" s="32">
        <v>0</v>
      </c>
      <c r="H33" s="10" t="s">
        <v>52</v>
      </c>
      <c r="I33" s="19">
        <v>0</v>
      </c>
      <c r="J33" s="10" t="s">
        <v>52</v>
      </c>
      <c r="K33" s="19">
        <v>0</v>
      </c>
      <c r="L33" s="10" t="s">
        <v>52</v>
      </c>
      <c r="M33" s="19">
        <v>0</v>
      </c>
      <c r="N33" s="10" t="s">
        <v>52</v>
      </c>
      <c r="O33" s="19">
        <f t="shared" si="0"/>
        <v>55000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0</v>
      </c>
      <c r="V33" s="19">
        <v>0</v>
      </c>
      <c r="W33" s="10" t="s">
        <v>1344</v>
      </c>
      <c r="X33" s="10" t="s">
        <v>52</v>
      </c>
      <c r="Y33" s="2" t="s">
        <v>52</v>
      </c>
      <c r="Z33" s="2" t="s">
        <v>52</v>
      </c>
      <c r="AA33" s="20"/>
      <c r="AB33" s="2" t="s">
        <v>52</v>
      </c>
    </row>
    <row r="34" spans="1:28" ht="30" customHeight="1" x14ac:dyDescent="0.3">
      <c r="A34" s="10" t="s">
        <v>124</v>
      </c>
      <c r="B34" s="10" t="s">
        <v>121</v>
      </c>
      <c r="C34" s="10" t="s">
        <v>122</v>
      </c>
      <c r="D34" s="18" t="s">
        <v>123</v>
      </c>
      <c r="E34" s="32">
        <v>3000000</v>
      </c>
      <c r="F34" s="27" t="s">
        <v>52</v>
      </c>
      <c r="G34" s="32">
        <v>0</v>
      </c>
      <c r="H34" s="10" t="s">
        <v>52</v>
      </c>
      <c r="I34" s="19">
        <v>0</v>
      </c>
      <c r="J34" s="10" t="s">
        <v>52</v>
      </c>
      <c r="K34" s="19">
        <v>0</v>
      </c>
      <c r="L34" s="10" t="s">
        <v>52</v>
      </c>
      <c r="M34" s="19">
        <v>0</v>
      </c>
      <c r="N34" s="10" t="s">
        <v>52</v>
      </c>
      <c r="O34" s="19">
        <f t="shared" si="0"/>
        <v>3000000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>
        <v>0</v>
      </c>
      <c r="V34" s="19">
        <v>0</v>
      </c>
      <c r="W34" s="10" t="s">
        <v>1345</v>
      </c>
      <c r="X34" s="10" t="s">
        <v>52</v>
      </c>
      <c r="Y34" s="2" t="s">
        <v>52</v>
      </c>
      <c r="Z34" s="2" t="s">
        <v>52</v>
      </c>
      <c r="AA34" s="20"/>
      <c r="AB34" s="2" t="s">
        <v>52</v>
      </c>
    </row>
    <row r="35" spans="1:28" ht="30" customHeight="1" x14ac:dyDescent="0.3">
      <c r="A35" s="10" t="s">
        <v>138</v>
      </c>
      <c r="B35" s="10" t="s">
        <v>136</v>
      </c>
      <c r="C35" s="10" t="s">
        <v>137</v>
      </c>
      <c r="D35" s="18" t="s">
        <v>123</v>
      </c>
      <c r="E35" s="32">
        <v>1800000</v>
      </c>
      <c r="F35" s="27" t="s">
        <v>52</v>
      </c>
      <c r="G35" s="32">
        <v>0</v>
      </c>
      <c r="H35" s="10" t="s">
        <v>52</v>
      </c>
      <c r="I35" s="19">
        <v>0</v>
      </c>
      <c r="J35" s="10" t="s">
        <v>52</v>
      </c>
      <c r="K35" s="19">
        <v>0</v>
      </c>
      <c r="L35" s="10" t="s">
        <v>52</v>
      </c>
      <c r="M35" s="19">
        <v>0</v>
      </c>
      <c r="N35" s="10" t="s">
        <v>52</v>
      </c>
      <c r="O35" s="19">
        <f t="shared" si="0"/>
        <v>1800000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  <c r="V35" s="19">
        <v>0</v>
      </c>
      <c r="W35" s="10" t="s">
        <v>1346</v>
      </c>
      <c r="X35" s="10" t="s">
        <v>52</v>
      </c>
      <c r="Y35" s="2" t="s">
        <v>52</v>
      </c>
      <c r="Z35" s="2" t="s">
        <v>52</v>
      </c>
      <c r="AA35" s="20"/>
      <c r="AB35" s="2" t="s">
        <v>52</v>
      </c>
    </row>
    <row r="36" spans="1:28" ht="30" customHeight="1" x14ac:dyDescent="0.3">
      <c r="A36" s="10" t="s">
        <v>650</v>
      </c>
      <c r="B36" s="10" t="s">
        <v>648</v>
      </c>
      <c r="C36" s="10" t="s">
        <v>649</v>
      </c>
      <c r="D36" s="18" t="s">
        <v>123</v>
      </c>
      <c r="E36" s="32">
        <v>0</v>
      </c>
      <c r="F36" s="27" t="s">
        <v>52</v>
      </c>
      <c r="G36" s="32">
        <v>98000</v>
      </c>
      <c r="H36" s="10" t="s">
        <v>1347</v>
      </c>
      <c r="I36" s="19">
        <v>119600</v>
      </c>
      <c r="J36" s="10" t="s">
        <v>1348</v>
      </c>
      <c r="K36" s="19">
        <v>89000</v>
      </c>
      <c r="L36" s="10" t="s">
        <v>1349</v>
      </c>
      <c r="M36" s="19">
        <v>80900</v>
      </c>
      <c r="N36" s="10" t="s">
        <v>1350</v>
      </c>
      <c r="O36" s="19">
        <f t="shared" si="0"/>
        <v>80900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0</v>
      </c>
      <c r="V36" s="19">
        <v>0</v>
      </c>
      <c r="W36" s="10" t="s">
        <v>1351</v>
      </c>
      <c r="X36" s="10" t="s">
        <v>52</v>
      </c>
      <c r="Y36" s="2" t="s">
        <v>52</v>
      </c>
      <c r="Z36" s="2" t="s">
        <v>52</v>
      </c>
      <c r="AA36" s="20"/>
      <c r="AB36" s="2" t="s">
        <v>52</v>
      </c>
    </row>
    <row r="37" spans="1:28" ht="30" customHeight="1" x14ac:dyDescent="0.3">
      <c r="A37" s="10" t="s">
        <v>589</v>
      </c>
      <c r="B37" s="10" t="s">
        <v>587</v>
      </c>
      <c r="C37" s="10" t="s">
        <v>588</v>
      </c>
      <c r="D37" s="18" t="s">
        <v>519</v>
      </c>
      <c r="E37" s="32">
        <v>0</v>
      </c>
      <c r="F37" s="27" t="s">
        <v>52</v>
      </c>
      <c r="G37" s="32">
        <v>880000</v>
      </c>
      <c r="H37" s="10" t="s">
        <v>1341</v>
      </c>
      <c r="I37" s="19">
        <v>850000</v>
      </c>
      <c r="J37" s="10" t="s">
        <v>1352</v>
      </c>
      <c r="K37" s="19">
        <v>850000</v>
      </c>
      <c r="L37" s="10" t="s">
        <v>1353</v>
      </c>
      <c r="M37" s="19">
        <v>0</v>
      </c>
      <c r="N37" s="10" t="s">
        <v>52</v>
      </c>
      <c r="O37" s="19">
        <f t="shared" si="0"/>
        <v>850000</v>
      </c>
      <c r="P37" s="19">
        <v>0</v>
      </c>
      <c r="Q37" s="19">
        <v>0</v>
      </c>
      <c r="R37" s="19">
        <v>0</v>
      </c>
      <c r="S37" s="19">
        <v>0</v>
      </c>
      <c r="T37" s="19">
        <v>0</v>
      </c>
      <c r="U37" s="19">
        <v>0</v>
      </c>
      <c r="V37" s="19">
        <v>0</v>
      </c>
      <c r="W37" s="10" t="s">
        <v>1354</v>
      </c>
      <c r="X37" s="10" t="s">
        <v>52</v>
      </c>
      <c r="Y37" s="2" t="s">
        <v>52</v>
      </c>
      <c r="Z37" s="2" t="s">
        <v>52</v>
      </c>
      <c r="AA37" s="20"/>
      <c r="AB37" s="2" t="s">
        <v>52</v>
      </c>
    </row>
    <row r="38" spans="1:28" ht="30" customHeight="1" x14ac:dyDescent="0.3">
      <c r="A38" s="10" t="s">
        <v>683</v>
      </c>
      <c r="B38" s="10" t="s">
        <v>682</v>
      </c>
      <c r="C38" s="10" t="s">
        <v>431</v>
      </c>
      <c r="D38" s="18" t="s">
        <v>432</v>
      </c>
      <c r="E38" s="32">
        <v>0</v>
      </c>
      <c r="F38" s="27" t="s">
        <v>52</v>
      </c>
      <c r="G38" s="32">
        <v>0</v>
      </c>
      <c r="H38" s="10" t="s">
        <v>52</v>
      </c>
      <c r="I38" s="19">
        <v>0</v>
      </c>
      <c r="J38" s="10" t="s">
        <v>52</v>
      </c>
      <c r="K38" s="19">
        <v>0</v>
      </c>
      <c r="L38" s="10" t="s">
        <v>52</v>
      </c>
      <c r="M38" s="19">
        <v>0</v>
      </c>
      <c r="N38" s="10" t="s">
        <v>52</v>
      </c>
      <c r="O38" s="19">
        <v>0</v>
      </c>
      <c r="P38" s="19">
        <v>226122</v>
      </c>
      <c r="Q38" s="19">
        <v>0</v>
      </c>
      <c r="R38" s="19">
        <v>0</v>
      </c>
      <c r="S38" s="19">
        <v>0</v>
      </c>
      <c r="T38" s="19">
        <v>0</v>
      </c>
      <c r="U38" s="19">
        <v>0</v>
      </c>
      <c r="V38" s="19">
        <v>0</v>
      </c>
      <c r="W38" s="10" t="s">
        <v>1355</v>
      </c>
      <c r="X38" s="10" t="s">
        <v>52</v>
      </c>
      <c r="Y38" s="2" t="s">
        <v>1356</v>
      </c>
      <c r="Z38" s="2" t="s">
        <v>52</v>
      </c>
      <c r="AA38" s="20"/>
      <c r="AB38" s="2" t="s">
        <v>52</v>
      </c>
    </row>
    <row r="39" spans="1:28" ht="30" customHeight="1" x14ac:dyDescent="0.3">
      <c r="A39" s="10" t="s">
        <v>680</v>
      </c>
      <c r="B39" s="10" t="s">
        <v>679</v>
      </c>
      <c r="C39" s="10" t="s">
        <v>431</v>
      </c>
      <c r="D39" s="18" t="s">
        <v>432</v>
      </c>
      <c r="E39" s="32">
        <v>0</v>
      </c>
      <c r="F39" s="27" t="s">
        <v>52</v>
      </c>
      <c r="G39" s="32">
        <v>0</v>
      </c>
      <c r="H39" s="10" t="s">
        <v>52</v>
      </c>
      <c r="I39" s="19">
        <v>0</v>
      </c>
      <c r="J39" s="10" t="s">
        <v>52</v>
      </c>
      <c r="K39" s="19">
        <v>0</v>
      </c>
      <c r="L39" s="10" t="s">
        <v>52</v>
      </c>
      <c r="M39" s="19">
        <v>0</v>
      </c>
      <c r="N39" s="10" t="s">
        <v>52</v>
      </c>
      <c r="O39" s="19">
        <v>0</v>
      </c>
      <c r="P39" s="19">
        <v>315528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  <c r="V39" s="19">
        <v>0</v>
      </c>
      <c r="W39" s="10" t="s">
        <v>1357</v>
      </c>
      <c r="X39" s="10" t="s">
        <v>52</v>
      </c>
      <c r="Y39" s="2" t="s">
        <v>1356</v>
      </c>
      <c r="Z39" s="2" t="s">
        <v>52</v>
      </c>
      <c r="AA39" s="20"/>
      <c r="AB39" s="2" t="s">
        <v>52</v>
      </c>
    </row>
    <row r="40" spans="1:28" ht="30" customHeight="1" x14ac:dyDescent="0.3">
      <c r="A40" s="10" t="s">
        <v>433</v>
      </c>
      <c r="B40" s="10" t="s">
        <v>430</v>
      </c>
      <c r="C40" s="10" t="s">
        <v>431</v>
      </c>
      <c r="D40" s="18" t="s">
        <v>432</v>
      </c>
      <c r="E40" s="32">
        <v>0</v>
      </c>
      <c r="F40" s="27" t="s">
        <v>52</v>
      </c>
      <c r="G40" s="32">
        <v>0</v>
      </c>
      <c r="H40" s="10" t="s">
        <v>52</v>
      </c>
      <c r="I40" s="19">
        <v>0</v>
      </c>
      <c r="J40" s="10" t="s">
        <v>52</v>
      </c>
      <c r="K40" s="19">
        <v>0</v>
      </c>
      <c r="L40" s="10" t="s">
        <v>52</v>
      </c>
      <c r="M40" s="19">
        <v>0</v>
      </c>
      <c r="N40" s="10" t="s">
        <v>52</v>
      </c>
      <c r="O40" s="19">
        <v>0</v>
      </c>
      <c r="P40" s="19">
        <v>436224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0" t="s">
        <v>1358</v>
      </c>
      <c r="X40" s="10" t="s">
        <v>52</v>
      </c>
      <c r="Y40" s="2" t="s">
        <v>1356</v>
      </c>
      <c r="Z40" s="2" t="s">
        <v>52</v>
      </c>
      <c r="AA40" s="20"/>
      <c r="AB40" s="2" t="s">
        <v>52</v>
      </c>
    </row>
    <row r="41" spans="1:28" ht="30" customHeight="1" x14ac:dyDescent="0.3">
      <c r="A41" s="10" t="s">
        <v>701</v>
      </c>
      <c r="B41" s="10" t="s">
        <v>699</v>
      </c>
      <c r="C41" s="10" t="s">
        <v>700</v>
      </c>
      <c r="D41" s="18" t="s">
        <v>432</v>
      </c>
      <c r="E41" s="32">
        <v>0</v>
      </c>
      <c r="F41" s="27" t="s">
        <v>52</v>
      </c>
      <c r="G41" s="32">
        <v>0</v>
      </c>
      <c r="H41" s="10" t="s">
        <v>52</v>
      </c>
      <c r="I41" s="19">
        <v>0</v>
      </c>
      <c r="J41" s="10" t="s">
        <v>52</v>
      </c>
      <c r="K41" s="19">
        <v>0</v>
      </c>
      <c r="L41" s="10" t="s">
        <v>52</v>
      </c>
      <c r="M41" s="19">
        <v>0</v>
      </c>
      <c r="N41" s="10" t="s">
        <v>52</v>
      </c>
      <c r="O41" s="19">
        <v>0</v>
      </c>
      <c r="P41" s="19">
        <v>304509</v>
      </c>
      <c r="Q41" s="19">
        <v>0</v>
      </c>
      <c r="R41" s="19">
        <v>0</v>
      </c>
      <c r="S41" s="19">
        <v>0</v>
      </c>
      <c r="T41" s="19">
        <v>0</v>
      </c>
      <c r="U41" s="19">
        <v>0</v>
      </c>
      <c r="V41" s="19">
        <v>0</v>
      </c>
      <c r="W41" s="10" t="s">
        <v>1359</v>
      </c>
      <c r="X41" s="10" t="s">
        <v>52</v>
      </c>
      <c r="Y41" s="2" t="s">
        <v>1356</v>
      </c>
      <c r="Z41" s="2" t="s">
        <v>52</v>
      </c>
      <c r="AA41" s="20"/>
      <c r="AB41" s="2" t="s">
        <v>52</v>
      </c>
    </row>
    <row r="42" spans="1:28" ht="30" customHeight="1" x14ac:dyDescent="0.3">
      <c r="A42" s="10" t="s">
        <v>671</v>
      </c>
      <c r="B42" s="10" t="s">
        <v>670</v>
      </c>
      <c r="C42" s="10" t="s">
        <v>592</v>
      </c>
      <c r="D42" s="18" t="s">
        <v>432</v>
      </c>
      <c r="E42" s="32">
        <v>0</v>
      </c>
      <c r="F42" s="27" t="s">
        <v>52</v>
      </c>
      <c r="G42" s="32">
        <v>0</v>
      </c>
      <c r="H42" s="10" t="s">
        <v>52</v>
      </c>
      <c r="I42" s="19">
        <v>0</v>
      </c>
      <c r="J42" s="10" t="s">
        <v>52</v>
      </c>
      <c r="K42" s="19">
        <v>0</v>
      </c>
      <c r="L42" s="10" t="s">
        <v>52</v>
      </c>
      <c r="M42" s="19">
        <v>0</v>
      </c>
      <c r="N42" s="10" t="s">
        <v>52</v>
      </c>
      <c r="O42" s="19">
        <v>0</v>
      </c>
      <c r="P42" s="19">
        <v>144458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0" t="s">
        <v>1360</v>
      </c>
      <c r="X42" s="10" t="s">
        <v>593</v>
      </c>
      <c r="Y42" s="2" t="s">
        <v>1356</v>
      </c>
      <c r="Z42" s="2" t="s">
        <v>52</v>
      </c>
      <c r="AA42" s="20"/>
      <c r="AB42" s="2" t="s">
        <v>52</v>
      </c>
    </row>
    <row r="43" spans="1:28" ht="30" customHeight="1" x14ac:dyDescent="0.3">
      <c r="A43" s="10" t="s">
        <v>594</v>
      </c>
      <c r="B43" s="10" t="s">
        <v>591</v>
      </c>
      <c r="C43" s="10" t="s">
        <v>592</v>
      </c>
      <c r="D43" s="18" t="s">
        <v>432</v>
      </c>
      <c r="E43" s="32">
        <v>0</v>
      </c>
      <c r="F43" s="27" t="s">
        <v>52</v>
      </c>
      <c r="G43" s="32">
        <v>0</v>
      </c>
      <c r="H43" s="10" t="s">
        <v>52</v>
      </c>
      <c r="I43" s="19">
        <v>0</v>
      </c>
      <c r="J43" s="10" t="s">
        <v>52</v>
      </c>
      <c r="K43" s="19">
        <v>0</v>
      </c>
      <c r="L43" s="10" t="s">
        <v>52</v>
      </c>
      <c r="M43" s="19">
        <v>0</v>
      </c>
      <c r="N43" s="10" t="s">
        <v>52</v>
      </c>
      <c r="O43" s="19">
        <v>0</v>
      </c>
      <c r="P43" s="19">
        <v>122522</v>
      </c>
      <c r="Q43" s="19">
        <v>0</v>
      </c>
      <c r="R43" s="19">
        <v>0</v>
      </c>
      <c r="S43" s="19">
        <v>0</v>
      </c>
      <c r="T43" s="19">
        <v>0</v>
      </c>
      <c r="U43" s="19">
        <v>0</v>
      </c>
      <c r="V43" s="19">
        <v>0</v>
      </c>
      <c r="W43" s="10" t="s">
        <v>1361</v>
      </c>
      <c r="X43" s="10" t="s">
        <v>593</v>
      </c>
      <c r="Y43" s="2" t="s">
        <v>1356</v>
      </c>
      <c r="Z43" s="2" t="s">
        <v>52</v>
      </c>
      <c r="AA43" s="20"/>
      <c r="AB43" s="2" t="s">
        <v>52</v>
      </c>
    </row>
    <row r="44" spans="1:28" ht="30" customHeight="1" x14ac:dyDescent="0.3">
      <c r="A44" s="10" t="s">
        <v>597</v>
      </c>
      <c r="B44" s="10" t="s">
        <v>596</v>
      </c>
      <c r="C44" s="10" t="s">
        <v>592</v>
      </c>
      <c r="D44" s="18" t="s">
        <v>432</v>
      </c>
      <c r="E44" s="32">
        <v>0</v>
      </c>
      <c r="F44" s="27" t="s">
        <v>52</v>
      </c>
      <c r="G44" s="32">
        <v>0</v>
      </c>
      <c r="H44" s="10" t="s">
        <v>52</v>
      </c>
      <c r="I44" s="19">
        <v>0</v>
      </c>
      <c r="J44" s="10" t="s">
        <v>52</v>
      </c>
      <c r="K44" s="19">
        <v>0</v>
      </c>
      <c r="L44" s="10" t="s">
        <v>52</v>
      </c>
      <c r="M44" s="19">
        <v>0</v>
      </c>
      <c r="N44" s="10" t="s">
        <v>52</v>
      </c>
      <c r="O44" s="19">
        <v>0</v>
      </c>
      <c r="P44" s="19">
        <v>99248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0" t="s">
        <v>1362</v>
      </c>
      <c r="X44" s="10" t="s">
        <v>593</v>
      </c>
      <c r="Y44" s="2" t="s">
        <v>1356</v>
      </c>
      <c r="Z44" s="2" t="s">
        <v>52</v>
      </c>
      <c r="AA44" s="20"/>
      <c r="AB44" s="2" t="s">
        <v>52</v>
      </c>
    </row>
    <row r="45" spans="1:28" ht="30" customHeight="1" x14ac:dyDescent="0.3">
      <c r="A45" s="10" t="s">
        <v>676</v>
      </c>
      <c r="B45" s="10" t="s">
        <v>675</v>
      </c>
      <c r="C45" s="10" t="s">
        <v>592</v>
      </c>
      <c r="D45" s="18" t="s">
        <v>432</v>
      </c>
      <c r="E45" s="32">
        <v>0</v>
      </c>
      <c r="F45" s="27" t="s">
        <v>52</v>
      </c>
      <c r="G45" s="32">
        <v>0</v>
      </c>
      <c r="H45" s="10" t="s">
        <v>52</v>
      </c>
      <c r="I45" s="19">
        <v>0</v>
      </c>
      <c r="J45" s="10" t="s">
        <v>52</v>
      </c>
      <c r="K45" s="19">
        <v>0</v>
      </c>
      <c r="L45" s="10" t="s">
        <v>52</v>
      </c>
      <c r="M45" s="19">
        <v>0</v>
      </c>
      <c r="N45" s="10" t="s">
        <v>52</v>
      </c>
      <c r="O45" s="19">
        <v>0</v>
      </c>
      <c r="P45" s="19">
        <v>90694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0" t="s">
        <v>1363</v>
      </c>
      <c r="X45" s="10" t="s">
        <v>593</v>
      </c>
      <c r="Y45" s="2" t="s">
        <v>1356</v>
      </c>
      <c r="Z45" s="2" t="s">
        <v>52</v>
      </c>
      <c r="AA45" s="20"/>
      <c r="AB45" s="2" t="s">
        <v>52</v>
      </c>
    </row>
    <row r="46" spans="1:28" ht="30" customHeight="1" x14ac:dyDescent="0.3">
      <c r="A46" s="10" t="s">
        <v>523</v>
      </c>
      <c r="B46" s="10" t="s">
        <v>522</v>
      </c>
      <c r="C46" s="10" t="s">
        <v>52</v>
      </c>
      <c r="D46" s="18" t="s">
        <v>93</v>
      </c>
      <c r="E46" s="32">
        <v>59400</v>
      </c>
      <c r="F46" s="27" t="s">
        <v>1364</v>
      </c>
      <c r="G46" s="32">
        <v>0</v>
      </c>
      <c r="H46" s="10" t="s">
        <v>52</v>
      </c>
      <c r="I46" s="19">
        <v>0</v>
      </c>
      <c r="J46" s="10" t="s">
        <v>52</v>
      </c>
      <c r="K46" s="19">
        <v>0</v>
      </c>
      <c r="L46" s="10" t="s">
        <v>52</v>
      </c>
      <c r="M46" s="19">
        <v>0</v>
      </c>
      <c r="N46" s="10" t="s">
        <v>52</v>
      </c>
      <c r="O46" s="19">
        <f t="shared" ref="O46:O76" si="2">SMALL(E46:M46,COUNTIF(E46:M46,0)+1)</f>
        <v>59400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0</v>
      </c>
      <c r="V46" s="19">
        <v>0</v>
      </c>
      <c r="W46" s="10" t="s">
        <v>1365</v>
      </c>
      <c r="X46" s="10" t="s">
        <v>52</v>
      </c>
      <c r="Y46" s="2" t="s">
        <v>52</v>
      </c>
      <c r="Z46" s="2" t="s">
        <v>52</v>
      </c>
      <c r="AA46" s="20"/>
      <c r="AB46" s="2" t="s">
        <v>52</v>
      </c>
    </row>
    <row r="47" spans="1:28" ht="30" customHeight="1" x14ac:dyDescent="0.3">
      <c r="A47" s="10" t="s">
        <v>780</v>
      </c>
      <c r="B47" s="10" t="s">
        <v>778</v>
      </c>
      <c r="C47" s="10" t="s">
        <v>779</v>
      </c>
      <c r="D47" s="18" t="s">
        <v>519</v>
      </c>
      <c r="E47" s="32">
        <v>1850000</v>
      </c>
      <c r="F47" s="27" t="s">
        <v>1366</v>
      </c>
      <c r="G47" s="32">
        <v>0</v>
      </c>
      <c r="H47" s="10" t="s">
        <v>52</v>
      </c>
      <c r="I47" s="19">
        <v>0</v>
      </c>
      <c r="J47" s="10" t="s">
        <v>52</v>
      </c>
      <c r="K47" s="19">
        <v>0</v>
      </c>
      <c r="L47" s="10" t="s">
        <v>52</v>
      </c>
      <c r="M47" s="19">
        <v>0</v>
      </c>
      <c r="N47" s="10" t="s">
        <v>52</v>
      </c>
      <c r="O47" s="19">
        <f t="shared" si="2"/>
        <v>1850000</v>
      </c>
      <c r="P47" s="19">
        <v>0</v>
      </c>
      <c r="Q47" s="19">
        <v>0</v>
      </c>
      <c r="R47" s="19">
        <v>0</v>
      </c>
      <c r="S47" s="19">
        <v>0</v>
      </c>
      <c r="T47" s="19">
        <v>0</v>
      </c>
      <c r="U47" s="19">
        <v>0</v>
      </c>
      <c r="V47" s="19">
        <v>0</v>
      </c>
      <c r="W47" s="10" t="s">
        <v>1367</v>
      </c>
      <c r="X47" s="10" t="s">
        <v>52</v>
      </c>
      <c r="Y47" s="2" t="s">
        <v>52</v>
      </c>
      <c r="Z47" s="2" t="s">
        <v>52</v>
      </c>
      <c r="AA47" s="20"/>
      <c r="AB47" s="2" t="s">
        <v>52</v>
      </c>
    </row>
    <row r="48" spans="1:28" ht="30" customHeight="1" x14ac:dyDescent="0.3">
      <c r="A48" s="10" t="s">
        <v>520</v>
      </c>
      <c r="B48" s="10" t="s">
        <v>517</v>
      </c>
      <c r="C48" s="10" t="s">
        <v>518</v>
      </c>
      <c r="D48" s="18" t="s">
        <v>519</v>
      </c>
      <c r="E48" s="32">
        <v>1450000</v>
      </c>
      <c r="F48" s="27" t="s">
        <v>1368</v>
      </c>
      <c r="G48" s="32">
        <v>0</v>
      </c>
      <c r="H48" s="10" t="s">
        <v>52</v>
      </c>
      <c r="I48" s="19">
        <v>0</v>
      </c>
      <c r="J48" s="10" t="s">
        <v>52</v>
      </c>
      <c r="K48" s="19">
        <v>0</v>
      </c>
      <c r="L48" s="10" t="s">
        <v>52</v>
      </c>
      <c r="M48" s="19">
        <v>0</v>
      </c>
      <c r="N48" s="10" t="s">
        <v>52</v>
      </c>
      <c r="O48" s="19">
        <f t="shared" si="2"/>
        <v>1450000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0" t="s">
        <v>1369</v>
      </c>
      <c r="X48" s="10" t="s">
        <v>52</v>
      </c>
      <c r="Y48" s="2" t="s">
        <v>52</v>
      </c>
      <c r="Z48" s="2" t="s">
        <v>52</v>
      </c>
      <c r="AA48" s="20"/>
      <c r="AB48" s="2" t="s">
        <v>52</v>
      </c>
    </row>
    <row r="49" spans="1:28" ht="30" customHeight="1" x14ac:dyDescent="0.3">
      <c r="A49" s="10" t="s">
        <v>718</v>
      </c>
      <c r="B49" s="10" t="s">
        <v>517</v>
      </c>
      <c r="C49" s="10" t="s">
        <v>717</v>
      </c>
      <c r="D49" s="18" t="s">
        <v>519</v>
      </c>
      <c r="E49" s="32">
        <v>1100000</v>
      </c>
      <c r="F49" s="27" t="s">
        <v>1370</v>
      </c>
      <c r="G49" s="32">
        <v>0</v>
      </c>
      <c r="H49" s="10" t="s">
        <v>52</v>
      </c>
      <c r="I49" s="19">
        <v>0</v>
      </c>
      <c r="J49" s="10" t="s">
        <v>52</v>
      </c>
      <c r="K49" s="19">
        <v>0</v>
      </c>
      <c r="L49" s="10" t="s">
        <v>52</v>
      </c>
      <c r="M49" s="19">
        <v>0</v>
      </c>
      <c r="N49" s="10" t="s">
        <v>52</v>
      </c>
      <c r="O49" s="19">
        <f t="shared" si="2"/>
        <v>1100000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0" t="s">
        <v>1371</v>
      </c>
      <c r="X49" s="10" t="s">
        <v>52</v>
      </c>
      <c r="Y49" s="2" t="s">
        <v>52</v>
      </c>
      <c r="Z49" s="2" t="s">
        <v>52</v>
      </c>
      <c r="AA49" s="20"/>
      <c r="AB49" s="2" t="s">
        <v>52</v>
      </c>
    </row>
    <row r="50" spans="1:28" ht="30" customHeight="1" x14ac:dyDescent="0.3">
      <c r="A50" s="10" t="s">
        <v>566</v>
      </c>
      <c r="B50" s="10" t="s">
        <v>564</v>
      </c>
      <c r="C50" s="10" t="s">
        <v>565</v>
      </c>
      <c r="D50" s="18" t="s">
        <v>93</v>
      </c>
      <c r="E50" s="32">
        <v>385000</v>
      </c>
      <c r="F50" s="27" t="s">
        <v>1372</v>
      </c>
      <c r="G50" s="32">
        <v>0</v>
      </c>
      <c r="H50" s="10" t="s">
        <v>52</v>
      </c>
      <c r="I50" s="19">
        <v>0</v>
      </c>
      <c r="J50" s="10" t="s">
        <v>52</v>
      </c>
      <c r="K50" s="19">
        <v>90000</v>
      </c>
      <c r="L50" s="10" t="s">
        <v>1373</v>
      </c>
      <c r="M50" s="19">
        <v>0</v>
      </c>
      <c r="N50" s="10" t="s">
        <v>52</v>
      </c>
      <c r="O50" s="19">
        <f>E50</f>
        <v>385000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0" t="s">
        <v>1374</v>
      </c>
      <c r="X50" s="10" t="s">
        <v>52</v>
      </c>
      <c r="Y50" s="2" t="s">
        <v>52</v>
      </c>
      <c r="Z50" s="2" t="s">
        <v>52</v>
      </c>
      <c r="AA50" s="20"/>
      <c r="AB50" s="2" t="s">
        <v>52</v>
      </c>
    </row>
    <row r="51" spans="1:28" ht="30" customHeight="1" x14ac:dyDescent="0.3">
      <c r="A51" s="10" t="s">
        <v>653</v>
      </c>
      <c r="B51" s="10" t="s">
        <v>564</v>
      </c>
      <c r="C51" s="10" t="s">
        <v>652</v>
      </c>
      <c r="D51" s="18" t="s">
        <v>93</v>
      </c>
      <c r="E51" s="32">
        <v>385000</v>
      </c>
      <c r="F51" s="27" t="s">
        <v>1375</v>
      </c>
      <c r="G51" s="32">
        <v>0</v>
      </c>
      <c r="H51" s="10" t="s">
        <v>52</v>
      </c>
      <c r="I51" s="19">
        <v>0</v>
      </c>
      <c r="J51" s="10" t="s">
        <v>52</v>
      </c>
      <c r="K51" s="19">
        <v>110000</v>
      </c>
      <c r="L51" s="10" t="s">
        <v>1373</v>
      </c>
      <c r="M51" s="19">
        <v>0</v>
      </c>
      <c r="N51" s="10" t="s">
        <v>52</v>
      </c>
      <c r="O51" s="19">
        <f>E51</f>
        <v>385000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0</v>
      </c>
      <c r="V51" s="19">
        <v>0</v>
      </c>
      <c r="W51" s="10" t="s">
        <v>1376</v>
      </c>
      <c r="X51" s="10" t="s">
        <v>52</v>
      </c>
      <c r="Y51" s="2" t="s">
        <v>52</v>
      </c>
      <c r="Z51" s="2" t="s">
        <v>52</v>
      </c>
      <c r="AA51" s="20"/>
      <c r="AB51" s="2" t="s">
        <v>52</v>
      </c>
    </row>
    <row r="52" spans="1:28" ht="30" customHeight="1" x14ac:dyDescent="0.3">
      <c r="A52" s="10" t="s">
        <v>569</v>
      </c>
      <c r="B52" s="10" t="s">
        <v>564</v>
      </c>
      <c r="C52" s="10" t="s">
        <v>568</v>
      </c>
      <c r="D52" s="18" t="s">
        <v>93</v>
      </c>
      <c r="E52" s="32">
        <v>285000</v>
      </c>
      <c r="F52" s="27" t="s">
        <v>1372</v>
      </c>
      <c r="G52" s="32">
        <v>0</v>
      </c>
      <c r="H52" s="10" t="s">
        <v>52</v>
      </c>
      <c r="I52" s="19">
        <v>0</v>
      </c>
      <c r="J52" s="10" t="s">
        <v>52</v>
      </c>
      <c r="K52" s="19">
        <v>110000</v>
      </c>
      <c r="L52" s="10" t="s">
        <v>1373</v>
      </c>
      <c r="M52" s="19">
        <v>0</v>
      </c>
      <c r="N52" s="10" t="s">
        <v>52</v>
      </c>
      <c r="O52" s="19">
        <f>E52</f>
        <v>285000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0" t="s">
        <v>1377</v>
      </c>
      <c r="X52" s="10" t="s">
        <v>52</v>
      </c>
      <c r="Y52" s="2" t="s">
        <v>52</v>
      </c>
      <c r="Z52" s="2" t="s">
        <v>52</v>
      </c>
      <c r="AA52" s="20"/>
      <c r="AB52" s="2" t="s">
        <v>52</v>
      </c>
    </row>
    <row r="53" spans="1:28" ht="30" customHeight="1" x14ac:dyDescent="0.3">
      <c r="A53" s="10" t="s">
        <v>706</v>
      </c>
      <c r="B53" s="10" t="s">
        <v>480</v>
      </c>
      <c r="C53" s="10" t="s">
        <v>705</v>
      </c>
      <c r="D53" s="18" t="s">
        <v>118</v>
      </c>
      <c r="E53" s="32">
        <v>3917500</v>
      </c>
      <c r="F53" s="27" t="s">
        <v>1378</v>
      </c>
      <c r="G53" s="32">
        <v>0</v>
      </c>
      <c r="H53" s="10" t="s">
        <v>52</v>
      </c>
      <c r="I53" s="19">
        <v>0</v>
      </c>
      <c r="J53" s="10" t="s">
        <v>52</v>
      </c>
      <c r="K53" s="19">
        <v>0</v>
      </c>
      <c r="L53" s="10" t="s">
        <v>52</v>
      </c>
      <c r="M53" s="19">
        <v>0</v>
      </c>
      <c r="N53" s="10" t="s">
        <v>52</v>
      </c>
      <c r="O53" s="19">
        <f t="shared" si="2"/>
        <v>3917500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0" t="s">
        <v>1379</v>
      </c>
      <c r="X53" s="10" t="s">
        <v>52</v>
      </c>
      <c r="Y53" s="2" t="s">
        <v>52</v>
      </c>
      <c r="Z53" s="2" t="s">
        <v>52</v>
      </c>
      <c r="AA53" s="20"/>
      <c r="AB53" s="2" t="s">
        <v>52</v>
      </c>
    </row>
    <row r="54" spans="1:28" ht="30" hidden="1" customHeight="1" x14ac:dyDescent="0.3">
      <c r="A54" s="10" t="s">
        <v>482</v>
      </c>
      <c r="B54" s="10" t="s">
        <v>480</v>
      </c>
      <c r="C54" s="10" t="s">
        <v>481</v>
      </c>
      <c r="D54" s="18" t="s">
        <v>118</v>
      </c>
      <c r="E54" s="32">
        <v>2720500</v>
      </c>
      <c r="F54" s="27" t="s">
        <v>1378</v>
      </c>
      <c r="G54" s="32">
        <v>0</v>
      </c>
      <c r="H54" s="10" t="s">
        <v>52</v>
      </c>
      <c r="I54" s="19">
        <v>0</v>
      </c>
      <c r="J54" s="10" t="s">
        <v>52</v>
      </c>
      <c r="K54" s="19">
        <v>0</v>
      </c>
      <c r="L54" s="10" t="s">
        <v>52</v>
      </c>
      <c r="M54" s="19">
        <v>0</v>
      </c>
      <c r="N54" s="10" t="s">
        <v>52</v>
      </c>
      <c r="O54" s="19">
        <f t="shared" si="2"/>
        <v>2720500</v>
      </c>
      <c r="P54" s="19">
        <v>0</v>
      </c>
      <c r="Q54" s="19">
        <v>0</v>
      </c>
      <c r="R54" s="19">
        <v>0</v>
      </c>
      <c r="S54" s="19">
        <v>0</v>
      </c>
      <c r="T54" s="19">
        <v>0</v>
      </c>
      <c r="U54" s="19">
        <v>0</v>
      </c>
      <c r="V54" s="19">
        <v>0</v>
      </c>
      <c r="W54" s="10" t="s">
        <v>1380</v>
      </c>
      <c r="X54" s="10" t="s">
        <v>52</v>
      </c>
      <c r="Y54" s="2" t="s">
        <v>52</v>
      </c>
      <c r="Z54" s="2" t="s">
        <v>52</v>
      </c>
      <c r="AA54" s="20"/>
      <c r="AB54" s="2" t="s">
        <v>52</v>
      </c>
    </row>
    <row r="55" spans="1:28" ht="30" hidden="1" customHeight="1" x14ac:dyDescent="0.3">
      <c r="A55" s="10" t="s">
        <v>765</v>
      </c>
      <c r="B55" s="10" t="s">
        <v>480</v>
      </c>
      <c r="C55" s="10" t="s">
        <v>764</v>
      </c>
      <c r="D55" s="18" t="s">
        <v>118</v>
      </c>
      <c r="E55" s="32">
        <v>1274000</v>
      </c>
      <c r="F55" s="27" t="s">
        <v>1381</v>
      </c>
      <c r="G55" s="32">
        <v>0</v>
      </c>
      <c r="H55" s="10" t="s">
        <v>52</v>
      </c>
      <c r="I55" s="19">
        <v>0</v>
      </c>
      <c r="J55" s="10" t="s">
        <v>52</v>
      </c>
      <c r="K55" s="19">
        <v>0</v>
      </c>
      <c r="L55" s="10" t="s">
        <v>52</v>
      </c>
      <c r="M55" s="19">
        <v>0</v>
      </c>
      <c r="N55" s="10" t="s">
        <v>52</v>
      </c>
      <c r="O55" s="19">
        <f t="shared" si="2"/>
        <v>1274000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0" t="s">
        <v>1382</v>
      </c>
      <c r="X55" s="10" t="s">
        <v>52</v>
      </c>
      <c r="Y55" s="2" t="s">
        <v>52</v>
      </c>
      <c r="Z55" s="2" t="s">
        <v>52</v>
      </c>
      <c r="AA55" s="20"/>
      <c r="AB55" s="2" t="s">
        <v>52</v>
      </c>
    </row>
    <row r="56" spans="1:28" ht="30" hidden="1" customHeight="1" x14ac:dyDescent="0.3">
      <c r="A56" s="10" t="s">
        <v>1085</v>
      </c>
      <c r="B56" s="10" t="s">
        <v>480</v>
      </c>
      <c r="C56" s="10" t="s">
        <v>1084</v>
      </c>
      <c r="D56" s="18" t="s">
        <v>118</v>
      </c>
      <c r="E56" s="32">
        <v>1911000</v>
      </c>
      <c r="F56" s="27" t="s">
        <v>52</v>
      </c>
      <c r="G56" s="32">
        <v>0</v>
      </c>
      <c r="H56" s="10" t="s">
        <v>52</v>
      </c>
      <c r="I56" s="19">
        <v>0</v>
      </c>
      <c r="J56" s="10" t="s">
        <v>52</v>
      </c>
      <c r="K56" s="19">
        <v>0</v>
      </c>
      <c r="L56" s="10" t="s">
        <v>52</v>
      </c>
      <c r="M56" s="19">
        <v>0</v>
      </c>
      <c r="N56" s="10" t="s">
        <v>52</v>
      </c>
      <c r="O56" s="19">
        <f t="shared" si="2"/>
        <v>1911000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0" t="s">
        <v>1383</v>
      </c>
      <c r="X56" s="10" t="s">
        <v>52</v>
      </c>
      <c r="Y56" s="2" t="s">
        <v>52</v>
      </c>
      <c r="Z56" s="2" t="s">
        <v>52</v>
      </c>
      <c r="AA56" s="20"/>
      <c r="AB56" s="2" t="s">
        <v>52</v>
      </c>
    </row>
    <row r="57" spans="1:28" ht="30" customHeight="1" x14ac:dyDescent="0.3">
      <c r="A57" s="10" t="s">
        <v>500</v>
      </c>
      <c r="B57" s="10" t="s">
        <v>498</v>
      </c>
      <c r="C57" s="10" t="s">
        <v>499</v>
      </c>
      <c r="D57" s="18" t="s">
        <v>93</v>
      </c>
      <c r="E57" s="32">
        <v>10000</v>
      </c>
      <c r="F57" s="27" t="s">
        <v>1384</v>
      </c>
      <c r="G57" s="32">
        <v>0</v>
      </c>
      <c r="H57" s="10" t="s">
        <v>52</v>
      </c>
      <c r="I57" s="19">
        <v>0</v>
      </c>
      <c r="J57" s="10" t="s">
        <v>52</v>
      </c>
      <c r="K57" s="19">
        <v>0</v>
      </c>
      <c r="L57" s="10" t="s">
        <v>52</v>
      </c>
      <c r="M57" s="19">
        <v>0</v>
      </c>
      <c r="N57" s="10" t="s">
        <v>52</v>
      </c>
      <c r="O57" s="19">
        <f t="shared" si="2"/>
        <v>10000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0" t="s">
        <v>1385</v>
      </c>
      <c r="X57" s="10" t="s">
        <v>52</v>
      </c>
      <c r="Y57" s="2" t="s">
        <v>52</v>
      </c>
      <c r="Z57" s="2" t="s">
        <v>52</v>
      </c>
      <c r="AA57" s="20"/>
      <c r="AB57" s="2" t="s">
        <v>52</v>
      </c>
    </row>
    <row r="58" spans="1:28" ht="30" customHeight="1" x14ac:dyDescent="0.3">
      <c r="A58" s="10" t="s">
        <v>546</v>
      </c>
      <c r="B58" s="10" t="s">
        <v>544</v>
      </c>
      <c r="C58" s="10" t="s">
        <v>545</v>
      </c>
      <c r="D58" s="18" t="s">
        <v>93</v>
      </c>
      <c r="E58" s="32">
        <v>30000</v>
      </c>
      <c r="F58" s="27" t="s">
        <v>1386</v>
      </c>
      <c r="G58" s="32">
        <v>0</v>
      </c>
      <c r="H58" s="10" t="s">
        <v>52</v>
      </c>
      <c r="I58" s="19">
        <v>0</v>
      </c>
      <c r="J58" s="10" t="s">
        <v>52</v>
      </c>
      <c r="K58" s="19">
        <v>0</v>
      </c>
      <c r="L58" s="10" t="s">
        <v>52</v>
      </c>
      <c r="M58" s="19">
        <v>0</v>
      </c>
      <c r="N58" s="10" t="s">
        <v>52</v>
      </c>
      <c r="O58" s="19">
        <f t="shared" si="2"/>
        <v>30000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0</v>
      </c>
      <c r="V58" s="19">
        <v>0</v>
      </c>
      <c r="W58" s="10" t="s">
        <v>1387</v>
      </c>
      <c r="X58" s="10" t="s">
        <v>52</v>
      </c>
      <c r="Y58" s="2" t="s">
        <v>52</v>
      </c>
      <c r="Z58" s="2" t="s">
        <v>52</v>
      </c>
      <c r="AA58" s="20"/>
      <c r="AB58" s="2" t="s">
        <v>52</v>
      </c>
    </row>
    <row r="59" spans="1:28" ht="30" customHeight="1" x14ac:dyDescent="0.3">
      <c r="A59" s="10" t="s">
        <v>538</v>
      </c>
      <c r="B59" s="10" t="s">
        <v>536</v>
      </c>
      <c r="C59" s="10" t="s">
        <v>537</v>
      </c>
      <c r="D59" s="18" t="s">
        <v>93</v>
      </c>
      <c r="E59" s="32">
        <v>13970</v>
      </c>
      <c r="F59" s="27" t="s">
        <v>1388</v>
      </c>
      <c r="G59" s="32">
        <v>0</v>
      </c>
      <c r="H59" s="10" t="s">
        <v>52</v>
      </c>
      <c r="I59" s="19">
        <v>0</v>
      </c>
      <c r="J59" s="10" t="s">
        <v>52</v>
      </c>
      <c r="K59" s="19">
        <v>0</v>
      </c>
      <c r="L59" s="10" t="s">
        <v>52</v>
      </c>
      <c r="M59" s="19">
        <v>0</v>
      </c>
      <c r="N59" s="10" t="s">
        <v>52</v>
      </c>
      <c r="O59" s="19">
        <f t="shared" si="2"/>
        <v>13970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0</v>
      </c>
      <c r="W59" s="10" t="s">
        <v>1389</v>
      </c>
      <c r="X59" s="10" t="s">
        <v>52</v>
      </c>
      <c r="Y59" s="2" t="s">
        <v>52</v>
      </c>
      <c r="Z59" s="2" t="s">
        <v>52</v>
      </c>
      <c r="AA59" s="20"/>
      <c r="AB59" s="2" t="s">
        <v>52</v>
      </c>
    </row>
    <row r="60" spans="1:28" ht="30" customHeight="1" x14ac:dyDescent="0.3">
      <c r="A60" s="10" t="s">
        <v>542</v>
      </c>
      <c r="B60" s="10" t="s">
        <v>540</v>
      </c>
      <c r="C60" s="10" t="s">
        <v>541</v>
      </c>
      <c r="D60" s="18" t="s">
        <v>93</v>
      </c>
      <c r="E60" s="32">
        <v>15970</v>
      </c>
      <c r="F60" s="27" t="s">
        <v>1390</v>
      </c>
      <c r="G60" s="32">
        <v>0</v>
      </c>
      <c r="H60" s="10" t="s">
        <v>52</v>
      </c>
      <c r="I60" s="19">
        <v>0</v>
      </c>
      <c r="J60" s="10" t="s">
        <v>52</v>
      </c>
      <c r="K60" s="19">
        <v>0</v>
      </c>
      <c r="L60" s="10" t="s">
        <v>52</v>
      </c>
      <c r="M60" s="19">
        <v>0</v>
      </c>
      <c r="N60" s="10" t="s">
        <v>52</v>
      </c>
      <c r="O60" s="19">
        <f t="shared" si="2"/>
        <v>15970</v>
      </c>
      <c r="P60" s="19">
        <v>0</v>
      </c>
      <c r="Q60" s="19">
        <v>0</v>
      </c>
      <c r="R60" s="19">
        <v>0</v>
      </c>
      <c r="S60" s="19">
        <v>0</v>
      </c>
      <c r="T60" s="19">
        <v>0</v>
      </c>
      <c r="U60" s="19">
        <v>0</v>
      </c>
      <c r="V60" s="19">
        <v>0</v>
      </c>
      <c r="W60" s="10" t="s">
        <v>1391</v>
      </c>
      <c r="X60" s="10" t="s">
        <v>52</v>
      </c>
      <c r="Y60" s="2" t="s">
        <v>52</v>
      </c>
      <c r="Z60" s="2" t="s">
        <v>52</v>
      </c>
      <c r="AA60" s="20"/>
      <c r="AB60" s="2" t="s">
        <v>52</v>
      </c>
    </row>
    <row r="61" spans="1:28" ht="30" customHeight="1" x14ac:dyDescent="0.3">
      <c r="A61" s="10" t="s">
        <v>504</v>
      </c>
      <c r="B61" s="10" t="s">
        <v>502</v>
      </c>
      <c r="C61" s="10" t="s">
        <v>503</v>
      </c>
      <c r="D61" s="18" t="s">
        <v>93</v>
      </c>
      <c r="E61" s="32">
        <v>4100</v>
      </c>
      <c r="F61" s="27" t="s">
        <v>1392</v>
      </c>
      <c r="G61" s="32">
        <v>0</v>
      </c>
      <c r="H61" s="10" t="s">
        <v>52</v>
      </c>
      <c r="I61" s="19">
        <v>0</v>
      </c>
      <c r="J61" s="10" t="s">
        <v>52</v>
      </c>
      <c r="K61" s="19">
        <v>0</v>
      </c>
      <c r="L61" s="10" t="s">
        <v>52</v>
      </c>
      <c r="M61" s="19">
        <v>0</v>
      </c>
      <c r="N61" s="10" t="s">
        <v>52</v>
      </c>
      <c r="O61" s="19">
        <f t="shared" si="2"/>
        <v>4100</v>
      </c>
      <c r="P61" s="19">
        <v>0</v>
      </c>
      <c r="Q61" s="19">
        <v>0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0" t="s">
        <v>1393</v>
      </c>
      <c r="X61" s="10" t="s">
        <v>52</v>
      </c>
      <c r="Y61" s="2" t="s">
        <v>52</v>
      </c>
      <c r="Z61" s="2" t="s">
        <v>52</v>
      </c>
      <c r="AA61" s="20"/>
      <c r="AB61" s="2" t="s">
        <v>52</v>
      </c>
    </row>
    <row r="62" spans="1:28" ht="30" customHeight="1" x14ac:dyDescent="0.3">
      <c r="A62" s="10" t="s">
        <v>573</v>
      </c>
      <c r="B62" s="10" t="s">
        <v>571</v>
      </c>
      <c r="C62" s="10" t="s">
        <v>572</v>
      </c>
      <c r="D62" s="18" t="s">
        <v>93</v>
      </c>
      <c r="E62" s="32">
        <v>4680</v>
      </c>
      <c r="F62" s="27" t="s">
        <v>1394</v>
      </c>
      <c r="G62" s="32">
        <v>0</v>
      </c>
      <c r="H62" s="10" t="s">
        <v>52</v>
      </c>
      <c r="I62" s="19">
        <v>0</v>
      </c>
      <c r="J62" s="10" t="s">
        <v>52</v>
      </c>
      <c r="K62" s="19">
        <v>0</v>
      </c>
      <c r="L62" s="10" t="s">
        <v>52</v>
      </c>
      <c r="M62" s="19">
        <v>0</v>
      </c>
      <c r="N62" s="10" t="s">
        <v>52</v>
      </c>
      <c r="O62" s="19">
        <f t="shared" si="2"/>
        <v>4680</v>
      </c>
      <c r="P62" s="19">
        <v>0</v>
      </c>
      <c r="Q62" s="19">
        <v>0</v>
      </c>
      <c r="R62" s="19">
        <v>0</v>
      </c>
      <c r="S62" s="19">
        <v>0</v>
      </c>
      <c r="T62" s="19">
        <v>0</v>
      </c>
      <c r="U62" s="19">
        <v>0</v>
      </c>
      <c r="V62" s="19">
        <v>0</v>
      </c>
      <c r="W62" s="10" t="s">
        <v>1395</v>
      </c>
      <c r="X62" s="10" t="s">
        <v>52</v>
      </c>
      <c r="Y62" s="2" t="s">
        <v>52</v>
      </c>
      <c r="Z62" s="2" t="s">
        <v>52</v>
      </c>
      <c r="AA62" s="20"/>
      <c r="AB62" s="2" t="s">
        <v>52</v>
      </c>
    </row>
    <row r="63" spans="1:28" ht="30" customHeight="1" x14ac:dyDescent="0.3">
      <c r="A63" s="10" t="s">
        <v>808</v>
      </c>
      <c r="B63" s="10" t="s">
        <v>806</v>
      </c>
      <c r="C63" s="10" t="s">
        <v>807</v>
      </c>
      <c r="D63" s="18" t="s">
        <v>93</v>
      </c>
      <c r="E63" s="32">
        <v>220000</v>
      </c>
      <c r="F63" s="27" t="s">
        <v>1396</v>
      </c>
      <c r="G63" s="32">
        <v>0</v>
      </c>
      <c r="H63" s="10" t="s">
        <v>52</v>
      </c>
      <c r="I63" s="19">
        <v>0</v>
      </c>
      <c r="J63" s="10" t="s">
        <v>52</v>
      </c>
      <c r="K63" s="19">
        <v>0</v>
      </c>
      <c r="L63" s="10" t="s">
        <v>52</v>
      </c>
      <c r="M63" s="19">
        <v>0</v>
      </c>
      <c r="N63" s="10" t="s">
        <v>52</v>
      </c>
      <c r="O63" s="19">
        <f t="shared" si="2"/>
        <v>220000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0" t="s">
        <v>1397</v>
      </c>
      <c r="X63" s="10" t="s">
        <v>52</v>
      </c>
      <c r="Y63" s="2" t="s">
        <v>52</v>
      </c>
      <c r="Z63" s="2" t="s">
        <v>52</v>
      </c>
      <c r="AA63" s="20"/>
      <c r="AB63" s="2" t="s">
        <v>52</v>
      </c>
    </row>
    <row r="64" spans="1:28" ht="30" customHeight="1" x14ac:dyDescent="0.3">
      <c r="A64" s="10" t="s">
        <v>804</v>
      </c>
      <c r="B64" s="10" t="s">
        <v>802</v>
      </c>
      <c r="C64" s="10" t="s">
        <v>803</v>
      </c>
      <c r="D64" s="18" t="s">
        <v>93</v>
      </c>
      <c r="E64" s="32">
        <v>150000</v>
      </c>
      <c r="F64" s="27" t="s">
        <v>1398</v>
      </c>
      <c r="G64" s="32">
        <v>0</v>
      </c>
      <c r="H64" s="10" t="s">
        <v>52</v>
      </c>
      <c r="I64" s="19">
        <v>0</v>
      </c>
      <c r="J64" s="10" t="s">
        <v>52</v>
      </c>
      <c r="K64" s="19">
        <v>0</v>
      </c>
      <c r="L64" s="10" t="s">
        <v>52</v>
      </c>
      <c r="M64" s="19">
        <v>0</v>
      </c>
      <c r="N64" s="10" t="s">
        <v>52</v>
      </c>
      <c r="O64" s="19">
        <f t="shared" si="2"/>
        <v>150000</v>
      </c>
      <c r="P64" s="19">
        <v>0</v>
      </c>
      <c r="Q64" s="19">
        <v>0</v>
      </c>
      <c r="R64" s="19">
        <v>0</v>
      </c>
      <c r="S64" s="19">
        <v>0</v>
      </c>
      <c r="T64" s="19">
        <v>0</v>
      </c>
      <c r="U64" s="19">
        <v>0</v>
      </c>
      <c r="V64" s="19">
        <v>0</v>
      </c>
      <c r="W64" s="10" t="s">
        <v>1399</v>
      </c>
      <c r="X64" s="10" t="s">
        <v>52</v>
      </c>
      <c r="Y64" s="2" t="s">
        <v>52</v>
      </c>
      <c r="Z64" s="2" t="s">
        <v>52</v>
      </c>
      <c r="AA64" s="20"/>
      <c r="AB64" s="2" t="s">
        <v>52</v>
      </c>
    </row>
    <row r="65" spans="1:28" ht="30" customHeight="1" x14ac:dyDescent="0.3">
      <c r="A65" s="10" t="s">
        <v>812</v>
      </c>
      <c r="B65" s="10" t="s">
        <v>810</v>
      </c>
      <c r="C65" s="10" t="s">
        <v>811</v>
      </c>
      <c r="D65" s="18" t="s">
        <v>93</v>
      </c>
      <c r="E65" s="32">
        <v>125000</v>
      </c>
      <c r="F65" s="27" t="s">
        <v>1400</v>
      </c>
      <c r="G65" s="32">
        <v>0</v>
      </c>
      <c r="H65" s="10" t="s">
        <v>52</v>
      </c>
      <c r="I65" s="19">
        <v>0</v>
      </c>
      <c r="J65" s="10" t="s">
        <v>52</v>
      </c>
      <c r="K65" s="19">
        <v>0</v>
      </c>
      <c r="L65" s="10" t="s">
        <v>52</v>
      </c>
      <c r="M65" s="19">
        <v>0</v>
      </c>
      <c r="N65" s="10" t="s">
        <v>52</v>
      </c>
      <c r="O65" s="19">
        <f t="shared" si="2"/>
        <v>125000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0" t="s">
        <v>1401</v>
      </c>
      <c r="X65" s="10" t="s">
        <v>52</v>
      </c>
      <c r="Y65" s="2" t="s">
        <v>52</v>
      </c>
      <c r="Z65" s="2" t="s">
        <v>52</v>
      </c>
      <c r="AA65" s="20"/>
      <c r="AB65" s="2" t="s">
        <v>52</v>
      </c>
    </row>
    <row r="66" spans="1:28" ht="30" customHeight="1" x14ac:dyDescent="0.3">
      <c r="A66" s="10" t="s">
        <v>660</v>
      </c>
      <c r="B66" s="10" t="s">
        <v>655</v>
      </c>
      <c r="C66" s="10" t="s">
        <v>659</v>
      </c>
      <c r="D66" s="18" t="s">
        <v>93</v>
      </c>
      <c r="E66" s="32">
        <v>13700</v>
      </c>
      <c r="F66" s="27" t="s">
        <v>1402</v>
      </c>
      <c r="G66" s="32">
        <v>0</v>
      </c>
      <c r="H66" s="10" t="s">
        <v>52</v>
      </c>
      <c r="I66" s="19">
        <v>0</v>
      </c>
      <c r="J66" s="10" t="s">
        <v>52</v>
      </c>
      <c r="K66" s="19">
        <v>0</v>
      </c>
      <c r="L66" s="10" t="s">
        <v>52</v>
      </c>
      <c r="M66" s="19">
        <v>0</v>
      </c>
      <c r="N66" s="10" t="s">
        <v>52</v>
      </c>
      <c r="O66" s="19">
        <f t="shared" si="2"/>
        <v>13700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0" t="s">
        <v>1403</v>
      </c>
      <c r="X66" s="10" t="s">
        <v>52</v>
      </c>
      <c r="Y66" s="2" t="s">
        <v>52</v>
      </c>
      <c r="Z66" s="2" t="s">
        <v>52</v>
      </c>
      <c r="AA66" s="20"/>
      <c r="AB66" s="2" t="s">
        <v>52</v>
      </c>
    </row>
    <row r="67" spans="1:28" ht="30" customHeight="1" x14ac:dyDescent="0.3">
      <c r="A67" s="10" t="s">
        <v>657</v>
      </c>
      <c r="B67" s="10" t="s">
        <v>655</v>
      </c>
      <c r="C67" s="10" t="s">
        <v>656</v>
      </c>
      <c r="D67" s="18" t="s">
        <v>93</v>
      </c>
      <c r="E67" s="32">
        <v>19560</v>
      </c>
      <c r="F67" s="27" t="s">
        <v>1404</v>
      </c>
      <c r="G67" s="32">
        <v>0</v>
      </c>
      <c r="H67" s="10" t="s">
        <v>52</v>
      </c>
      <c r="I67" s="19">
        <v>0</v>
      </c>
      <c r="J67" s="10" t="s">
        <v>52</v>
      </c>
      <c r="K67" s="19">
        <v>0</v>
      </c>
      <c r="L67" s="10" t="s">
        <v>52</v>
      </c>
      <c r="M67" s="19">
        <v>0</v>
      </c>
      <c r="N67" s="10" t="s">
        <v>52</v>
      </c>
      <c r="O67" s="19">
        <f t="shared" si="2"/>
        <v>19560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0" t="s">
        <v>1405</v>
      </c>
      <c r="X67" s="10" t="s">
        <v>52</v>
      </c>
      <c r="Y67" s="2" t="s">
        <v>52</v>
      </c>
      <c r="Z67" s="2" t="s">
        <v>52</v>
      </c>
      <c r="AA67" s="20"/>
      <c r="AB67" s="2" t="s">
        <v>52</v>
      </c>
    </row>
    <row r="68" spans="1:28" ht="30" customHeight="1" x14ac:dyDescent="0.3">
      <c r="A68" s="10" t="s">
        <v>62</v>
      </c>
      <c r="B68" s="10" t="s">
        <v>59</v>
      </c>
      <c r="C68" s="10" t="s">
        <v>60</v>
      </c>
      <c r="D68" s="18" t="s">
        <v>61</v>
      </c>
      <c r="E68" s="32">
        <v>536000</v>
      </c>
      <c r="F68" s="27" t="s">
        <v>1406</v>
      </c>
      <c r="G68" s="32">
        <v>0</v>
      </c>
      <c r="H68" s="10" t="s">
        <v>52</v>
      </c>
      <c r="I68" s="19">
        <v>0</v>
      </c>
      <c r="J68" s="10" t="s">
        <v>52</v>
      </c>
      <c r="K68" s="19">
        <v>0</v>
      </c>
      <c r="L68" s="10" t="s">
        <v>52</v>
      </c>
      <c r="M68" s="19">
        <v>0</v>
      </c>
      <c r="N68" s="10" t="s">
        <v>52</v>
      </c>
      <c r="O68" s="19">
        <f t="shared" si="2"/>
        <v>536000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0</v>
      </c>
      <c r="V68" s="19">
        <v>0</v>
      </c>
      <c r="W68" s="10" t="s">
        <v>1407</v>
      </c>
      <c r="X68" s="10" t="s">
        <v>52</v>
      </c>
      <c r="Y68" s="2" t="s">
        <v>52</v>
      </c>
      <c r="Z68" s="2" t="s">
        <v>52</v>
      </c>
      <c r="AA68" s="20"/>
      <c r="AB68" s="2" t="s">
        <v>52</v>
      </c>
    </row>
    <row r="69" spans="1:28" ht="30" customHeight="1" x14ac:dyDescent="0.3">
      <c r="A69" s="10" t="s">
        <v>87</v>
      </c>
      <c r="B69" s="10" t="s">
        <v>59</v>
      </c>
      <c r="C69" s="10" t="s">
        <v>86</v>
      </c>
      <c r="D69" s="18" t="s">
        <v>61</v>
      </c>
      <c r="E69" s="32">
        <v>536000</v>
      </c>
      <c r="F69" s="27" t="s">
        <v>1406</v>
      </c>
      <c r="G69" s="32">
        <v>0</v>
      </c>
      <c r="H69" s="10" t="s">
        <v>52</v>
      </c>
      <c r="I69" s="19">
        <v>0</v>
      </c>
      <c r="J69" s="10" t="s">
        <v>52</v>
      </c>
      <c r="K69" s="19">
        <v>0</v>
      </c>
      <c r="L69" s="10" t="s">
        <v>52</v>
      </c>
      <c r="M69" s="19">
        <v>0</v>
      </c>
      <c r="N69" s="10" t="s">
        <v>52</v>
      </c>
      <c r="O69" s="19">
        <f t="shared" si="2"/>
        <v>536000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0" t="s">
        <v>1408</v>
      </c>
      <c r="X69" s="10" t="s">
        <v>52</v>
      </c>
      <c r="Y69" s="2" t="s">
        <v>52</v>
      </c>
      <c r="Z69" s="2" t="s">
        <v>52</v>
      </c>
      <c r="AA69" s="20"/>
      <c r="AB69" s="2" t="s">
        <v>52</v>
      </c>
    </row>
    <row r="70" spans="1:28" ht="30" customHeight="1" x14ac:dyDescent="0.3">
      <c r="A70" s="10" t="s">
        <v>114</v>
      </c>
      <c r="B70" s="10" t="s">
        <v>113</v>
      </c>
      <c r="C70" s="10" t="s">
        <v>60</v>
      </c>
      <c r="D70" s="18" t="s">
        <v>61</v>
      </c>
      <c r="E70" s="32">
        <v>536000</v>
      </c>
      <c r="F70" s="27" t="s">
        <v>1406</v>
      </c>
      <c r="G70" s="32">
        <v>0</v>
      </c>
      <c r="H70" s="10" t="s">
        <v>52</v>
      </c>
      <c r="I70" s="19">
        <v>0</v>
      </c>
      <c r="J70" s="10" t="s">
        <v>52</v>
      </c>
      <c r="K70" s="19">
        <v>0</v>
      </c>
      <c r="L70" s="10" t="s">
        <v>52</v>
      </c>
      <c r="M70" s="19">
        <v>0</v>
      </c>
      <c r="N70" s="10" t="s">
        <v>52</v>
      </c>
      <c r="O70" s="19">
        <f t="shared" si="2"/>
        <v>536000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0" t="s">
        <v>1409</v>
      </c>
      <c r="X70" s="10" t="s">
        <v>52</v>
      </c>
      <c r="Y70" s="2" t="s">
        <v>52</v>
      </c>
      <c r="Z70" s="2" t="s">
        <v>52</v>
      </c>
      <c r="AA70" s="20"/>
      <c r="AB70" s="2" t="s">
        <v>52</v>
      </c>
    </row>
    <row r="71" spans="1:28" ht="30" customHeight="1" x14ac:dyDescent="0.3">
      <c r="A71" s="10" t="s">
        <v>116</v>
      </c>
      <c r="B71" s="10" t="s">
        <v>113</v>
      </c>
      <c r="C71" s="10" t="s">
        <v>115</v>
      </c>
      <c r="D71" s="18" t="s">
        <v>61</v>
      </c>
      <c r="E71" s="32">
        <v>536000</v>
      </c>
      <c r="F71" s="27" t="s">
        <v>1406</v>
      </c>
      <c r="G71" s="32">
        <v>0</v>
      </c>
      <c r="H71" s="10" t="s">
        <v>52</v>
      </c>
      <c r="I71" s="19">
        <v>0</v>
      </c>
      <c r="J71" s="10" t="s">
        <v>52</v>
      </c>
      <c r="K71" s="19">
        <v>0</v>
      </c>
      <c r="L71" s="10" t="s">
        <v>52</v>
      </c>
      <c r="M71" s="19">
        <v>0</v>
      </c>
      <c r="N71" s="10" t="s">
        <v>52</v>
      </c>
      <c r="O71" s="19">
        <f t="shared" si="2"/>
        <v>536000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0" t="s">
        <v>1410</v>
      </c>
      <c r="X71" s="10" t="s">
        <v>52</v>
      </c>
      <c r="Y71" s="2" t="s">
        <v>52</v>
      </c>
      <c r="Z71" s="2" t="s">
        <v>52</v>
      </c>
      <c r="AA71" s="20"/>
      <c r="AB71" s="2" t="s">
        <v>52</v>
      </c>
    </row>
    <row r="72" spans="1:28" ht="30" customHeight="1" x14ac:dyDescent="0.3">
      <c r="A72" s="10" t="s">
        <v>77</v>
      </c>
      <c r="B72" s="10" t="s">
        <v>59</v>
      </c>
      <c r="C72" s="10" t="s">
        <v>76</v>
      </c>
      <c r="D72" s="18" t="s">
        <v>61</v>
      </c>
      <c r="E72" s="32">
        <v>895000</v>
      </c>
      <c r="F72" s="27" t="s">
        <v>1411</v>
      </c>
      <c r="G72" s="32">
        <v>0</v>
      </c>
      <c r="H72" s="10" t="s">
        <v>52</v>
      </c>
      <c r="I72" s="19">
        <v>0</v>
      </c>
      <c r="J72" s="10" t="s">
        <v>52</v>
      </c>
      <c r="K72" s="19">
        <v>0</v>
      </c>
      <c r="L72" s="10" t="s">
        <v>52</v>
      </c>
      <c r="M72" s="19">
        <v>0</v>
      </c>
      <c r="N72" s="10" t="s">
        <v>52</v>
      </c>
      <c r="O72" s="19">
        <f t="shared" si="2"/>
        <v>895000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0</v>
      </c>
      <c r="V72" s="19">
        <v>0</v>
      </c>
      <c r="W72" s="10" t="s">
        <v>1412</v>
      </c>
      <c r="X72" s="10" t="s">
        <v>52</v>
      </c>
      <c r="Y72" s="2" t="s">
        <v>52</v>
      </c>
      <c r="Z72" s="2" t="s">
        <v>52</v>
      </c>
      <c r="AA72" s="20"/>
      <c r="AB72" s="2" t="s">
        <v>52</v>
      </c>
    </row>
    <row r="73" spans="1:28" ht="30" customHeight="1" x14ac:dyDescent="0.3">
      <c r="A73" s="10" t="s">
        <v>79</v>
      </c>
      <c r="B73" s="10" t="s">
        <v>59</v>
      </c>
      <c r="C73" s="10" t="s">
        <v>78</v>
      </c>
      <c r="D73" s="18" t="s">
        <v>61</v>
      </c>
      <c r="E73" s="32">
        <v>895000</v>
      </c>
      <c r="F73" s="27" t="s">
        <v>1413</v>
      </c>
      <c r="G73" s="32">
        <v>0</v>
      </c>
      <c r="H73" s="10" t="s">
        <v>52</v>
      </c>
      <c r="I73" s="19">
        <v>0</v>
      </c>
      <c r="J73" s="10" t="s">
        <v>52</v>
      </c>
      <c r="K73" s="19">
        <v>0</v>
      </c>
      <c r="L73" s="10" t="s">
        <v>52</v>
      </c>
      <c r="M73" s="19">
        <v>0</v>
      </c>
      <c r="N73" s="10" t="s">
        <v>52</v>
      </c>
      <c r="O73" s="19">
        <f t="shared" si="2"/>
        <v>895000</v>
      </c>
      <c r="P73" s="19">
        <v>0</v>
      </c>
      <c r="Q73" s="19">
        <v>0</v>
      </c>
      <c r="R73" s="19">
        <v>0</v>
      </c>
      <c r="S73" s="19">
        <v>0</v>
      </c>
      <c r="T73" s="19">
        <v>0</v>
      </c>
      <c r="U73" s="19">
        <v>0</v>
      </c>
      <c r="V73" s="19">
        <v>0</v>
      </c>
      <c r="W73" s="10" t="s">
        <v>1414</v>
      </c>
      <c r="X73" s="10" t="s">
        <v>52</v>
      </c>
      <c r="Y73" s="2" t="s">
        <v>52</v>
      </c>
      <c r="Z73" s="2" t="s">
        <v>52</v>
      </c>
      <c r="AA73" s="20"/>
      <c r="AB73" s="2" t="s">
        <v>52</v>
      </c>
    </row>
    <row r="74" spans="1:28" ht="30" customHeight="1" x14ac:dyDescent="0.3">
      <c r="A74" s="10" t="s">
        <v>66</v>
      </c>
      <c r="B74" s="10" t="s">
        <v>59</v>
      </c>
      <c r="C74" s="10" t="s">
        <v>65</v>
      </c>
      <c r="D74" s="18" t="s">
        <v>61</v>
      </c>
      <c r="E74" s="32">
        <v>659000</v>
      </c>
      <c r="F74" s="27" t="s">
        <v>1415</v>
      </c>
      <c r="G74" s="32">
        <v>0</v>
      </c>
      <c r="H74" s="10" t="s">
        <v>52</v>
      </c>
      <c r="I74" s="19">
        <v>0</v>
      </c>
      <c r="J74" s="10" t="s">
        <v>52</v>
      </c>
      <c r="K74" s="19">
        <v>0</v>
      </c>
      <c r="L74" s="10" t="s">
        <v>52</v>
      </c>
      <c r="M74" s="19">
        <v>0</v>
      </c>
      <c r="N74" s="10" t="s">
        <v>52</v>
      </c>
      <c r="O74" s="19">
        <f t="shared" si="2"/>
        <v>659000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0" t="s">
        <v>1416</v>
      </c>
      <c r="X74" s="10" t="s">
        <v>52</v>
      </c>
      <c r="Y74" s="2" t="s">
        <v>52</v>
      </c>
      <c r="Z74" s="2" t="s">
        <v>52</v>
      </c>
      <c r="AA74" s="20"/>
      <c r="AB74" s="2" t="s">
        <v>52</v>
      </c>
    </row>
    <row r="75" spans="1:28" ht="30" customHeight="1" x14ac:dyDescent="0.3">
      <c r="A75" s="10" t="s">
        <v>75</v>
      </c>
      <c r="B75" s="10" t="s">
        <v>73</v>
      </c>
      <c r="C75" s="10" t="s">
        <v>74</v>
      </c>
      <c r="D75" s="18" t="s">
        <v>61</v>
      </c>
      <c r="E75" s="32">
        <v>896000</v>
      </c>
      <c r="F75" s="27" t="s">
        <v>1417</v>
      </c>
      <c r="G75" s="32">
        <v>0</v>
      </c>
      <c r="H75" s="10" t="s">
        <v>52</v>
      </c>
      <c r="I75" s="19">
        <v>0</v>
      </c>
      <c r="J75" s="10" t="s">
        <v>52</v>
      </c>
      <c r="K75" s="19">
        <v>0</v>
      </c>
      <c r="L75" s="10" t="s">
        <v>52</v>
      </c>
      <c r="M75" s="19">
        <v>0</v>
      </c>
      <c r="N75" s="10" t="s">
        <v>52</v>
      </c>
      <c r="O75" s="19">
        <f t="shared" si="2"/>
        <v>896000</v>
      </c>
      <c r="P75" s="19">
        <v>0</v>
      </c>
      <c r="Q75" s="19">
        <v>0</v>
      </c>
      <c r="R75" s="19">
        <v>0</v>
      </c>
      <c r="S75" s="19">
        <v>0</v>
      </c>
      <c r="T75" s="19">
        <v>0</v>
      </c>
      <c r="U75" s="19">
        <v>0</v>
      </c>
      <c r="V75" s="19">
        <v>0</v>
      </c>
      <c r="W75" s="10" t="s">
        <v>1418</v>
      </c>
      <c r="X75" s="10" t="s">
        <v>52</v>
      </c>
      <c r="Y75" s="2" t="s">
        <v>52</v>
      </c>
      <c r="Z75" s="2" t="s">
        <v>52</v>
      </c>
      <c r="AA75" s="20"/>
      <c r="AB75" s="2" t="s">
        <v>52</v>
      </c>
    </row>
    <row r="76" spans="1:28" ht="30" customHeight="1" x14ac:dyDescent="0.3">
      <c r="A76" s="10" t="s">
        <v>602</v>
      </c>
      <c r="B76" s="10" t="s">
        <v>600</v>
      </c>
      <c r="C76" s="10" t="s">
        <v>601</v>
      </c>
      <c r="D76" s="18" t="s">
        <v>93</v>
      </c>
      <c r="E76" s="32">
        <v>550000</v>
      </c>
      <c r="F76" s="27" t="s">
        <v>1419</v>
      </c>
      <c r="G76" s="32">
        <v>0</v>
      </c>
      <c r="H76" s="10" t="s">
        <v>52</v>
      </c>
      <c r="I76" s="19">
        <v>0</v>
      </c>
      <c r="J76" s="10" t="s">
        <v>52</v>
      </c>
      <c r="K76" s="19">
        <v>0</v>
      </c>
      <c r="L76" s="10" t="s">
        <v>52</v>
      </c>
      <c r="M76" s="19">
        <v>0</v>
      </c>
      <c r="N76" s="10" t="s">
        <v>52</v>
      </c>
      <c r="O76" s="19">
        <f t="shared" si="2"/>
        <v>550000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0</v>
      </c>
      <c r="V76" s="19">
        <v>0</v>
      </c>
      <c r="W76" s="10" t="s">
        <v>1420</v>
      </c>
      <c r="X76" s="10" t="s">
        <v>52</v>
      </c>
      <c r="Y76" s="2" t="s">
        <v>52</v>
      </c>
      <c r="Z76" s="2" t="s">
        <v>52</v>
      </c>
      <c r="AA76" s="20"/>
      <c r="AB76" s="2" t="s">
        <v>52</v>
      </c>
    </row>
    <row r="77" spans="1:28" ht="30" customHeight="1" x14ac:dyDescent="0.3">
      <c r="A77" s="10" t="s">
        <v>640</v>
      </c>
      <c r="B77" s="10" t="s">
        <v>1651</v>
      </c>
      <c r="C77" s="10" t="s">
        <v>638</v>
      </c>
      <c r="D77" s="18" t="s">
        <v>639</v>
      </c>
      <c r="E77" s="32">
        <v>63000</v>
      </c>
      <c r="F77" s="27" t="s">
        <v>1421</v>
      </c>
      <c r="G77" s="32">
        <v>0</v>
      </c>
      <c r="H77" s="10" t="s">
        <v>52</v>
      </c>
      <c r="I77" s="19">
        <v>0</v>
      </c>
      <c r="J77" s="10" t="s">
        <v>52</v>
      </c>
      <c r="K77" s="19">
        <v>55000</v>
      </c>
      <c r="L77" s="10" t="s">
        <v>1422</v>
      </c>
      <c r="M77" s="19">
        <v>55000</v>
      </c>
      <c r="N77" s="10" t="s">
        <v>1423</v>
      </c>
      <c r="O77" s="19">
        <f>E77</f>
        <v>63000</v>
      </c>
      <c r="P77" s="19">
        <v>0</v>
      </c>
      <c r="Q77" s="19">
        <v>0</v>
      </c>
      <c r="R77" s="19">
        <v>0</v>
      </c>
      <c r="S77" s="19">
        <v>0</v>
      </c>
      <c r="T77" s="19">
        <v>0</v>
      </c>
      <c r="U77" s="19">
        <v>0</v>
      </c>
      <c r="V77" s="19">
        <v>0</v>
      </c>
      <c r="W77" s="10" t="s">
        <v>1424</v>
      </c>
      <c r="X77" s="10" t="s">
        <v>52</v>
      </c>
      <c r="Y77" s="2" t="s">
        <v>52</v>
      </c>
      <c r="Z77" s="2" t="s">
        <v>52</v>
      </c>
      <c r="AA77" s="20"/>
      <c r="AB77" s="2" t="s">
        <v>52</v>
      </c>
    </row>
    <row r="78" spans="1:28" ht="30" customHeight="1" x14ac:dyDescent="0.3">
      <c r="A78" s="10" t="s">
        <v>643</v>
      </c>
      <c r="B78" s="10" t="s">
        <v>1651</v>
      </c>
      <c r="C78" s="10" t="s">
        <v>642</v>
      </c>
      <c r="D78" s="18" t="s">
        <v>639</v>
      </c>
      <c r="E78" s="32">
        <v>126000</v>
      </c>
      <c r="F78" s="27" t="s">
        <v>1425</v>
      </c>
      <c r="G78" s="32">
        <v>0</v>
      </c>
      <c r="H78" s="10" t="s">
        <v>52</v>
      </c>
      <c r="I78" s="19">
        <v>0</v>
      </c>
      <c r="J78" s="10" t="s">
        <v>52</v>
      </c>
      <c r="K78" s="19">
        <v>110000</v>
      </c>
      <c r="L78" s="10" t="s">
        <v>1422</v>
      </c>
      <c r="M78" s="19">
        <v>110000</v>
      </c>
      <c r="N78" s="10" t="s">
        <v>1423</v>
      </c>
      <c r="O78" s="19">
        <f t="shared" ref="O78:O86" si="3">E78</f>
        <v>126000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0" t="s">
        <v>1426</v>
      </c>
      <c r="X78" s="10" t="s">
        <v>52</v>
      </c>
      <c r="Y78" s="2" t="s">
        <v>52</v>
      </c>
      <c r="Z78" s="2" t="s">
        <v>52</v>
      </c>
      <c r="AA78" s="20"/>
      <c r="AB78" s="2" t="s">
        <v>52</v>
      </c>
    </row>
    <row r="79" spans="1:28" ht="30" customHeight="1" x14ac:dyDescent="0.3">
      <c r="A79" s="10" t="s">
        <v>646</v>
      </c>
      <c r="B79" s="10" t="s">
        <v>1651</v>
      </c>
      <c r="C79" s="10" t="s">
        <v>645</v>
      </c>
      <c r="D79" s="18" t="s">
        <v>639</v>
      </c>
      <c r="E79" s="32">
        <v>379000</v>
      </c>
      <c r="F79" s="27" t="s">
        <v>1427</v>
      </c>
      <c r="G79" s="32">
        <v>0</v>
      </c>
      <c r="H79" s="10" t="s">
        <v>52</v>
      </c>
      <c r="I79" s="19">
        <v>0</v>
      </c>
      <c r="J79" s="10" t="s">
        <v>52</v>
      </c>
      <c r="K79" s="19">
        <v>330000</v>
      </c>
      <c r="L79" s="10" t="s">
        <v>1422</v>
      </c>
      <c r="M79" s="19">
        <v>330000</v>
      </c>
      <c r="N79" s="10" t="s">
        <v>1423</v>
      </c>
      <c r="O79" s="19">
        <f t="shared" si="3"/>
        <v>379000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0" t="s">
        <v>1428</v>
      </c>
      <c r="X79" s="10" t="s">
        <v>52</v>
      </c>
      <c r="Y79" s="2" t="s">
        <v>52</v>
      </c>
      <c r="Z79" s="2" t="s">
        <v>52</v>
      </c>
      <c r="AA79" s="20"/>
      <c r="AB79" s="2" t="s">
        <v>52</v>
      </c>
    </row>
    <row r="80" spans="1:28" ht="30" customHeight="1" x14ac:dyDescent="0.3">
      <c r="A80" s="10" t="s">
        <v>610</v>
      </c>
      <c r="B80" s="10" t="s">
        <v>608</v>
      </c>
      <c r="C80" s="10" t="s">
        <v>609</v>
      </c>
      <c r="D80" s="18" t="s">
        <v>93</v>
      </c>
      <c r="E80" s="32">
        <v>188000</v>
      </c>
      <c r="F80" s="27" t="s">
        <v>1429</v>
      </c>
      <c r="G80" s="32">
        <v>0</v>
      </c>
      <c r="H80" s="10" t="s">
        <v>52</v>
      </c>
      <c r="I80" s="19">
        <v>0</v>
      </c>
      <c r="J80" s="10" t="s">
        <v>52</v>
      </c>
      <c r="K80" s="19">
        <v>176000</v>
      </c>
      <c r="L80" s="10" t="s">
        <v>1430</v>
      </c>
      <c r="M80" s="19">
        <v>176000</v>
      </c>
      <c r="N80" s="10" t="s">
        <v>1431</v>
      </c>
      <c r="O80" s="19">
        <f t="shared" si="3"/>
        <v>188000</v>
      </c>
      <c r="P80" s="19">
        <v>0</v>
      </c>
      <c r="Q80" s="19">
        <v>0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0" t="s">
        <v>1432</v>
      </c>
      <c r="X80" s="10" t="s">
        <v>52</v>
      </c>
      <c r="Y80" s="2" t="s">
        <v>52</v>
      </c>
      <c r="Z80" s="2" t="s">
        <v>52</v>
      </c>
      <c r="AA80" s="20"/>
      <c r="AB80" s="2" t="s">
        <v>52</v>
      </c>
    </row>
    <row r="81" spans="1:28" ht="30" customHeight="1" x14ac:dyDescent="0.3">
      <c r="A81" s="10" t="s">
        <v>614</v>
      </c>
      <c r="B81" s="10" t="s">
        <v>612</v>
      </c>
      <c r="C81" s="10" t="s">
        <v>613</v>
      </c>
      <c r="D81" s="18" t="s">
        <v>93</v>
      </c>
      <c r="E81" s="32">
        <v>989000</v>
      </c>
      <c r="F81" s="27" t="s">
        <v>1433</v>
      </c>
      <c r="G81" s="32">
        <v>0</v>
      </c>
      <c r="H81" s="10" t="s">
        <v>52</v>
      </c>
      <c r="I81" s="19">
        <v>0</v>
      </c>
      <c r="J81" s="10" t="s">
        <v>52</v>
      </c>
      <c r="K81" s="19">
        <v>896000</v>
      </c>
      <c r="L81" s="10" t="s">
        <v>1430</v>
      </c>
      <c r="M81" s="19">
        <v>896000</v>
      </c>
      <c r="N81" s="10" t="s">
        <v>1431</v>
      </c>
      <c r="O81" s="19">
        <f t="shared" si="3"/>
        <v>989000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0</v>
      </c>
      <c r="V81" s="19">
        <v>0</v>
      </c>
      <c r="W81" s="10" t="s">
        <v>1434</v>
      </c>
      <c r="X81" s="10" t="s">
        <v>52</v>
      </c>
      <c r="Y81" s="2" t="s">
        <v>52</v>
      </c>
      <c r="Z81" s="2" t="s">
        <v>52</v>
      </c>
      <c r="AA81" s="20"/>
      <c r="AB81" s="2" t="s">
        <v>52</v>
      </c>
    </row>
    <row r="82" spans="1:28" ht="30" customHeight="1" x14ac:dyDescent="0.3">
      <c r="A82" s="10" t="s">
        <v>618</v>
      </c>
      <c r="B82" s="10" t="s">
        <v>616</v>
      </c>
      <c r="C82" s="10" t="s">
        <v>617</v>
      </c>
      <c r="D82" s="18" t="s">
        <v>93</v>
      </c>
      <c r="E82" s="32">
        <v>1064000</v>
      </c>
      <c r="F82" s="27" t="s">
        <v>1435</v>
      </c>
      <c r="G82" s="32">
        <v>0</v>
      </c>
      <c r="H82" s="10" t="s">
        <v>52</v>
      </c>
      <c r="I82" s="19">
        <v>0</v>
      </c>
      <c r="J82" s="10" t="s">
        <v>52</v>
      </c>
      <c r="K82" s="19">
        <v>854000</v>
      </c>
      <c r="L82" s="10" t="s">
        <v>1430</v>
      </c>
      <c r="M82" s="19">
        <v>854000</v>
      </c>
      <c r="N82" s="10" t="s">
        <v>1431</v>
      </c>
      <c r="O82" s="19">
        <f t="shared" si="3"/>
        <v>1064000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0</v>
      </c>
      <c r="V82" s="19">
        <v>0</v>
      </c>
      <c r="W82" s="10" t="s">
        <v>1436</v>
      </c>
      <c r="X82" s="10" t="s">
        <v>52</v>
      </c>
      <c r="Y82" s="2" t="s">
        <v>52</v>
      </c>
      <c r="Z82" s="2" t="s">
        <v>52</v>
      </c>
      <c r="AA82" s="20"/>
      <c r="AB82" s="2" t="s">
        <v>52</v>
      </c>
    </row>
    <row r="83" spans="1:28" ht="30" customHeight="1" x14ac:dyDescent="0.3">
      <c r="A83" s="10" t="s">
        <v>621</v>
      </c>
      <c r="B83" s="10" t="s">
        <v>616</v>
      </c>
      <c r="C83" s="10" t="s">
        <v>620</v>
      </c>
      <c r="D83" s="18" t="s">
        <v>93</v>
      </c>
      <c r="E83" s="32">
        <v>423000</v>
      </c>
      <c r="F83" s="27" t="s">
        <v>1437</v>
      </c>
      <c r="G83" s="32">
        <v>0</v>
      </c>
      <c r="H83" s="10" t="s">
        <v>52</v>
      </c>
      <c r="I83" s="19">
        <v>0</v>
      </c>
      <c r="J83" s="10" t="s">
        <v>52</v>
      </c>
      <c r="K83" s="19">
        <v>381000</v>
      </c>
      <c r="L83" s="10" t="s">
        <v>1430</v>
      </c>
      <c r="M83" s="19">
        <v>381000</v>
      </c>
      <c r="N83" s="10" t="s">
        <v>1431</v>
      </c>
      <c r="O83" s="19">
        <f t="shared" si="3"/>
        <v>423000</v>
      </c>
      <c r="P83" s="19">
        <v>0</v>
      </c>
      <c r="Q83" s="19">
        <v>0</v>
      </c>
      <c r="R83" s="19">
        <v>0</v>
      </c>
      <c r="S83" s="19">
        <v>0</v>
      </c>
      <c r="T83" s="19">
        <v>0</v>
      </c>
      <c r="U83" s="19">
        <v>0</v>
      </c>
      <c r="V83" s="19">
        <v>0</v>
      </c>
      <c r="W83" s="10" t="s">
        <v>1438</v>
      </c>
      <c r="X83" s="10" t="s">
        <v>52</v>
      </c>
      <c r="Y83" s="2" t="s">
        <v>52</v>
      </c>
      <c r="Z83" s="2" t="s">
        <v>52</v>
      </c>
      <c r="AA83" s="20"/>
      <c r="AB83" s="2" t="s">
        <v>52</v>
      </c>
    </row>
    <row r="84" spans="1:28" ht="30" customHeight="1" x14ac:dyDescent="0.3">
      <c r="A84" s="10" t="s">
        <v>835</v>
      </c>
      <c r="B84" s="10" t="s">
        <v>627</v>
      </c>
      <c r="C84" s="10" t="s">
        <v>635</v>
      </c>
      <c r="D84" s="18" t="s">
        <v>93</v>
      </c>
      <c r="E84" s="32">
        <v>135000</v>
      </c>
      <c r="F84" s="27" t="s">
        <v>1439</v>
      </c>
      <c r="G84" s="32">
        <v>0</v>
      </c>
      <c r="H84" s="10" t="s">
        <v>52</v>
      </c>
      <c r="I84" s="19">
        <v>0</v>
      </c>
      <c r="J84" s="10" t="s">
        <v>52</v>
      </c>
      <c r="K84" s="19">
        <v>0</v>
      </c>
      <c r="L84" s="10" t="s">
        <v>52</v>
      </c>
      <c r="M84" s="19">
        <v>0</v>
      </c>
      <c r="N84" s="10" t="s">
        <v>52</v>
      </c>
      <c r="O84" s="19">
        <f t="shared" si="3"/>
        <v>135000</v>
      </c>
      <c r="P84" s="19">
        <v>0</v>
      </c>
      <c r="Q84" s="19">
        <v>0</v>
      </c>
      <c r="R84" s="19">
        <v>0</v>
      </c>
      <c r="S84" s="19">
        <v>0</v>
      </c>
      <c r="T84" s="19">
        <v>0</v>
      </c>
      <c r="U84" s="19">
        <v>0</v>
      </c>
      <c r="V84" s="19">
        <v>0</v>
      </c>
      <c r="W84" s="10" t="s">
        <v>1440</v>
      </c>
      <c r="X84" s="10" t="s">
        <v>52</v>
      </c>
      <c r="Y84" s="2" t="s">
        <v>52</v>
      </c>
      <c r="Z84" s="2" t="s">
        <v>52</v>
      </c>
      <c r="AA84" s="20"/>
      <c r="AB84" s="2" t="s">
        <v>52</v>
      </c>
    </row>
    <row r="85" spans="1:28" ht="30" customHeight="1" x14ac:dyDescent="0.3">
      <c r="A85" s="10" t="s">
        <v>629</v>
      </c>
      <c r="B85" s="10" t="s">
        <v>627</v>
      </c>
      <c r="C85" s="10" t="s">
        <v>628</v>
      </c>
      <c r="D85" s="18" t="s">
        <v>93</v>
      </c>
      <c r="E85" s="32">
        <v>223000</v>
      </c>
      <c r="F85" s="27" t="s">
        <v>1441</v>
      </c>
      <c r="G85" s="32">
        <v>0</v>
      </c>
      <c r="H85" s="10" t="s">
        <v>52</v>
      </c>
      <c r="I85" s="19">
        <v>0</v>
      </c>
      <c r="J85" s="10" t="s">
        <v>52</v>
      </c>
      <c r="K85" s="19">
        <v>205000</v>
      </c>
      <c r="L85" s="10" t="s">
        <v>1430</v>
      </c>
      <c r="M85" s="19">
        <v>205000</v>
      </c>
      <c r="N85" s="10" t="s">
        <v>1431</v>
      </c>
      <c r="O85" s="19">
        <f t="shared" si="3"/>
        <v>223000</v>
      </c>
      <c r="P85" s="19">
        <v>0</v>
      </c>
      <c r="Q85" s="19">
        <v>0</v>
      </c>
      <c r="R85" s="19">
        <v>0</v>
      </c>
      <c r="S85" s="19">
        <v>0</v>
      </c>
      <c r="T85" s="19">
        <v>0</v>
      </c>
      <c r="U85" s="19">
        <v>0</v>
      </c>
      <c r="V85" s="19">
        <v>0</v>
      </c>
      <c r="W85" s="10" t="s">
        <v>1442</v>
      </c>
      <c r="X85" s="10" t="s">
        <v>52</v>
      </c>
      <c r="Y85" s="2" t="s">
        <v>52</v>
      </c>
      <c r="Z85" s="2" t="s">
        <v>52</v>
      </c>
      <c r="AA85" s="20"/>
      <c r="AB85" s="2" t="s">
        <v>52</v>
      </c>
    </row>
    <row r="86" spans="1:28" ht="30" customHeight="1" x14ac:dyDescent="0.3">
      <c r="A86" s="10" t="s">
        <v>833</v>
      </c>
      <c r="B86" s="10" t="s">
        <v>623</v>
      </c>
      <c r="C86" s="10" t="s">
        <v>832</v>
      </c>
      <c r="D86" s="18" t="s">
        <v>93</v>
      </c>
      <c r="E86" s="32">
        <v>162000</v>
      </c>
      <c r="F86" s="27" t="s">
        <v>1443</v>
      </c>
      <c r="G86" s="32">
        <v>0</v>
      </c>
      <c r="H86" s="10" t="s">
        <v>52</v>
      </c>
      <c r="I86" s="19">
        <v>0</v>
      </c>
      <c r="J86" s="10" t="s">
        <v>52</v>
      </c>
      <c r="K86" s="19">
        <v>150000</v>
      </c>
      <c r="L86" s="10" t="s">
        <v>1430</v>
      </c>
      <c r="M86" s="19">
        <v>150000</v>
      </c>
      <c r="N86" s="10" t="s">
        <v>1431</v>
      </c>
      <c r="O86" s="19">
        <f t="shared" si="3"/>
        <v>162000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0</v>
      </c>
      <c r="V86" s="19">
        <v>0</v>
      </c>
      <c r="W86" s="10" t="s">
        <v>1444</v>
      </c>
      <c r="X86" s="10" t="s">
        <v>52</v>
      </c>
      <c r="Y86" s="2" t="s">
        <v>52</v>
      </c>
      <c r="Z86" s="2" t="s">
        <v>52</v>
      </c>
      <c r="AA86" s="20"/>
      <c r="AB86" s="2" t="s">
        <v>52</v>
      </c>
    </row>
    <row r="87" spans="1:28" ht="30" customHeight="1" x14ac:dyDescent="0.3">
      <c r="A87" s="10" t="s">
        <v>625</v>
      </c>
      <c r="B87" s="10" t="s">
        <v>623</v>
      </c>
      <c r="C87" s="10" t="s">
        <v>624</v>
      </c>
      <c r="D87" s="18" t="s">
        <v>93</v>
      </c>
      <c r="E87" s="32">
        <v>255000</v>
      </c>
      <c r="F87" s="27" t="s">
        <v>1445</v>
      </c>
      <c r="G87" s="32">
        <v>0</v>
      </c>
      <c r="H87" s="10" t="s">
        <v>52</v>
      </c>
      <c r="I87" s="19">
        <v>0</v>
      </c>
      <c r="J87" s="10" t="s">
        <v>52</v>
      </c>
      <c r="K87" s="19">
        <v>0</v>
      </c>
      <c r="L87" s="10" t="s">
        <v>52</v>
      </c>
      <c r="M87" s="19">
        <v>0</v>
      </c>
      <c r="N87" s="10" t="s">
        <v>52</v>
      </c>
      <c r="O87" s="19">
        <f t="shared" ref="O87:O98" si="4">SMALL(E87:M87,COUNTIF(E87:M87,0)+1)</f>
        <v>255000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0" t="s">
        <v>1446</v>
      </c>
      <c r="X87" s="10" t="s">
        <v>52</v>
      </c>
      <c r="Y87" s="2" t="s">
        <v>52</v>
      </c>
      <c r="Z87" s="2" t="s">
        <v>52</v>
      </c>
      <c r="AA87" s="20"/>
      <c r="AB87" s="2" t="s">
        <v>52</v>
      </c>
    </row>
    <row r="88" spans="1:28" ht="30" customHeight="1" x14ac:dyDescent="0.3">
      <c r="A88" s="10" t="s">
        <v>633</v>
      </c>
      <c r="B88" s="10" t="s">
        <v>631</v>
      </c>
      <c r="C88" s="10" t="s">
        <v>632</v>
      </c>
      <c r="D88" s="18" t="s">
        <v>93</v>
      </c>
      <c r="E88" s="32">
        <v>865000</v>
      </c>
      <c r="F88" s="27" t="s">
        <v>1447</v>
      </c>
      <c r="G88" s="32">
        <v>0</v>
      </c>
      <c r="H88" s="10" t="s">
        <v>52</v>
      </c>
      <c r="I88" s="19">
        <v>0</v>
      </c>
      <c r="J88" s="10" t="s">
        <v>52</v>
      </c>
      <c r="K88" s="19">
        <v>794000</v>
      </c>
      <c r="L88" s="10" t="s">
        <v>1430</v>
      </c>
      <c r="M88" s="19">
        <v>794000</v>
      </c>
      <c r="N88" s="10" t="s">
        <v>1431</v>
      </c>
      <c r="O88" s="19">
        <f>E88</f>
        <v>865000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0</v>
      </c>
      <c r="V88" s="19">
        <v>0</v>
      </c>
      <c r="W88" s="10" t="s">
        <v>1448</v>
      </c>
      <c r="X88" s="10" t="s">
        <v>52</v>
      </c>
      <c r="Y88" s="2" t="s">
        <v>52</v>
      </c>
      <c r="Z88" s="2" t="s">
        <v>52</v>
      </c>
      <c r="AA88" s="20"/>
      <c r="AB88" s="2" t="s">
        <v>52</v>
      </c>
    </row>
    <row r="89" spans="1:28" ht="30" customHeight="1" x14ac:dyDescent="0.3">
      <c r="A89" s="10" t="s">
        <v>636</v>
      </c>
      <c r="B89" s="10" t="s">
        <v>631</v>
      </c>
      <c r="C89" s="10" t="s">
        <v>635</v>
      </c>
      <c r="D89" s="18" t="s">
        <v>93</v>
      </c>
      <c r="E89" s="32">
        <v>1298000</v>
      </c>
      <c r="F89" s="27" t="s">
        <v>1449</v>
      </c>
      <c r="G89" s="32">
        <v>0</v>
      </c>
      <c r="H89" s="10" t="s">
        <v>52</v>
      </c>
      <c r="I89" s="19">
        <v>0</v>
      </c>
      <c r="J89" s="10" t="s">
        <v>52</v>
      </c>
      <c r="K89" s="19">
        <v>0</v>
      </c>
      <c r="L89" s="10" t="s">
        <v>52</v>
      </c>
      <c r="M89" s="19">
        <v>0</v>
      </c>
      <c r="N89" s="10" t="s">
        <v>52</v>
      </c>
      <c r="O89" s="19">
        <f t="shared" si="4"/>
        <v>1298000</v>
      </c>
      <c r="P89" s="19">
        <v>0</v>
      </c>
      <c r="Q89" s="19">
        <v>0</v>
      </c>
      <c r="R89" s="19">
        <v>0</v>
      </c>
      <c r="S89" s="19">
        <v>0</v>
      </c>
      <c r="T89" s="19">
        <v>0</v>
      </c>
      <c r="U89" s="19">
        <v>0</v>
      </c>
      <c r="V89" s="19">
        <v>0</v>
      </c>
      <c r="W89" s="10" t="s">
        <v>1450</v>
      </c>
      <c r="X89" s="10" t="s">
        <v>52</v>
      </c>
      <c r="Y89" s="2" t="s">
        <v>52</v>
      </c>
      <c r="Z89" s="2" t="s">
        <v>52</v>
      </c>
      <c r="AA89" s="20"/>
      <c r="AB89" s="2" t="s">
        <v>52</v>
      </c>
    </row>
    <row r="90" spans="1:28" ht="30" customHeight="1" x14ac:dyDescent="0.3">
      <c r="A90" s="10" t="s">
        <v>840</v>
      </c>
      <c r="B90" s="10" t="s">
        <v>838</v>
      </c>
      <c r="C90" s="10" t="s">
        <v>839</v>
      </c>
      <c r="D90" s="18" t="s">
        <v>93</v>
      </c>
      <c r="E90" s="32">
        <v>0</v>
      </c>
      <c r="F90" s="27" t="s">
        <v>52</v>
      </c>
      <c r="G90" s="32">
        <v>10000</v>
      </c>
      <c r="H90" s="10" t="s">
        <v>52</v>
      </c>
      <c r="I90" s="19">
        <v>0</v>
      </c>
      <c r="J90" s="10" t="s">
        <v>52</v>
      </c>
      <c r="K90" s="19">
        <v>0</v>
      </c>
      <c r="L90" s="10" t="s">
        <v>52</v>
      </c>
      <c r="M90" s="19">
        <v>0</v>
      </c>
      <c r="N90" s="10" t="s">
        <v>52</v>
      </c>
      <c r="O90" s="19">
        <f t="shared" si="4"/>
        <v>10000</v>
      </c>
      <c r="P90" s="19">
        <v>0</v>
      </c>
      <c r="Q90" s="19">
        <v>0</v>
      </c>
      <c r="R90" s="19">
        <v>0</v>
      </c>
      <c r="S90" s="19">
        <v>0</v>
      </c>
      <c r="T90" s="19">
        <v>0</v>
      </c>
      <c r="U90" s="19">
        <v>0</v>
      </c>
      <c r="V90" s="19">
        <v>0</v>
      </c>
      <c r="W90" s="10" t="s">
        <v>1451</v>
      </c>
      <c r="X90" s="10" t="s">
        <v>52</v>
      </c>
      <c r="Y90" s="2" t="s">
        <v>52</v>
      </c>
      <c r="Z90" s="2" t="s">
        <v>52</v>
      </c>
      <c r="AA90" s="20"/>
      <c r="AB90" s="2" t="s">
        <v>52</v>
      </c>
    </row>
    <row r="91" spans="1:28" ht="30" customHeight="1" x14ac:dyDescent="0.3">
      <c r="A91" s="10" t="s">
        <v>606</v>
      </c>
      <c r="B91" s="10" t="s">
        <v>604</v>
      </c>
      <c r="C91" s="10" t="s">
        <v>605</v>
      </c>
      <c r="D91" s="18" t="s">
        <v>93</v>
      </c>
      <c r="E91" s="32">
        <v>322000</v>
      </c>
      <c r="F91" s="27" t="s">
        <v>1452</v>
      </c>
      <c r="G91" s="32">
        <v>0</v>
      </c>
      <c r="H91" s="10" t="s">
        <v>52</v>
      </c>
      <c r="I91" s="19">
        <v>0</v>
      </c>
      <c r="J91" s="10" t="s">
        <v>52</v>
      </c>
      <c r="K91" s="19">
        <v>344000</v>
      </c>
      <c r="L91" s="10" t="s">
        <v>1430</v>
      </c>
      <c r="M91" s="19">
        <v>344000</v>
      </c>
      <c r="N91" s="10" t="s">
        <v>1431</v>
      </c>
      <c r="O91" s="19">
        <f>E91</f>
        <v>322000</v>
      </c>
      <c r="P91" s="19">
        <v>0</v>
      </c>
      <c r="Q91" s="19">
        <v>0</v>
      </c>
      <c r="R91" s="19">
        <v>0</v>
      </c>
      <c r="S91" s="19">
        <v>0</v>
      </c>
      <c r="T91" s="19">
        <v>0</v>
      </c>
      <c r="U91" s="19">
        <v>0</v>
      </c>
      <c r="V91" s="19">
        <v>0</v>
      </c>
      <c r="W91" s="10" t="s">
        <v>1453</v>
      </c>
      <c r="X91" s="10" t="s">
        <v>52</v>
      </c>
      <c r="Y91" s="2" t="s">
        <v>52</v>
      </c>
      <c r="Z91" s="2" t="s">
        <v>52</v>
      </c>
      <c r="AA91" s="20"/>
      <c r="AB91" s="2" t="s">
        <v>52</v>
      </c>
    </row>
    <row r="92" spans="1:28" ht="30" customHeight="1" x14ac:dyDescent="0.3">
      <c r="A92" s="10" t="s">
        <v>821</v>
      </c>
      <c r="B92" s="10" t="s">
        <v>583</v>
      </c>
      <c r="C92" s="10" t="s">
        <v>820</v>
      </c>
      <c r="D92" s="18" t="s">
        <v>519</v>
      </c>
      <c r="E92" s="32">
        <v>1460000</v>
      </c>
      <c r="F92" s="27" t="s">
        <v>1454</v>
      </c>
      <c r="G92" s="32">
        <v>0</v>
      </c>
      <c r="H92" s="10" t="s">
        <v>52</v>
      </c>
      <c r="I92" s="19">
        <v>0</v>
      </c>
      <c r="J92" s="10" t="s">
        <v>52</v>
      </c>
      <c r="K92" s="19">
        <v>0</v>
      </c>
      <c r="L92" s="10" t="s">
        <v>52</v>
      </c>
      <c r="M92" s="19">
        <v>0</v>
      </c>
      <c r="N92" s="10" t="s">
        <v>52</v>
      </c>
      <c r="O92" s="19">
        <f t="shared" si="4"/>
        <v>1460000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0" t="s">
        <v>1455</v>
      </c>
      <c r="X92" s="10" t="s">
        <v>52</v>
      </c>
      <c r="Y92" s="2" t="s">
        <v>52</v>
      </c>
      <c r="Z92" s="2" t="s">
        <v>52</v>
      </c>
      <c r="AA92" s="20"/>
      <c r="AB92" s="2" t="s">
        <v>52</v>
      </c>
    </row>
    <row r="93" spans="1:28" ht="30" customHeight="1" x14ac:dyDescent="0.3">
      <c r="A93" s="10" t="s">
        <v>585</v>
      </c>
      <c r="B93" s="10" t="s">
        <v>583</v>
      </c>
      <c r="C93" s="10" t="s">
        <v>584</v>
      </c>
      <c r="D93" s="18" t="s">
        <v>519</v>
      </c>
      <c r="E93" s="32">
        <v>1680000</v>
      </c>
      <c r="F93" s="27" t="s">
        <v>1456</v>
      </c>
      <c r="G93" s="32">
        <v>1680000</v>
      </c>
      <c r="H93" s="10" t="s">
        <v>1457</v>
      </c>
      <c r="I93" s="19">
        <v>0</v>
      </c>
      <c r="J93" s="10" t="s">
        <v>52</v>
      </c>
      <c r="K93" s="19">
        <v>1680000</v>
      </c>
      <c r="L93" s="10" t="s">
        <v>1458</v>
      </c>
      <c r="M93" s="19">
        <v>2000000</v>
      </c>
      <c r="N93" s="10" t="s">
        <v>1459</v>
      </c>
      <c r="O93" s="19">
        <f t="shared" si="4"/>
        <v>1680000</v>
      </c>
      <c r="P93" s="19">
        <v>0</v>
      </c>
      <c r="Q93" s="19">
        <v>0</v>
      </c>
      <c r="R93" s="19">
        <v>0</v>
      </c>
      <c r="S93" s="19">
        <v>0</v>
      </c>
      <c r="T93" s="19">
        <v>0</v>
      </c>
      <c r="U93" s="19">
        <v>0</v>
      </c>
      <c r="V93" s="19">
        <v>0</v>
      </c>
      <c r="W93" s="10" t="s">
        <v>1460</v>
      </c>
      <c r="X93" s="10" t="s">
        <v>52</v>
      </c>
      <c r="Y93" s="2" t="s">
        <v>52</v>
      </c>
      <c r="Z93" s="2" t="s">
        <v>52</v>
      </c>
      <c r="AA93" s="20"/>
      <c r="AB93" s="2" t="s">
        <v>52</v>
      </c>
    </row>
    <row r="94" spans="1:28" ht="30" customHeight="1" x14ac:dyDescent="0.3">
      <c r="A94" s="10" t="s">
        <v>94</v>
      </c>
      <c r="B94" s="10" t="s">
        <v>91</v>
      </c>
      <c r="C94" s="10" t="s">
        <v>92</v>
      </c>
      <c r="D94" s="18" t="s">
        <v>93</v>
      </c>
      <c r="E94" s="32">
        <v>400000</v>
      </c>
      <c r="F94" s="27" t="s">
        <v>1461</v>
      </c>
      <c r="G94" s="32">
        <v>0</v>
      </c>
      <c r="H94" s="10" t="s">
        <v>52</v>
      </c>
      <c r="I94" s="19">
        <v>0</v>
      </c>
      <c r="J94" s="10" t="s">
        <v>52</v>
      </c>
      <c r="K94" s="19">
        <v>0</v>
      </c>
      <c r="L94" s="10" t="s">
        <v>52</v>
      </c>
      <c r="M94" s="19">
        <v>0</v>
      </c>
      <c r="N94" s="10" t="s">
        <v>52</v>
      </c>
      <c r="O94" s="19">
        <f t="shared" si="4"/>
        <v>400000</v>
      </c>
      <c r="P94" s="19">
        <v>0</v>
      </c>
      <c r="Q94" s="19">
        <v>0</v>
      </c>
      <c r="R94" s="19">
        <v>0</v>
      </c>
      <c r="S94" s="19">
        <v>0</v>
      </c>
      <c r="T94" s="19">
        <v>0</v>
      </c>
      <c r="U94" s="19">
        <v>0</v>
      </c>
      <c r="V94" s="19">
        <v>0</v>
      </c>
      <c r="W94" s="10" t="s">
        <v>1462</v>
      </c>
      <c r="X94" s="10" t="s">
        <v>52</v>
      </c>
      <c r="Y94" s="2" t="s">
        <v>52</v>
      </c>
      <c r="Z94" s="2" t="s">
        <v>52</v>
      </c>
      <c r="AA94" s="20"/>
      <c r="AB94" s="2" t="s">
        <v>52</v>
      </c>
    </row>
    <row r="95" spans="1:28" ht="30" customHeight="1" x14ac:dyDescent="0.3">
      <c r="A95" s="10" t="s">
        <v>98</v>
      </c>
      <c r="B95" s="10" t="s">
        <v>96</v>
      </c>
      <c r="C95" s="10" t="s">
        <v>97</v>
      </c>
      <c r="D95" s="18" t="s">
        <v>93</v>
      </c>
      <c r="E95" s="32">
        <v>9352000</v>
      </c>
      <c r="F95" s="27" t="s">
        <v>1463</v>
      </c>
      <c r="G95" s="32">
        <v>0</v>
      </c>
      <c r="H95" s="10" t="s">
        <v>52</v>
      </c>
      <c r="I95" s="19">
        <v>0</v>
      </c>
      <c r="J95" s="10" t="s">
        <v>52</v>
      </c>
      <c r="K95" s="19">
        <v>0</v>
      </c>
      <c r="L95" s="10" t="s">
        <v>52</v>
      </c>
      <c r="M95" s="19">
        <v>0</v>
      </c>
      <c r="N95" s="10" t="s">
        <v>52</v>
      </c>
      <c r="O95" s="19">
        <f t="shared" si="4"/>
        <v>9352000</v>
      </c>
      <c r="P95" s="19">
        <v>0</v>
      </c>
      <c r="Q95" s="19">
        <v>0</v>
      </c>
      <c r="R95" s="19">
        <v>0</v>
      </c>
      <c r="S95" s="19">
        <v>0</v>
      </c>
      <c r="T95" s="19">
        <v>0</v>
      </c>
      <c r="U95" s="19">
        <v>0</v>
      </c>
      <c r="V95" s="19">
        <v>0</v>
      </c>
      <c r="W95" s="10" t="s">
        <v>1464</v>
      </c>
      <c r="X95" s="10" t="s">
        <v>52</v>
      </c>
      <c r="Y95" s="2" t="s">
        <v>52</v>
      </c>
      <c r="Z95" s="2" t="s">
        <v>52</v>
      </c>
      <c r="AA95" s="20"/>
      <c r="AB95" s="2" t="s">
        <v>52</v>
      </c>
    </row>
    <row r="96" spans="1:28" ht="30" customHeight="1" x14ac:dyDescent="0.3">
      <c r="A96" s="10" t="s">
        <v>102</v>
      </c>
      <c r="B96" s="10" t="s">
        <v>100</v>
      </c>
      <c r="C96" s="10" t="s">
        <v>101</v>
      </c>
      <c r="D96" s="18" t="s">
        <v>93</v>
      </c>
      <c r="E96" s="32">
        <v>5600000</v>
      </c>
      <c r="F96" s="27" t="s">
        <v>1465</v>
      </c>
      <c r="G96" s="32">
        <v>0</v>
      </c>
      <c r="H96" s="10" t="s">
        <v>52</v>
      </c>
      <c r="I96" s="19">
        <v>0</v>
      </c>
      <c r="J96" s="10" t="s">
        <v>52</v>
      </c>
      <c r="K96" s="19">
        <v>0</v>
      </c>
      <c r="L96" s="10" t="s">
        <v>52</v>
      </c>
      <c r="M96" s="19">
        <v>0</v>
      </c>
      <c r="N96" s="10" t="s">
        <v>52</v>
      </c>
      <c r="O96" s="19">
        <f t="shared" si="4"/>
        <v>5600000</v>
      </c>
      <c r="P96" s="19">
        <v>0</v>
      </c>
      <c r="Q96" s="19">
        <v>0</v>
      </c>
      <c r="R96" s="19">
        <v>0</v>
      </c>
      <c r="S96" s="19">
        <v>0</v>
      </c>
      <c r="T96" s="19">
        <v>0</v>
      </c>
      <c r="U96" s="19">
        <v>0</v>
      </c>
      <c r="V96" s="19">
        <v>0</v>
      </c>
      <c r="W96" s="10" t="s">
        <v>1466</v>
      </c>
      <c r="X96" s="10" t="s">
        <v>52</v>
      </c>
      <c r="Y96" s="2" t="s">
        <v>52</v>
      </c>
      <c r="Z96" s="2" t="s">
        <v>52</v>
      </c>
      <c r="AA96" s="20"/>
      <c r="AB96" s="2" t="s">
        <v>52</v>
      </c>
    </row>
    <row r="97" spans="1:28" ht="30" customHeight="1" x14ac:dyDescent="0.3">
      <c r="A97" s="10" t="s">
        <v>106</v>
      </c>
      <c r="B97" s="10" t="s">
        <v>104</v>
      </c>
      <c r="C97" s="10" t="s">
        <v>105</v>
      </c>
      <c r="D97" s="18" t="s">
        <v>93</v>
      </c>
      <c r="E97" s="32">
        <v>0</v>
      </c>
      <c r="F97" s="27" t="s">
        <v>52</v>
      </c>
      <c r="G97" s="32">
        <v>0</v>
      </c>
      <c r="H97" s="10" t="s">
        <v>52</v>
      </c>
      <c r="I97" s="19">
        <v>0</v>
      </c>
      <c r="J97" s="10" t="s">
        <v>52</v>
      </c>
      <c r="K97" s="19">
        <v>0</v>
      </c>
      <c r="L97" s="10" t="s">
        <v>52</v>
      </c>
      <c r="M97" s="19">
        <v>1120000</v>
      </c>
      <c r="N97" s="10" t="s">
        <v>52</v>
      </c>
      <c r="O97" s="19">
        <f t="shared" si="4"/>
        <v>1120000</v>
      </c>
      <c r="P97" s="19">
        <v>0</v>
      </c>
      <c r="Q97" s="19">
        <v>0</v>
      </c>
      <c r="R97" s="19">
        <v>0</v>
      </c>
      <c r="S97" s="19">
        <v>0</v>
      </c>
      <c r="T97" s="19">
        <v>0</v>
      </c>
      <c r="U97" s="19">
        <v>0</v>
      </c>
      <c r="V97" s="19">
        <v>0</v>
      </c>
      <c r="W97" s="10" t="s">
        <v>1467</v>
      </c>
      <c r="X97" s="10" t="s">
        <v>52</v>
      </c>
      <c r="Y97" s="2" t="s">
        <v>52</v>
      </c>
      <c r="Z97" s="2" t="s">
        <v>52</v>
      </c>
      <c r="AA97" s="20"/>
      <c r="AB97" s="2" t="s">
        <v>52</v>
      </c>
    </row>
    <row r="98" spans="1:28" ht="30" customHeight="1" x14ac:dyDescent="0.3">
      <c r="A98" s="10" t="s">
        <v>110</v>
      </c>
      <c r="B98" s="10" t="s">
        <v>108</v>
      </c>
      <c r="C98" s="10" t="s">
        <v>109</v>
      </c>
      <c r="D98" s="18" t="s">
        <v>93</v>
      </c>
      <c r="E98" s="32">
        <v>0</v>
      </c>
      <c r="F98" s="27" t="s">
        <v>52</v>
      </c>
      <c r="G98" s="32">
        <v>0</v>
      </c>
      <c r="H98" s="10" t="s">
        <v>52</v>
      </c>
      <c r="I98" s="19">
        <v>0</v>
      </c>
      <c r="J98" s="10" t="s">
        <v>52</v>
      </c>
      <c r="K98" s="19">
        <v>0</v>
      </c>
      <c r="L98" s="10" t="s">
        <v>52</v>
      </c>
      <c r="M98" s="19">
        <v>250000</v>
      </c>
      <c r="N98" s="10" t="s">
        <v>52</v>
      </c>
      <c r="O98" s="19">
        <f t="shared" si="4"/>
        <v>250000</v>
      </c>
      <c r="P98" s="19">
        <v>0</v>
      </c>
      <c r="Q98" s="19">
        <v>0</v>
      </c>
      <c r="R98" s="19">
        <v>0</v>
      </c>
      <c r="S98" s="19">
        <v>0</v>
      </c>
      <c r="T98" s="19">
        <v>0</v>
      </c>
      <c r="U98" s="19">
        <v>0</v>
      </c>
      <c r="V98" s="19">
        <v>0</v>
      </c>
      <c r="W98" s="10" t="s">
        <v>1468</v>
      </c>
      <c r="X98" s="10" t="s">
        <v>52</v>
      </c>
      <c r="Y98" s="2" t="s">
        <v>52</v>
      </c>
      <c r="Z98" s="2" t="s">
        <v>52</v>
      </c>
      <c r="AA98" s="20"/>
      <c r="AB98" s="2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sqref="A1:X1"/>
    </sheetView>
  </sheetViews>
  <sheetFormatPr defaultRowHeight="16.5" x14ac:dyDescent="0.3"/>
  <sheetData>
    <row r="1" spans="1:7" x14ac:dyDescent="0.3">
      <c r="A1" t="s">
        <v>1524</v>
      </c>
    </row>
    <row r="2" spans="1:7" x14ac:dyDescent="0.3">
      <c r="A2" s="1" t="s">
        <v>1525</v>
      </c>
      <c r="B2" t="s">
        <v>1526</v>
      </c>
    </row>
    <row r="3" spans="1:7" x14ac:dyDescent="0.3">
      <c r="A3" s="1" t="s">
        <v>1527</v>
      </c>
      <c r="B3" t="s">
        <v>1528</v>
      </c>
    </row>
    <row r="4" spans="1:7" x14ac:dyDescent="0.3">
      <c r="A4" s="1" t="s">
        <v>1529</v>
      </c>
      <c r="B4">
        <v>5</v>
      </c>
    </row>
    <row r="5" spans="1:7" x14ac:dyDescent="0.3">
      <c r="A5" s="1" t="s">
        <v>1530</v>
      </c>
      <c r="B5">
        <v>5</v>
      </c>
    </row>
    <row r="6" spans="1:7" x14ac:dyDescent="0.3">
      <c r="A6" s="1" t="s">
        <v>1531</v>
      </c>
      <c r="B6" t="s">
        <v>1532</v>
      </c>
    </row>
    <row r="7" spans="1:7" x14ac:dyDescent="0.3">
      <c r="A7" s="1" t="s">
        <v>1533</v>
      </c>
      <c r="B7" t="s">
        <v>1534</v>
      </c>
      <c r="C7">
        <v>1</v>
      </c>
    </row>
    <row r="8" spans="1:7" x14ac:dyDescent="0.3">
      <c r="A8" s="1" t="s">
        <v>1535</v>
      </c>
      <c r="B8" t="s">
        <v>1534</v>
      </c>
      <c r="C8">
        <v>2</v>
      </c>
    </row>
    <row r="9" spans="1:7" x14ac:dyDescent="0.3">
      <c r="A9" s="1" t="s">
        <v>1536</v>
      </c>
      <c r="B9" t="s">
        <v>1258</v>
      </c>
      <c r="C9" t="s">
        <v>1260</v>
      </c>
      <c r="D9" t="s">
        <v>1261</v>
      </c>
      <c r="E9" t="s">
        <v>1262</v>
      </c>
      <c r="F9" t="s">
        <v>1263</v>
      </c>
      <c r="G9" t="s">
        <v>1537</v>
      </c>
    </row>
    <row r="10" spans="1:7" x14ac:dyDescent="0.3">
      <c r="A10" s="1" t="s">
        <v>1538</v>
      </c>
      <c r="B10">
        <v>1095.0999999999999</v>
      </c>
      <c r="C10">
        <v>0</v>
      </c>
      <c r="D10">
        <v>0</v>
      </c>
    </row>
    <row r="11" spans="1:7" x14ac:dyDescent="0.3">
      <c r="A11" s="1" t="s">
        <v>1539</v>
      </c>
      <c r="B11" t="s">
        <v>1540</v>
      </c>
      <c r="C11">
        <v>3</v>
      </c>
    </row>
    <row r="12" spans="1:7" x14ac:dyDescent="0.3">
      <c r="A12" s="1" t="s">
        <v>1541</v>
      </c>
      <c r="B12" t="s">
        <v>1540</v>
      </c>
      <c r="C12">
        <v>3</v>
      </c>
    </row>
    <row r="13" spans="1:7" x14ac:dyDescent="0.3">
      <c r="A13" s="1" t="s">
        <v>1542</v>
      </c>
      <c r="B13" t="s">
        <v>1540</v>
      </c>
      <c r="C13">
        <v>2</v>
      </c>
    </row>
    <row r="14" spans="1:7" x14ac:dyDescent="0.3">
      <c r="A14" s="1" t="s">
        <v>1543</v>
      </c>
      <c r="B14" t="s">
        <v>1534</v>
      </c>
      <c r="C14">
        <v>5</v>
      </c>
    </row>
    <row r="15" spans="1:7" x14ac:dyDescent="0.3">
      <c r="A15" s="1" t="s">
        <v>1544</v>
      </c>
      <c r="B15" t="s">
        <v>1545</v>
      </c>
      <c r="C15" t="s">
        <v>1546</v>
      </c>
      <c r="D15" t="s">
        <v>1546</v>
      </c>
      <c r="E15" t="s">
        <v>1546</v>
      </c>
      <c r="F15">
        <v>1</v>
      </c>
    </row>
    <row r="16" spans="1:7" x14ac:dyDescent="0.3">
      <c r="A16" s="1" t="s">
        <v>1547</v>
      </c>
      <c r="B16">
        <v>0</v>
      </c>
      <c r="C16">
        <v>0</v>
      </c>
    </row>
    <row r="17" spans="1:13" x14ac:dyDescent="0.3">
      <c r="A17" s="1" t="s">
        <v>1548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1549</v>
      </c>
      <c r="B18">
        <v>0</v>
      </c>
      <c r="C18">
        <v>0</v>
      </c>
    </row>
    <row r="19" spans="1:13" x14ac:dyDescent="0.3">
      <c r="A19" s="1" t="s">
        <v>1550</v>
      </c>
    </row>
    <row r="20" spans="1:13" x14ac:dyDescent="0.3">
      <c r="A20" s="1" t="s">
        <v>1551</v>
      </c>
      <c r="B20" s="1" t="s">
        <v>52</v>
      </c>
      <c r="C20">
        <v>1</v>
      </c>
    </row>
    <row r="21" spans="1:13" x14ac:dyDescent="0.3">
      <c r="A21" t="s">
        <v>1552</v>
      </c>
      <c r="B21" t="s">
        <v>1553</v>
      </c>
      <c r="C21" t="s">
        <v>1554</v>
      </c>
    </row>
    <row r="22" spans="1:13" x14ac:dyDescent="0.3">
      <c r="A22">
        <v>1</v>
      </c>
      <c r="B22" s="1" t="s">
        <v>1555</v>
      </c>
      <c r="C22" s="1" t="s">
        <v>1481</v>
      </c>
    </row>
    <row r="23" spans="1:13" x14ac:dyDescent="0.3">
      <c r="A23">
        <v>2</v>
      </c>
      <c r="B23" s="1" t="s">
        <v>1556</v>
      </c>
      <c r="C23" s="1" t="s">
        <v>1557</v>
      </c>
    </row>
    <row r="24" spans="1:13" x14ac:dyDescent="0.3">
      <c r="A24">
        <v>3</v>
      </c>
      <c r="B24" s="1" t="s">
        <v>1521</v>
      </c>
      <c r="C24" s="1" t="s">
        <v>1520</v>
      </c>
    </row>
    <row r="25" spans="1:13" x14ac:dyDescent="0.3">
      <c r="A25">
        <v>4</v>
      </c>
      <c r="B25" s="1" t="s">
        <v>1558</v>
      </c>
      <c r="C25" s="1" t="s">
        <v>1559</v>
      </c>
    </row>
    <row r="26" spans="1:13" x14ac:dyDescent="0.3">
      <c r="A26">
        <v>5</v>
      </c>
      <c r="B26" s="1" t="s">
        <v>1560</v>
      </c>
      <c r="C26" s="1" t="s">
        <v>52</v>
      </c>
    </row>
    <row r="27" spans="1:13" x14ac:dyDescent="0.3">
      <c r="A27">
        <v>6</v>
      </c>
      <c r="B27" s="1" t="s">
        <v>1561</v>
      </c>
      <c r="C27" s="1" t="s">
        <v>1562</v>
      </c>
    </row>
    <row r="28" spans="1:13" x14ac:dyDescent="0.3">
      <c r="A28">
        <v>7</v>
      </c>
      <c r="B28" s="1" t="s">
        <v>52</v>
      </c>
      <c r="C28" s="1" t="s">
        <v>52</v>
      </c>
    </row>
    <row r="29" spans="1:13" x14ac:dyDescent="0.3">
      <c r="A29">
        <v>8</v>
      </c>
      <c r="B29" s="1" t="s">
        <v>1563</v>
      </c>
      <c r="C29" s="1" t="s">
        <v>52</v>
      </c>
    </row>
    <row r="30" spans="1:13" x14ac:dyDescent="0.3">
      <c r="A30">
        <v>9</v>
      </c>
      <c r="B30" s="1" t="s">
        <v>1563</v>
      </c>
      <c r="C30" s="1" t="s">
        <v>52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</dc:creator>
  <cp:lastModifiedBy>EKR</cp:lastModifiedBy>
  <dcterms:created xsi:type="dcterms:W3CDTF">2024-01-05T00:27:42Z</dcterms:created>
  <dcterms:modified xsi:type="dcterms:W3CDTF">2026-07-16T00:23:31Z</dcterms:modified>
</cp:coreProperties>
</file>