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제주도청\Desktop\★2026 공사\158.한라산국립공원 어리목탐방로 정비공사 입찰 요청\"/>
    </mc:Choice>
  </mc:AlternateContent>
  <xr:revisionPtr revIDLastSave="0" documentId="8_{F007577E-2F37-4394-9A20-8A977BC0CAE9}" xr6:coauthVersionLast="47" xr6:coauthVersionMax="47" xr10:uidLastSave="{00000000-0000-0000-0000-000000000000}"/>
  <bookViews>
    <workbookView xWindow="28680" yWindow="-120" windowWidth="29040" windowHeight="15720" firstSheet="1" activeTab="1" xr2:uid="{00000000-000D-0000-FFFF-FFFF00000000}"/>
  </bookViews>
  <sheets>
    <sheet name="갑지" sheetId="12" r:id="rId1"/>
    <sheet name="원가계산서" sheetId="11" r:id="rId2"/>
    <sheet name="집계표" sheetId="10" r:id="rId3"/>
    <sheet name="내역서" sheetId="9" r:id="rId4"/>
  </sheets>
  <definedNames>
    <definedName name="_xlnm.Print_Area" localSheetId="3">내역서!$A$1:$M$464</definedName>
    <definedName name="_xlnm.Print_Area" localSheetId="1">원가계산서!$A$1:$F$37</definedName>
    <definedName name="_xlnm.Print_Area" localSheetId="2">집계표!$A$1:$L$84</definedName>
    <definedName name="_xlnm.Print_Titles" localSheetId="3">내역서!$1:$4</definedName>
    <definedName name="_xlnm.Print_Titles" localSheetId="1">원가계산서!$1:$4</definedName>
    <definedName name="_xlnm.Print_Titles" localSheetId="2">집계표!$1:$4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R464" i="9" l="1"/>
  <c r="V464" i="9"/>
  <c r="AG464" i="9"/>
  <c r="AN464" i="9"/>
  <c r="AQ464" i="9"/>
  <c r="AV464" i="9"/>
  <c r="AW464" i="9"/>
  <c r="AX464" i="9"/>
  <c r="AY464" i="9"/>
  <c r="F464" i="9"/>
  <c r="S464" i="9"/>
  <c r="U464" i="9"/>
  <c r="W464" i="9"/>
  <c r="X464" i="9"/>
  <c r="Y464" i="9"/>
  <c r="Z464" i="9"/>
  <c r="AA464" i="9"/>
  <c r="AC464" i="9"/>
  <c r="AD464" i="9"/>
  <c r="AE464" i="9"/>
  <c r="AF464" i="9"/>
  <c r="AH464" i="9"/>
  <c r="AI464" i="9"/>
  <c r="AJ464" i="9"/>
  <c r="AK464" i="9"/>
  <c r="AM464" i="9"/>
  <c r="AO464" i="9"/>
  <c r="AP464" i="9"/>
  <c r="AT464" i="9"/>
  <c r="AU464" i="9"/>
  <c r="J444" i="9"/>
  <c r="W444" i="9"/>
  <c r="X444" i="9"/>
  <c r="AI444" i="9"/>
  <c r="AM444" i="9"/>
  <c r="AU444" i="9"/>
  <c r="AV444" i="9"/>
  <c r="AW444" i="9"/>
  <c r="AX444" i="9"/>
  <c r="AY444" i="9"/>
  <c r="F444" i="9"/>
  <c r="H444" i="9"/>
  <c r="R444" i="9"/>
  <c r="S444" i="9"/>
  <c r="T444" i="9"/>
  <c r="U444" i="9"/>
  <c r="V444" i="9"/>
  <c r="Y444" i="9"/>
  <c r="Z444" i="9"/>
  <c r="AA444" i="9"/>
  <c r="AB444" i="9"/>
  <c r="AC444" i="9"/>
  <c r="AD444" i="9"/>
  <c r="AE444" i="9"/>
  <c r="AF444" i="9"/>
  <c r="AH444" i="9"/>
  <c r="AJ444" i="9"/>
  <c r="AK444" i="9"/>
  <c r="AL444" i="9"/>
  <c r="AN444" i="9"/>
  <c r="AO444" i="9"/>
  <c r="AP444" i="9"/>
  <c r="AQ444" i="9"/>
  <c r="AR444" i="9"/>
  <c r="AS444" i="9"/>
  <c r="AT444" i="9"/>
  <c r="AV424" i="9"/>
  <c r="AW424" i="9"/>
  <c r="AX424" i="9"/>
  <c r="AY424" i="9"/>
  <c r="O407" i="9"/>
  <c r="R407" i="9"/>
  <c r="S407" i="9"/>
  <c r="T407" i="9"/>
  <c r="U407" i="9"/>
  <c r="V407" i="9"/>
  <c r="W407" i="9"/>
  <c r="X407" i="9"/>
  <c r="Y407" i="9"/>
  <c r="Z407" i="9"/>
  <c r="AA407" i="9"/>
  <c r="AB407" i="9"/>
  <c r="AC407" i="9"/>
  <c r="AD407" i="9"/>
  <c r="AF407" i="9"/>
  <c r="AG407" i="9"/>
  <c r="AG424" i="9" s="1"/>
  <c r="AH407" i="9"/>
  <c r="AI407" i="9"/>
  <c r="AJ407" i="9"/>
  <c r="AK407" i="9"/>
  <c r="AL407" i="9"/>
  <c r="AM407" i="9"/>
  <c r="AN407" i="9"/>
  <c r="AO407" i="9"/>
  <c r="AP407" i="9"/>
  <c r="AQ407" i="9"/>
  <c r="AR407" i="9"/>
  <c r="AS407" i="9"/>
  <c r="AS424" i="9" s="1"/>
  <c r="AT407" i="9"/>
  <c r="AU407" i="9"/>
  <c r="F424" i="9"/>
  <c r="O406" i="9"/>
  <c r="R406" i="9"/>
  <c r="S406" i="9"/>
  <c r="S424" i="9" s="1"/>
  <c r="T406" i="9"/>
  <c r="U406" i="9"/>
  <c r="V406" i="9"/>
  <c r="V424" i="9" s="1"/>
  <c r="W406" i="9"/>
  <c r="X406" i="9"/>
  <c r="Y406" i="9"/>
  <c r="Z406" i="9"/>
  <c r="AA406" i="9"/>
  <c r="AB406" i="9"/>
  <c r="AB424" i="9" s="1"/>
  <c r="AC406" i="9"/>
  <c r="AD406" i="9"/>
  <c r="AF406" i="9"/>
  <c r="AF424" i="9" s="1"/>
  <c r="AG406" i="9"/>
  <c r="AH406" i="9"/>
  <c r="AI406" i="9"/>
  <c r="AI424" i="9" s="1"/>
  <c r="AJ406" i="9"/>
  <c r="AK406" i="9"/>
  <c r="AK424" i="9" s="1"/>
  <c r="AL406" i="9"/>
  <c r="AL424" i="9" s="1"/>
  <c r="AM406" i="9"/>
  <c r="AN406" i="9"/>
  <c r="AO406" i="9"/>
  <c r="AO424" i="9" s="1"/>
  <c r="AP406" i="9"/>
  <c r="AQ406" i="9"/>
  <c r="AQ424" i="9" s="1"/>
  <c r="AR406" i="9"/>
  <c r="AR424" i="9" s="1"/>
  <c r="AS406" i="9"/>
  <c r="AT406" i="9"/>
  <c r="AU406" i="9"/>
  <c r="AU424" i="9" s="1"/>
  <c r="AU404" i="9"/>
  <c r="AV404" i="9"/>
  <c r="AW404" i="9"/>
  <c r="AX404" i="9"/>
  <c r="AY404" i="9"/>
  <c r="AN404" i="9"/>
  <c r="X404" i="9"/>
  <c r="AD404" i="9"/>
  <c r="V404" i="9"/>
  <c r="AG404" i="9"/>
  <c r="AO404" i="9"/>
  <c r="AT404" i="9"/>
  <c r="AF384" i="9"/>
  <c r="AV384" i="9"/>
  <c r="AW384" i="9"/>
  <c r="AX384" i="9"/>
  <c r="AY384" i="9"/>
  <c r="AM384" i="9"/>
  <c r="U384" i="9"/>
  <c r="F384" i="9"/>
  <c r="H384" i="9"/>
  <c r="S384" i="9"/>
  <c r="T384" i="9"/>
  <c r="V384" i="9"/>
  <c r="X384" i="9"/>
  <c r="Y384" i="9"/>
  <c r="Z384" i="9"/>
  <c r="AB384" i="9"/>
  <c r="AE384" i="9"/>
  <c r="AG384" i="9"/>
  <c r="AH384" i="9"/>
  <c r="AK384" i="9"/>
  <c r="AL384" i="9"/>
  <c r="AN384" i="9"/>
  <c r="AQ384" i="9"/>
  <c r="AR384" i="9"/>
  <c r="AT384" i="9"/>
  <c r="AV364" i="9"/>
  <c r="AW364" i="9"/>
  <c r="AX364" i="9"/>
  <c r="AY364" i="9"/>
  <c r="W364" i="9"/>
  <c r="F364" i="9"/>
  <c r="X364" i="9"/>
  <c r="AC364" i="9"/>
  <c r="AD364" i="9"/>
  <c r="AI364" i="9"/>
  <c r="AJ364" i="9"/>
  <c r="AP364" i="9"/>
  <c r="AV344" i="9"/>
  <c r="AW344" i="9"/>
  <c r="AX344" i="9"/>
  <c r="AY344" i="9"/>
  <c r="AL304" i="9"/>
  <c r="AV304" i="9"/>
  <c r="AW304" i="9"/>
  <c r="AX304" i="9"/>
  <c r="AY304" i="9"/>
  <c r="U304" i="9"/>
  <c r="T304" i="9"/>
  <c r="Z304" i="9"/>
  <c r="AF304" i="9"/>
  <c r="AM304" i="9"/>
  <c r="AR304" i="9"/>
  <c r="T284" i="9"/>
  <c r="AF284" i="9"/>
  <c r="AV284" i="9"/>
  <c r="AW284" i="9"/>
  <c r="AX284" i="9"/>
  <c r="AY284" i="9"/>
  <c r="F284" i="9"/>
  <c r="S284" i="9"/>
  <c r="U284" i="9"/>
  <c r="V284" i="9"/>
  <c r="W284" i="9"/>
  <c r="X284" i="9"/>
  <c r="Y284" i="9"/>
  <c r="Z284" i="9"/>
  <c r="AA284" i="9"/>
  <c r="AB284" i="9"/>
  <c r="AC284" i="9"/>
  <c r="AD284" i="9"/>
  <c r="AE284" i="9"/>
  <c r="AG284" i="9"/>
  <c r="AH284" i="9"/>
  <c r="AI284" i="9"/>
  <c r="AJ284" i="9"/>
  <c r="AK284" i="9"/>
  <c r="AL284" i="9"/>
  <c r="AM284" i="9"/>
  <c r="AN284" i="9"/>
  <c r="AO284" i="9"/>
  <c r="AP284" i="9"/>
  <c r="AQ284" i="9"/>
  <c r="AR284" i="9"/>
  <c r="AS284" i="9"/>
  <c r="AT284" i="9"/>
  <c r="AU284" i="9"/>
  <c r="F264" i="9"/>
  <c r="H264" i="9"/>
  <c r="Z264" i="9"/>
  <c r="AL264" i="9"/>
  <c r="AV264" i="9"/>
  <c r="AW264" i="9"/>
  <c r="AX264" i="9"/>
  <c r="AY264" i="9"/>
  <c r="V264" i="9"/>
  <c r="AB264" i="9"/>
  <c r="J264" i="9"/>
  <c r="R264" i="9"/>
  <c r="S264" i="9"/>
  <c r="T264" i="9"/>
  <c r="U264" i="9"/>
  <c r="W264" i="9"/>
  <c r="X264" i="9"/>
  <c r="Y264" i="9"/>
  <c r="AA264" i="9"/>
  <c r="AC264" i="9"/>
  <c r="AE264" i="9"/>
  <c r="AF264" i="9"/>
  <c r="AG264" i="9"/>
  <c r="AH264" i="9"/>
  <c r="AJ264" i="9"/>
  <c r="AK264" i="9"/>
  <c r="AM264" i="9"/>
  <c r="AN264" i="9"/>
  <c r="AP264" i="9"/>
  <c r="AQ264" i="9"/>
  <c r="AR264" i="9"/>
  <c r="AS264" i="9"/>
  <c r="AT264" i="9"/>
  <c r="H244" i="9"/>
  <c r="J244" i="9"/>
  <c r="V244" i="9"/>
  <c r="AC244" i="9"/>
  <c r="AO244" i="9"/>
  <c r="AV244" i="9"/>
  <c r="AW244" i="9"/>
  <c r="AX244" i="9"/>
  <c r="AY244" i="9"/>
  <c r="W244" i="9"/>
  <c r="R244" i="9"/>
  <c r="S244" i="9"/>
  <c r="T244" i="9"/>
  <c r="U244" i="9"/>
  <c r="Y244" i="9"/>
  <c r="Z244" i="9"/>
  <c r="AA244" i="9"/>
  <c r="AF244" i="9"/>
  <c r="AG244" i="9"/>
  <c r="AH244" i="9"/>
  <c r="AI244" i="9"/>
  <c r="AL244" i="9"/>
  <c r="AM244" i="9"/>
  <c r="AN244" i="9"/>
  <c r="AR244" i="9"/>
  <c r="AS244" i="9"/>
  <c r="AT244" i="9"/>
  <c r="AU244" i="9"/>
  <c r="J224" i="9"/>
  <c r="R224" i="9"/>
  <c r="W224" i="9"/>
  <c r="X224" i="9"/>
  <c r="AQ224" i="9"/>
  <c r="AV224" i="9"/>
  <c r="AW224" i="9"/>
  <c r="AX224" i="9"/>
  <c r="AY224" i="9"/>
  <c r="H224" i="9"/>
  <c r="S224" i="9"/>
  <c r="T224" i="9"/>
  <c r="U224" i="9"/>
  <c r="V224" i="9"/>
  <c r="Y224" i="9"/>
  <c r="Z224" i="9"/>
  <c r="AA224" i="9"/>
  <c r="AB224" i="9"/>
  <c r="AC224" i="9"/>
  <c r="AD224" i="9"/>
  <c r="AE224" i="9"/>
  <c r="AF224" i="9"/>
  <c r="AH224" i="9"/>
  <c r="AI224" i="9"/>
  <c r="AJ224" i="9"/>
  <c r="AK224" i="9"/>
  <c r="AL224" i="9"/>
  <c r="AM224" i="9"/>
  <c r="AN224" i="9"/>
  <c r="AO224" i="9"/>
  <c r="AP224" i="9"/>
  <c r="AR224" i="9"/>
  <c r="AS224" i="9"/>
  <c r="AT224" i="9"/>
  <c r="AU224" i="9"/>
  <c r="AK204" i="9"/>
  <c r="AV204" i="9"/>
  <c r="AW204" i="9"/>
  <c r="AX204" i="9"/>
  <c r="AY204" i="9"/>
  <c r="H204" i="9"/>
  <c r="R204" i="9"/>
  <c r="W204" i="9"/>
  <c r="Y204" i="9"/>
  <c r="AE204" i="9"/>
  <c r="S204" i="9"/>
  <c r="T204" i="9"/>
  <c r="U204" i="9"/>
  <c r="V204" i="9"/>
  <c r="X204" i="9"/>
  <c r="Z204" i="9"/>
  <c r="AA204" i="9"/>
  <c r="AB204" i="9"/>
  <c r="AD204" i="9"/>
  <c r="AF204" i="9"/>
  <c r="AG204" i="9"/>
  <c r="AH204" i="9"/>
  <c r="AI204" i="9"/>
  <c r="AJ204" i="9"/>
  <c r="AL204" i="9"/>
  <c r="AM204" i="9"/>
  <c r="AN204" i="9"/>
  <c r="AO204" i="9"/>
  <c r="AP204" i="9"/>
  <c r="AQ204" i="9"/>
  <c r="AR204" i="9"/>
  <c r="AS204" i="9"/>
  <c r="AT204" i="9"/>
  <c r="AU204" i="9"/>
  <c r="AV184" i="9"/>
  <c r="AW184" i="9"/>
  <c r="AX184" i="9"/>
  <c r="AY184" i="9"/>
  <c r="S184" i="9"/>
  <c r="T184" i="9"/>
  <c r="H184" i="9"/>
  <c r="F184" i="9"/>
  <c r="J184" i="9"/>
  <c r="V184" i="9"/>
  <c r="AB184" i="9"/>
  <c r="AG184" i="9"/>
  <c r="AH184" i="9"/>
  <c r="AN184" i="9"/>
  <c r="AS184" i="9"/>
  <c r="AT184" i="9"/>
  <c r="F164" i="9"/>
  <c r="AA164" i="9"/>
  <c r="AE164" i="9"/>
  <c r="AQ164" i="9"/>
  <c r="AV164" i="9"/>
  <c r="AW164" i="9"/>
  <c r="AX164" i="9"/>
  <c r="AY164" i="9"/>
  <c r="Y164" i="9"/>
  <c r="R164" i="9"/>
  <c r="S164" i="9"/>
  <c r="U164" i="9"/>
  <c r="V164" i="9"/>
  <c r="W164" i="9"/>
  <c r="X164" i="9"/>
  <c r="AB164" i="9"/>
  <c r="AC164" i="9"/>
  <c r="AD164" i="9"/>
  <c r="AG164" i="9"/>
  <c r="AH164" i="9"/>
  <c r="AI164" i="9"/>
  <c r="AJ164" i="9"/>
  <c r="AK164" i="9"/>
  <c r="AM164" i="9"/>
  <c r="AN164" i="9"/>
  <c r="AO164" i="9"/>
  <c r="AP164" i="9"/>
  <c r="AS164" i="9"/>
  <c r="AT164" i="9"/>
  <c r="AU164" i="9"/>
  <c r="AV144" i="9"/>
  <c r="AW144" i="9"/>
  <c r="AX144" i="9"/>
  <c r="AY144" i="9"/>
  <c r="AV104" i="9"/>
  <c r="AW104" i="9"/>
  <c r="AX104" i="9"/>
  <c r="AY104" i="9"/>
  <c r="U104" i="9"/>
  <c r="AA104" i="9"/>
  <c r="AG104" i="9"/>
  <c r="AM104" i="9"/>
  <c r="AS104" i="9"/>
  <c r="J84" i="9"/>
  <c r="V84" i="9"/>
  <c r="Y84" i="9"/>
  <c r="AB84" i="9"/>
  <c r="AE84" i="9"/>
  <c r="AN84" i="9"/>
  <c r="AQ84" i="9"/>
  <c r="AT84" i="9"/>
  <c r="AV84" i="9"/>
  <c r="AW84" i="9"/>
  <c r="AX84" i="9"/>
  <c r="AY84" i="9"/>
  <c r="F84" i="9"/>
  <c r="H84" i="9"/>
  <c r="S84" i="9"/>
  <c r="T84" i="9"/>
  <c r="U84" i="9"/>
  <c r="W84" i="9"/>
  <c r="X84" i="9"/>
  <c r="Z84" i="9"/>
  <c r="AA84" i="9"/>
  <c r="AC84" i="9"/>
  <c r="AD84" i="9"/>
  <c r="AF84" i="9"/>
  <c r="AG84" i="9"/>
  <c r="AH84" i="9"/>
  <c r="AI84" i="9"/>
  <c r="AJ84" i="9"/>
  <c r="AK84" i="9"/>
  <c r="AL84" i="9"/>
  <c r="AM84" i="9"/>
  <c r="AO84" i="9"/>
  <c r="AP84" i="9"/>
  <c r="AR84" i="9"/>
  <c r="AS84" i="9"/>
  <c r="AU84" i="9"/>
  <c r="AC64" i="9"/>
  <c r="AO64" i="9"/>
  <c r="AU64" i="9"/>
  <c r="AV64" i="9"/>
  <c r="AW64" i="9"/>
  <c r="AX64" i="9"/>
  <c r="AY64" i="9"/>
  <c r="R64" i="9"/>
  <c r="V64" i="9"/>
  <c r="W64" i="9"/>
  <c r="X64" i="9"/>
  <c r="AJ64" i="9"/>
  <c r="J64" i="9"/>
  <c r="S64" i="9"/>
  <c r="U64" i="9"/>
  <c r="Y64" i="9"/>
  <c r="AA64" i="9"/>
  <c r="AB64" i="9"/>
  <c r="AD64" i="9"/>
  <c r="AF64" i="9"/>
  <c r="AH64" i="9"/>
  <c r="AI64" i="9"/>
  <c r="AL64" i="9"/>
  <c r="AN64" i="9"/>
  <c r="AP64" i="9"/>
  <c r="AR64" i="9"/>
  <c r="AT64" i="9"/>
  <c r="S44" i="9"/>
  <c r="V44" i="9"/>
  <c r="Y44" i="9"/>
  <c r="AB44" i="9"/>
  <c r="AE44" i="9"/>
  <c r="AH44" i="9"/>
  <c r="AK44" i="9"/>
  <c r="AN44" i="9"/>
  <c r="AQ44" i="9"/>
  <c r="AT44" i="9"/>
  <c r="AV44" i="9"/>
  <c r="AW44" i="9"/>
  <c r="AX44" i="9"/>
  <c r="AY44" i="9"/>
  <c r="T44" i="9"/>
  <c r="U44" i="9"/>
  <c r="W44" i="9"/>
  <c r="X44" i="9"/>
  <c r="Z44" i="9"/>
  <c r="AA44" i="9"/>
  <c r="AC44" i="9"/>
  <c r="AD44" i="9"/>
  <c r="AF44" i="9"/>
  <c r="AG44" i="9"/>
  <c r="AI44" i="9"/>
  <c r="AJ44" i="9"/>
  <c r="AL44" i="9"/>
  <c r="AM44" i="9"/>
  <c r="AO44" i="9"/>
  <c r="AP44" i="9"/>
  <c r="AR44" i="9"/>
  <c r="AS44" i="9"/>
  <c r="AU44" i="9"/>
  <c r="AV24" i="9"/>
  <c r="AW24" i="9"/>
  <c r="AX24" i="9"/>
  <c r="AY24" i="9"/>
  <c r="T24" i="9"/>
  <c r="X24" i="9"/>
  <c r="Z24" i="9"/>
  <c r="AD24" i="9"/>
  <c r="AF24" i="9"/>
  <c r="AJ24" i="9"/>
  <c r="AL24" i="9"/>
  <c r="AP24" i="9"/>
  <c r="AR24" i="9"/>
  <c r="Y424" i="9" l="1"/>
  <c r="J44" i="9"/>
  <c r="AU24" i="9"/>
  <c r="AI24" i="9"/>
  <c r="W24" i="9"/>
  <c r="J24" i="9"/>
  <c r="AS24" i="9"/>
  <c r="AM24" i="9"/>
  <c r="AG24" i="9"/>
  <c r="AA24" i="9"/>
  <c r="U24" i="9"/>
  <c r="AT24" i="9"/>
  <c r="AN24" i="9"/>
  <c r="AH24" i="9"/>
  <c r="AB24" i="9"/>
  <c r="V24" i="9"/>
  <c r="AQ104" i="9"/>
  <c r="AK104" i="9"/>
  <c r="AE104" i="9"/>
  <c r="Y104" i="9"/>
  <c r="S104" i="9"/>
  <c r="T164" i="9"/>
  <c r="AU184" i="9"/>
  <c r="AO184" i="9"/>
  <c r="AI184" i="9"/>
  <c r="AC184" i="9"/>
  <c r="W184" i="9"/>
  <c r="H24" i="9"/>
  <c r="AP104" i="9"/>
  <c r="AJ104" i="9"/>
  <c r="AD104" i="9"/>
  <c r="X104" i="9"/>
  <c r="AS144" i="9"/>
  <c r="AM144" i="9"/>
  <c r="AU104" i="9"/>
  <c r="AO104" i="9"/>
  <c r="AI104" i="9"/>
  <c r="AC104" i="9"/>
  <c r="W104" i="9"/>
  <c r="F144" i="9"/>
  <c r="AS384" i="9"/>
  <c r="AA384" i="9"/>
  <c r="F404" i="9"/>
  <c r="AQ24" i="9"/>
  <c r="AK24" i="9"/>
  <c r="AE24" i="9"/>
  <c r="Y24" i="9"/>
  <c r="S24" i="9"/>
  <c r="F44" i="9"/>
  <c r="AS64" i="9"/>
  <c r="AM64" i="9"/>
  <c r="AG64" i="9"/>
  <c r="Z64" i="9"/>
  <c r="T64" i="9"/>
  <c r="H64" i="9"/>
  <c r="AT104" i="9"/>
  <c r="AN104" i="9"/>
  <c r="AH104" i="9"/>
  <c r="AB104" i="9"/>
  <c r="V104" i="9"/>
  <c r="AD144" i="9"/>
  <c r="X144" i="9"/>
  <c r="H164" i="9"/>
  <c r="AQ184" i="9"/>
  <c r="J284" i="9"/>
  <c r="R284" i="9"/>
  <c r="AT304" i="9"/>
  <c r="AN304" i="9"/>
  <c r="AH304" i="9"/>
  <c r="AB304" i="9"/>
  <c r="V304" i="9"/>
  <c r="J384" i="9"/>
  <c r="L384" i="9" s="1"/>
  <c r="AO24" i="9"/>
  <c r="AC24" i="9"/>
  <c r="AQ64" i="9"/>
  <c r="AK64" i="9"/>
  <c r="AR104" i="9"/>
  <c r="AL104" i="9"/>
  <c r="AF104" i="9"/>
  <c r="Z104" i="9"/>
  <c r="T104" i="9"/>
  <c r="H104" i="9"/>
  <c r="J424" i="9"/>
  <c r="AU144" i="9"/>
  <c r="AO144" i="9"/>
  <c r="W144" i="9"/>
  <c r="U144" i="9"/>
  <c r="AR164" i="9"/>
  <c r="AL164" i="9"/>
  <c r="AF164" i="9"/>
  <c r="Z164" i="9"/>
  <c r="AS304" i="9"/>
  <c r="AA304" i="9"/>
  <c r="AS344" i="9"/>
  <c r="AM344" i="9"/>
  <c r="AG344" i="9"/>
  <c r="AA344" i="9"/>
  <c r="U344" i="9"/>
  <c r="AU344" i="9"/>
  <c r="AI344" i="9"/>
  <c r="AC344" i="9"/>
  <c r="AN344" i="9"/>
  <c r="V344" i="9"/>
  <c r="AR364" i="9"/>
  <c r="AL364" i="9"/>
  <c r="AF364" i="9"/>
  <c r="Z364" i="9"/>
  <c r="T364" i="9"/>
  <c r="AS364" i="9"/>
  <c r="AG364" i="9"/>
  <c r="AA364" i="9"/>
  <c r="U364" i="9"/>
  <c r="H424" i="9"/>
  <c r="L424" i="9" s="1"/>
  <c r="AT144" i="9"/>
  <c r="AN144" i="9"/>
  <c r="AH144" i="9"/>
  <c r="AB144" i="9"/>
  <c r="V144" i="9"/>
  <c r="AI144" i="9"/>
  <c r="AC144" i="9"/>
  <c r="AP144" i="9"/>
  <c r="AJ144" i="9"/>
  <c r="T144" i="9"/>
  <c r="AM184" i="9"/>
  <c r="AC204" i="9"/>
  <c r="AQ244" i="9"/>
  <c r="AK244" i="9"/>
  <c r="AE244" i="9"/>
  <c r="X244" i="9"/>
  <c r="H304" i="9"/>
  <c r="AG304" i="9"/>
  <c r="AR344" i="9"/>
  <c r="AL344" i="9"/>
  <c r="AF344" i="9"/>
  <c r="Z344" i="9"/>
  <c r="T344" i="9"/>
  <c r="AT344" i="9"/>
  <c r="AH344" i="9"/>
  <c r="AB344" i="9"/>
  <c r="AK364" i="9"/>
  <c r="AE364" i="9"/>
  <c r="AP404" i="9"/>
  <c r="AJ404" i="9"/>
  <c r="AH404" i="9"/>
  <c r="AB404" i="9"/>
  <c r="AM424" i="9"/>
  <c r="AG144" i="9"/>
  <c r="AA144" i="9"/>
  <c r="AR184" i="9"/>
  <c r="AL184" i="9"/>
  <c r="AF184" i="9"/>
  <c r="Z184" i="9"/>
  <c r="AR144" i="9"/>
  <c r="AL144" i="9"/>
  <c r="AF144" i="9"/>
  <c r="Z144" i="9"/>
  <c r="AQ144" i="9"/>
  <c r="AK184" i="9"/>
  <c r="AE184" i="9"/>
  <c r="AA184" i="9"/>
  <c r="U184" i="9"/>
  <c r="AQ304" i="9"/>
  <c r="AK304" i="9"/>
  <c r="AE304" i="9"/>
  <c r="Y304" i="9"/>
  <c r="S304" i="9"/>
  <c r="AU364" i="9"/>
  <c r="AO364" i="9"/>
  <c r="AB364" i="9"/>
  <c r="V364" i="9"/>
  <c r="AU384" i="9"/>
  <c r="AK144" i="9"/>
  <c r="AE144" i="9"/>
  <c r="Y144" i="9"/>
  <c r="S144" i="9"/>
  <c r="AD184" i="9"/>
  <c r="X184" i="9"/>
  <c r="AP184" i="9"/>
  <c r="AJ184" i="9"/>
  <c r="Y184" i="9"/>
  <c r="J204" i="9"/>
  <c r="AU304" i="9"/>
  <c r="AO304" i="9"/>
  <c r="AC304" i="9"/>
  <c r="W304" i="9"/>
  <c r="AO344" i="9"/>
  <c r="W344" i="9"/>
  <c r="AS404" i="9"/>
  <c r="AM404" i="9"/>
  <c r="AA404" i="9"/>
  <c r="U404" i="9"/>
  <c r="AF404" i="9"/>
  <c r="AP424" i="9"/>
  <c r="AJ424" i="9"/>
  <c r="AC424" i="9"/>
  <c r="W424" i="9"/>
  <c r="AT424" i="9"/>
  <c r="AN424" i="9"/>
  <c r="AH424" i="9"/>
  <c r="AA424" i="9"/>
  <c r="U424" i="9"/>
  <c r="L84" i="9"/>
  <c r="L184" i="9"/>
  <c r="F244" i="9"/>
  <c r="H284" i="9"/>
  <c r="AI304" i="9"/>
  <c r="J344" i="9"/>
  <c r="Y364" i="9"/>
  <c r="F24" i="9"/>
  <c r="J104" i="9"/>
  <c r="H144" i="9"/>
  <c r="AP244" i="9"/>
  <c r="AJ244" i="9"/>
  <c r="AD244" i="9"/>
  <c r="AU264" i="9"/>
  <c r="AO264" i="9"/>
  <c r="AI264" i="9"/>
  <c r="J304" i="9"/>
  <c r="AQ344" i="9"/>
  <c r="AK344" i="9"/>
  <c r="AE344" i="9"/>
  <c r="Y344" i="9"/>
  <c r="S344" i="9"/>
  <c r="H344" i="9"/>
  <c r="AR404" i="9"/>
  <c r="AL404" i="9"/>
  <c r="Z404" i="9"/>
  <c r="T404" i="9"/>
  <c r="H44" i="9"/>
  <c r="F64" i="9"/>
  <c r="F304" i="9"/>
  <c r="AP344" i="9"/>
  <c r="AJ344" i="9"/>
  <c r="AD344" i="9"/>
  <c r="X344" i="9"/>
  <c r="H364" i="9"/>
  <c r="J144" i="9"/>
  <c r="J164" i="9"/>
  <c r="F204" i="9"/>
  <c r="F344" i="9"/>
  <c r="AT364" i="9"/>
  <c r="AN364" i="9"/>
  <c r="AH364" i="9"/>
  <c r="AP384" i="9"/>
  <c r="AJ384" i="9"/>
  <c r="AD384" i="9"/>
  <c r="AG224" i="9"/>
  <c r="F224" i="9"/>
  <c r="L264" i="9"/>
  <c r="AQ364" i="9"/>
  <c r="S364" i="9"/>
  <c r="R184" i="9"/>
  <c r="AD264" i="9"/>
  <c r="AP304" i="9"/>
  <c r="AJ304" i="9"/>
  <c r="AD304" i="9"/>
  <c r="X304" i="9"/>
  <c r="AM364" i="9"/>
  <c r="J364" i="9"/>
  <c r="AO384" i="9"/>
  <c r="AI384" i="9"/>
  <c r="AC384" i="9"/>
  <c r="W384" i="9"/>
  <c r="H404" i="9"/>
  <c r="J464" i="9"/>
  <c r="R304" i="9"/>
  <c r="AD424" i="9"/>
  <c r="X424" i="9"/>
  <c r="R424" i="9"/>
  <c r="R364" i="9"/>
  <c r="AQ404" i="9"/>
  <c r="AK404" i="9"/>
  <c r="AE404" i="9"/>
  <c r="Y404" i="9"/>
  <c r="S404" i="9"/>
  <c r="L444" i="9"/>
  <c r="AS464" i="9"/>
  <c r="T464" i="9"/>
  <c r="AB464" i="9"/>
  <c r="H464" i="9"/>
  <c r="Z424" i="9"/>
  <c r="T424" i="9"/>
  <c r="AR464" i="9"/>
  <c r="AL464" i="9"/>
  <c r="AI404" i="9"/>
  <c r="AC404" i="9"/>
  <c r="W404" i="9"/>
  <c r="J404" i="9"/>
  <c r="AG444" i="9"/>
  <c r="L464" i="9"/>
  <c r="AE406" i="9"/>
  <c r="R384" i="9"/>
  <c r="R344" i="9"/>
  <c r="R144" i="9"/>
  <c r="R104" i="9"/>
  <c r="R84" i="9"/>
  <c r="AE64" i="9"/>
  <c r="I24" i="11" s="1"/>
  <c r="R44" i="9"/>
  <c r="F104" i="9" l="1"/>
  <c r="AE407" i="9"/>
  <c r="AE424" i="9" s="1"/>
  <c r="I31" i="11"/>
  <c r="I11" i="11"/>
  <c r="I17" i="11"/>
  <c r="L164" i="9"/>
  <c r="L224" i="9"/>
  <c r="R24" i="9"/>
  <c r="L244" i="9"/>
  <c r="L404" i="9"/>
  <c r="L204" i="9"/>
  <c r="R404" i="9"/>
  <c r="L284" i="9"/>
  <c r="L24" i="9"/>
  <c r="AB244" i="9"/>
  <c r="I35" i="11" s="1"/>
  <c r="L364" i="9"/>
  <c r="L64" i="9"/>
  <c r="L44" i="9"/>
  <c r="L344" i="9"/>
  <c r="L304" i="9"/>
  <c r="L144" i="9"/>
  <c r="F14" i="12"/>
  <c r="I36" i="11"/>
  <c r="I8" i="11" l="1"/>
  <c r="L104" i="9"/>
  <c r="I15" i="11"/>
  <c r="I9" i="11"/>
  <c r="I14" i="11"/>
  <c r="I16" i="11"/>
  <c r="I10" i="11"/>
  <c r="I26" i="11"/>
  <c r="I25" i="11"/>
  <c r="I13" i="11"/>
  <c r="I12" i="11" l="1"/>
  <c r="I6" i="11" l="1"/>
  <c r="I5" i="11"/>
  <c r="I23" i="11" l="1"/>
  <c r="I22" i="11"/>
  <c r="I21" i="11"/>
  <c r="I20" i="11"/>
  <c r="I7" i="11"/>
  <c r="I19" i="11"/>
  <c r="I18" i="11" l="1"/>
  <c r="I27" i="11" l="1"/>
  <c r="I28" i="11"/>
  <c r="I29" i="11"/>
  <c r="I30" i="11" l="1"/>
  <c r="I32" i="11" s="1"/>
  <c r="I33" i="11" s="1"/>
  <c r="I34" i="11" s="1"/>
  <c r="I37" i="11" l="1"/>
  <c r="F12" i="12" l="1"/>
  <c r="F13" i="12"/>
</calcChain>
</file>

<file path=xl/sharedStrings.xml><?xml version="1.0" encoding="utf-8"?>
<sst xmlns="http://schemas.openxmlformats.org/spreadsheetml/2006/main" count="622" uniqueCount="293">
  <si>
    <t>1. 어승생악 탐방로</t>
  </si>
  <si>
    <t>2. 석굴암 탐방로</t>
  </si>
  <si>
    <t>3. 어리목 탐방로</t>
  </si>
  <si>
    <t>공사명 : 한라산국립공원 어리목 탐방로 정비공사</t>
  </si>
  <si>
    <t>단위</t>
  </si>
  <si>
    <t>구분</t>
  </si>
  <si>
    <t>공사안내판</t>
  </si>
  <si>
    <t>소형, 0.9×1.8, 설치비는 안전관리비에 반영</t>
  </si>
  <si>
    <t>개</t>
  </si>
  <si>
    <t>(2605)</t>
  </si>
  <si>
    <t>로프난간</t>
  </si>
  <si>
    <t>2000x1200 2줄, 로프형</t>
  </si>
  <si>
    <t>경간</t>
  </si>
  <si>
    <t>2000x1200 3줄, 로프형</t>
  </si>
  <si>
    <t>마사토</t>
  </si>
  <si>
    <t>M3</t>
  </si>
  <si>
    <t>목재데크</t>
  </si>
  <si>
    <t>말라스, 1500*150*60T</t>
  </si>
  <si>
    <t>M2</t>
  </si>
  <si>
    <t>세트앵커</t>
  </si>
  <si>
    <t>스테인리스, 12*125</t>
  </si>
  <si>
    <t>야면석</t>
  </si>
  <si>
    <t>300x300x400</t>
  </si>
  <si>
    <t>TON</t>
  </si>
  <si>
    <t>옥외용벤치</t>
  </si>
  <si>
    <t>평벤치,DWCB-2011, 1600×425×400mm, 현장설치도</t>
  </si>
  <si>
    <t>일반구조용각형강관</t>
  </si>
  <si>
    <t>일반구조용각형강관, 백관, 100×100×2.3t</t>
  </si>
  <si>
    <t>m</t>
  </si>
  <si>
    <t>일반구조용각형강관, 백관, 50×50×2.3t</t>
  </si>
  <si>
    <t>일반구조용압연강판</t>
  </si>
  <si>
    <t>일반구조용압연강판, 8.0mm</t>
  </si>
  <si>
    <t>톤</t>
  </si>
  <si>
    <t>작은나사(스텐)</t>
  </si>
  <si>
    <t>M4*50mm</t>
  </si>
  <si>
    <t>EA</t>
  </si>
  <si>
    <t>주의 안내판</t>
  </si>
  <si>
    <t>AL300*220*3T 음각조각, 방부목기둥, 운반포함, 현장설치도</t>
  </si>
  <si>
    <t>지주고정용기둥</t>
  </si>
  <si>
    <t>Ø76x1200mm</t>
  </si>
  <si>
    <t>철강설</t>
  </si>
  <si>
    <t>철강설, 고철, 작업설부산물</t>
  </si>
  <si>
    <t>철근콘크리트용봉강</t>
  </si>
  <si>
    <t>철근콘크리트용봉강, 제주, D-19, SD300</t>
  </si>
  <si>
    <t>침목 (미송 방부목)</t>
  </si>
  <si>
    <t>1000Lx230Wx200T, 사면대패, 홀타공 3개소</t>
  </si>
  <si>
    <t>1200Lx300Wx150T, 사면대패, 홀타공 3개소</t>
  </si>
  <si>
    <t>1500Lx230Wx150T, 사면대패, 홀타공 3개소</t>
  </si>
  <si>
    <t>1500Lx300Wx150T, 사면대패, 홀타공 3개소</t>
  </si>
  <si>
    <t>2000Lx230Wx150T, 사면대패, 홀타공 3개소</t>
  </si>
  <si>
    <t>로프난간 운반비</t>
  </si>
  <si>
    <t>로프난간 145경간 제주도 운임</t>
  </si>
  <si>
    <t>식</t>
  </si>
  <si>
    <t>로프난간 21경간 제주도 운임</t>
  </si>
  <si>
    <t>침목 (미송 방부목) 운반비</t>
  </si>
  <si>
    <t>인천-제주 어리목 현장 도착도</t>
  </si>
  <si>
    <t>수  량</t>
  </si>
  <si>
    <t>단  가</t>
  </si>
  <si>
    <t>금   액</t>
  </si>
  <si>
    <t>손료요율</t>
  </si>
  <si>
    <t>손료구분</t>
  </si>
  <si>
    <t>적용구분</t>
  </si>
  <si>
    <t>합계구분</t>
  </si>
  <si>
    <t>품목구분</t>
  </si>
  <si>
    <t>조달코드</t>
  </si>
  <si>
    <t>기계경비</t>
  </si>
  <si>
    <t>재료비</t>
  </si>
  <si>
    <t>합  계</t>
  </si>
  <si>
    <t>수량</t>
  </si>
  <si>
    <t>비    고</t>
  </si>
  <si>
    <t>침목 소운반</t>
  </si>
  <si>
    <t>(인력,지게운반) 불량, TON당</t>
  </si>
  <si>
    <t>(2607)지세</t>
  </si>
  <si>
    <t>폐기물 소운반</t>
  </si>
  <si>
    <t>인력,지게(어승생약탐방로)</t>
  </si>
  <si>
    <t>신설자재 소운반</t>
  </si>
  <si>
    <t>인력,지게(석굴암탐방로)</t>
  </si>
  <si>
    <t>옥외용벤치 소운반</t>
  </si>
  <si>
    <t>인력,지게(어리목탐방로)</t>
  </si>
  <si>
    <t>재  료  비</t>
  </si>
  <si>
    <t>노  무  비</t>
  </si>
  <si>
    <t>경      비</t>
  </si>
  <si>
    <t>합      계</t>
  </si>
  <si>
    <t>토목, Type-Ⅱ-1, 0.5ton 미만</t>
  </si>
  <si>
    <t>개소</t>
  </si>
  <si>
    <t>목재데크 설치</t>
  </si>
  <si>
    <t>주재료비 별도</t>
  </si>
  <si>
    <t>㎡</t>
  </si>
  <si>
    <t>목재데크틀 설치</t>
  </si>
  <si>
    <t>계단구조</t>
  </si>
  <si>
    <t>노무비</t>
  </si>
  <si>
    <t>금    액</t>
  </si>
  <si>
    <t>침목 설치</t>
  </si>
  <si>
    <t>1000Lx230Wx200T, 재료별도</t>
  </si>
  <si>
    <t>1500Lx230Wx150T, 재료별도</t>
  </si>
  <si>
    <t>2000Lx230Wx150T, 재료별도</t>
  </si>
  <si>
    <t>철근 현장가공 및 조립</t>
  </si>
  <si>
    <t>침목 해체</t>
  </si>
  <si>
    <t>W:1000~2000*H:230</t>
  </si>
  <si>
    <t>공사안내판 설치</t>
  </si>
  <si>
    <t>소형, 0.9×1.8</t>
  </si>
  <si>
    <t>콘테이너형 근로자 편의시설 설치 및 해체</t>
  </si>
  <si>
    <t>3.0×6.0×2.6m, 6개월</t>
  </si>
  <si>
    <t>1200Lx300Wx150T, 재료별도</t>
  </si>
  <si>
    <t>터파기</t>
  </si>
  <si>
    <t>보통토사, 인력터파기</t>
  </si>
  <si>
    <t>되메우기</t>
  </si>
  <si>
    <t>토사, 인력</t>
  </si>
  <si>
    <t>잔토처리</t>
  </si>
  <si>
    <t>인력</t>
  </si>
  <si>
    <t>인력비빔 타설</t>
  </si>
  <si>
    <t>소형구조물(골재25mm, 표준배합기준)</t>
  </si>
  <si>
    <t>유로폼 설치 및 해체</t>
  </si>
  <si>
    <t>6회, 간단, 수직고 7m까지</t>
  </si>
  <si>
    <t>앵커 볼트 설치</t>
  </si>
  <si>
    <t>ø16 이하</t>
  </si>
  <si>
    <t>평구조</t>
  </si>
  <si>
    <t>오일스테인</t>
  </si>
  <si>
    <t>목재면 2회</t>
  </si>
  <si>
    <t>지주고정용기둥 설치</t>
  </si>
  <si>
    <t>로프난간 설치</t>
  </si>
  <si>
    <t>2000*1200 3줄, 재료별도</t>
  </si>
  <si>
    <t>목재데크 해체</t>
  </si>
  <si>
    <t>설치품의 50% 적용</t>
  </si>
  <si>
    <t>목재데크틀 해체</t>
  </si>
  <si>
    <t>계단구조, 설치품의 50% 적용</t>
  </si>
  <si>
    <t>목재난간 해체</t>
  </si>
  <si>
    <t>2000*1200 2줄, 재료별도</t>
  </si>
  <si>
    <t>원지반 다짐</t>
  </si>
  <si>
    <t>토사,T=15Cm</t>
  </si>
  <si>
    <t>부설</t>
  </si>
  <si>
    <t>돌깔기</t>
  </si>
  <si>
    <t>인력터파기(0~1m)</t>
  </si>
  <si>
    <t>자갈섞인토사</t>
  </si>
  <si>
    <t>잔토처리(인력)</t>
  </si>
  <si>
    <t>토사</t>
  </si>
  <si>
    <t>공 사 내 역 서</t>
  </si>
  <si>
    <t>품      명</t>
  </si>
  <si>
    <t>규      격</t>
  </si>
  <si>
    <t>비고</t>
  </si>
  <si>
    <t>운반비</t>
  </si>
  <si>
    <t>작업부산물</t>
  </si>
  <si>
    <t>관급</t>
  </si>
  <si>
    <t>외주비</t>
  </si>
  <si>
    <t>장비비</t>
  </si>
  <si>
    <t>폐기물처리비</t>
  </si>
  <si>
    <t>가설비</t>
  </si>
  <si>
    <t>잡비제외분</t>
  </si>
  <si>
    <t>사급자재대</t>
  </si>
  <si>
    <t>관급자재대</t>
  </si>
  <si>
    <t>수리보고서작성비</t>
  </si>
  <si>
    <t>관급자 관급 자재대</t>
  </si>
  <si>
    <t>안전관리비</t>
  </si>
  <si>
    <t>품질관리비</t>
  </si>
  <si>
    <t>작업부산물(철거해체)</t>
  </si>
  <si>
    <t>사용자항목6</t>
  </si>
  <si>
    <t>사용자항목7</t>
  </si>
  <si>
    <t>사용자항목8</t>
  </si>
  <si>
    <t>사용자항목9</t>
  </si>
  <si>
    <t>사용자항목10</t>
  </si>
  <si>
    <t>사용자항목11</t>
  </si>
  <si>
    <t>사용자항목12</t>
  </si>
  <si>
    <t>사용자항목13</t>
  </si>
  <si>
    <t>사용자항목14</t>
  </si>
  <si>
    <t>사용자항목15</t>
  </si>
  <si>
    <t>사용자항목16</t>
  </si>
  <si>
    <t>사용자항목17</t>
  </si>
  <si>
    <t>사용자항목18</t>
  </si>
  <si>
    <t>사용자항목19</t>
  </si>
  <si>
    <t>간접재료비</t>
  </si>
  <si>
    <t>1. 어승생악 탐방로 &gt; 1.1. 침목설치공사</t>
  </si>
  <si>
    <t>1. 어승생악 탐방로 &gt; 1.2. 철거공사</t>
  </si>
  <si>
    <t>1. 어승생악 탐방로 &gt; 1.3. 안전관리비</t>
  </si>
  <si>
    <t>2. 석굴암 탐방로 &gt; 2.1. 가설공사</t>
  </si>
  <si>
    <t>2. 석굴암 탐방로 &gt; 2.2. 침목설치공사</t>
  </si>
  <si>
    <t>2. 석굴암 탐방로 &gt; 2.3. 데크설치공사</t>
  </si>
  <si>
    <t>2. 석굴암 탐방로 &gt; 2.4. 기타공사</t>
  </si>
  <si>
    <t>2. 석굴암 탐방로 &gt; 2.5. 철거공사</t>
  </si>
  <si>
    <t>2. 석굴암 탐방로 &gt; 2.6. 안전관리비</t>
  </si>
  <si>
    <t>2. 석굴암 탐방로 &gt; 2.7. 작업부산물</t>
  </si>
  <si>
    <t>2. 석굴암 탐방로 &gt; 2.8. 도급자관급자재대</t>
  </si>
  <si>
    <t>조달수수료</t>
  </si>
  <si>
    <t>％</t>
  </si>
  <si>
    <t>2. 석굴암 탐방로 &gt; 2.9. 관급자관급자재대</t>
  </si>
  <si>
    <t>3. 어리목 탐방로 &gt; 3.1. 가설공사</t>
  </si>
  <si>
    <t>3. 어리목 탐방로 &gt; 3.2. 침목설치공사</t>
  </si>
  <si>
    <t>3. 어리목 탐방로 &gt; 3.3. 데크설치공사</t>
  </si>
  <si>
    <t>3. 어리목 탐방로 &gt; 3.4. 포장공사</t>
  </si>
  <si>
    <t>3. 어리목 탐방로 &gt; 3.5. 돌수로공사</t>
  </si>
  <si>
    <t>3. 어리목 탐방로 &gt; 3.6. 철거공사</t>
  </si>
  <si>
    <t>3. 어리목 탐방로 &gt; 3.7. 안전관리비</t>
  </si>
  <si>
    <t>3. 어리목 탐방로 &gt; 3.8. 작업부산물</t>
  </si>
  <si>
    <t>3. 어리목 탐방로 &gt; 3.9. 도급자관급자재대</t>
  </si>
  <si>
    <t>공 사 집 계 표</t>
  </si>
  <si>
    <t>4. 관급자재대</t>
  </si>
  <si>
    <t>5. 관급자 관급 자재대</t>
  </si>
  <si>
    <t>6. 안전관리비</t>
  </si>
  <si>
    <t>7. 작업부산물(철거해체)</t>
  </si>
  <si>
    <t>1.1. 침목설치공사</t>
  </si>
  <si>
    <t>1.2. 철거공사</t>
  </si>
  <si>
    <t>1.3. 안전관리비</t>
  </si>
  <si>
    <t>2.1. 가설공사</t>
  </si>
  <si>
    <t>2.2. 침목설치공사</t>
  </si>
  <si>
    <t>2.3. 데크설치공사</t>
  </si>
  <si>
    <t>2.4. 기타공사</t>
  </si>
  <si>
    <t>2.5. 철거공사</t>
  </si>
  <si>
    <t>2.6. 안전관리비</t>
  </si>
  <si>
    <t>2.7. 작업부산물</t>
  </si>
  <si>
    <t>2.8. 도급자관급자재대</t>
  </si>
  <si>
    <t>2.9. 관급자관급자재대</t>
  </si>
  <si>
    <t>3.1. 가설공사</t>
  </si>
  <si>
    <t>3.2. 침목설치공사</t>
  </si>
  <si>
    <t>3.3. 데크설치공사</t>
  </si>
  <si>
    <t>3.4. 포장공사</t>
  </si>
  <si>
    <t>3.5. 돌수로공사</t>
  </si>
  <si>
    <t>3.6. 철거공사</t>
  </si>
  <si>
    <t>3.7. 안전관리비</t>
  </si>
  <si>
    <t>3.8. 작업부산물</t>
  </si>
  <si>
    <t>3.9. 도급자관급자재대</t>
  </si>
  <si>
    <t>공 사 원 가 계 산 서</t>
  </si>
  <si>
    <t xml:space="preserve">                         구  분
  비   목</t>
  </si>
  <si>
    <t>구    성   비</t>
  </si>
  <si>
    <t>금      액</t>
  </si>
  <si>
    <t>직   접   재  료  비</t>
  </si>
  <si>
    <t>A1</t>
  </si>
  <si>
    <t>간   접   재  료  비</t>
  </si>
  <si>
    <t>A2</t>
  </si>
  <si>
    <t>소                계</t>
  </si>
  <si>
    <t>A</t>
  </si>
  <si>
    <t>직   접   노  무  비</t>
  </si>
  <si>
    <t>B1</t>
  </si>
  <si>
    <t>간   접   노  무  비</t>
  </si>
  <si>
    <t>B2</t>
  </si>
  <si>
    <t>B</t>
  </si>
  <si>
    <t>기    계    경    비</t>
  </si>
  <si>
    <t>C4</t>
  </si>
  <si>
    <t>산  재  보   험   료</t>
  </si>
  <si>
    <t>C10</t>
  </si>
  <si>
    <t>고  용  보   험   료</t>
  </si>
  <si>
    <t>C11</t>
  </si>
  <si>
    <t>건  강  보   험   료</t>
  </si>
  <si>
    <t>C12</t>
  </si>
  <si>
    <t>연  금  보   험   료</t>
  </si>
  <si>
    <t>C13</t>
  </si>
  <si>
    <t>노인 장기 요양보험료</t>
  </si>
  <si>
    <t>C14</t>
  </si>
  <si>
    <t>퇴 직 공 제 부 금 비</t>
  </si>
  <si>
    <t>C15</t>
  </si>
  <si>
    <t>산업 안전 보건관리비</t>
  </si>
  <si>
    <t>C16</t>
  </si>
  <si>
    <t>기    타    경    비</t>
  </si>
  <si>
    <t>C20</t>
  </si>
  <si>
    <t>환  경  보   전   비</t>
  </si>
  <si>
    <t>C25</t>
  </si>
  <si>
    <t>건설하도급보증수수료</t>
  </si>
  <si>
    <t>C30</t>
  </si>
  <si>
    <t>공사 이행 보증수수료</t>
  </si>
  <si>
    <t>C31</t>
  </si>
  <si>
    <t>건설기계대여보증수수료</t>
  </si>
  <si>
    <t>C32</t>
  </si>
  <si>
    <t>안  전  관   리   비</t>
  </si>
  <si>
    <t>C17</t>
  </si>
  <si>
    <t>석  면  분   담   금</t>
  </si>
  <si>
    <t>C21</t>
  </si>
  <si>
    <t>임금  채권  부담금</t>
  </si>
  <si>
    <t>C22</t>
  </si>
  <si>
    <t>C</t>
  </si>
  <si>
    <t xml:space="preserve">         계</t>
  </si>
  <si>
    <t>X</t>
  </si>
  <si>
    <t>일  반   관   리  비</t>
  </si>
  <si>
    <t>D</t>
  </si>
  <si>
    <t>이                윤</t>
  </si>
  <si>
    <t>E</t>
  </si>
  <si>
    <t>작업설.부산물 등(△)</t>
  </si>
  <si>
    <t>총       원       가</t>
  </si>
  <si>
    <t>F</t>
  </si>
  <si>
    <t>부   가   가  치  세</t>
  </si>
  <si>
    <t>H</t>
  </si>
  <si>
    <t>도    급    금    액</t>
  </si>
  <si>
    <t>Y</t>
  </si>
  <si>
    <t>도급자 관급 자 재 대</t>
  </si>
  <si>
    <t>J</t>
  </si>
  <si>
    <t>관급자 관급 자 재 대</t>
  </si>
  <si>
    <t>U2</t>
  </si>
  <si>
    <t>총   공   사  금  액</t>
  </si>
  <si>
    <t>순  공  사  원  가</t>
  </si>
  <si>
    <t>2026년</t>
    <phoneticPr fontId="1" type="noConversion"/>
  </si>
  <si>
    <t xml:space="preserve"> 한라산국립공원 어리목탐방로 정비공사 </t>
    <phoneticPr fontId="1" type="noConversion"/>
  </si>
  <si>
    <t>위    치 : 제주특별자치도 어리목 탐방로 일원</t>
  </si>
  <si>
    <t>사 업 량 : 한라산국립공원 어리목 탐방로 정비공사 1식</t>
    <phoneticPr fontId="1" type="noConversion"/>
  </si>
  <si>
    <t>총 공 사 비 :</t>
    <phoneticPr fontId="1" type="noConversion"/>
  </si>
  <si>
    <t>도급공사비 :</t>
    <phoneticPr fontId="1" type="noConversion"/>
  </si>
  <si>
    <t>관급자재비 :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</si>
</sst>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#,##0.0######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rgb="FF000000"/>
      <name val="굴림체"/>
      <family val="3"/>
      <charset val="129"/>
    </font>
    <font>
      <b/>
      <u/>
      <sz val="9"/>
      <color rgb="FF0000FF"/>
      <name val="굴림체"/>
      <family val="3"/>
      <charset val="129"/>
    </font>
    <font>
      <b/>
      <u/>
      <sz val="9"/>
      <color rgb="FF0000FF"/>
      <name val="맑은 고딕"/>
      <family val="2"/>
      <charset val="129"/>
      <scheme val="minor"/>
    </font>
    <font>
      <sz val="8"/>
      <color rgb="FF000080"/>
      <name val="굴림체"/>
      <family val="3"/>
      <charset val="129"/>
    </font>
    <font>
      <sz val="8"/>
      <color theme="1"/>
      <name val="굴림체"/>
      <family val="3"/>
      <charset val="129"/>
    </font>
    <font>
      <sz val="8"/>
      <color rgb="FF000000"/>
      <name val="굴림체"/>
      <family val="3"/>
      <charset val="129"/>
    </font>
    <font>
      <b/>
      <sz val="8"/>
      <color rgb="FF800000"/>
      <name val="굴림체"/>
      <family val="3"/>
      <charset val="129"/>
    </font>
    <font>
      <sz val="13"/>
      <color theme="1"/>
      <name val="굴림체"/>
      <family val="3"/>
      <charset val="129"/>
    </font>
    <font>
      <sz val="15"/>
      <color theme="1"/>
      <name val="굴림체"/>
      <family val="3"/>
      <charset val="129"/>
    </font>
    <font>
      <sz val="14"/>
      <color theme="1"/>
      <name val="굴림체"/>
      <family val="3"/>
      <charset val="129"/>
    </font>
    <font>
      <b/>
      <sz val="18"/>
      <color theme="1"/>
      <name val="제주명조"/>
      <family val="3"/>
      <charset val="129"/>
    </font>
    <font>
      <b/>
      <sz val="22"/>
      <color theme="1"/>
      <name val="제주명조"/>
      <family val="3"/>
      <charset val="129"/>
    </font>
    <font>
      <sz val="14"/>
      <color theme="1"/>
      <name val="제주명조"/>
      <family val="3"/>
      <charset val="129"/>
    </font>
    <font>
      <b/>
      <sz val="13"/>
      <color theme="1"/>
      <name val="제주명조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CE4D6"/>
        <bgColor indexed="64"/>
      </patternFill>
    </fill>
    <fill>
      <patternFill patternType="solid">
        <fgColor rgb="FFFFFFE7"/>
        <bgColor indexed="64"/>
      </patternFill>
    </fill>
    <fill>
      <patternFill patternType="solid">
        <fgColor rgb="FFF4F4FD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95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left" vertical="center" shrinkToFit="1"/>
    </xf>
    <xf numFmtId="0" fontId="6" fillId="0" borderId="1" xfId="0" applyFont="1" applyBorder="1" applyAlignment="1">
      <alignment horizontal="left" vertical="center" shrinkToFit="1"/>
    </xf>
    <xf numFmtId="0" fontId="6" fillId="0" borderId="1" xfId="0" quotePrefix="1" applyFont="1" applyBorder="1" applyAlignment="1">
      <alignment horizontal="center" vertical="center" shrinkToFit="1"/>
    </xf>
    <xf numFmtId="177" fontId="6" fillId="0" borderId="1" xfId="0" applyNumberFormat="1" applyFont="1" applyBorder="1" applyAlignment="1">
      <alignment horizontal="right" vertical="center" shrinkToFit="1"/>
    </xf>
    <xf numFmtId="176" fontId="6" fillId="0" borderId="1" xfId="0" applyNumberFormat="1" applyFont="1" applyBorder="1" applyAlignment="1">
      <alignment horizontal="right" vertical="center" shrinkToFit="1"/>
    </xf>
    <xf numFmtId="0" fontId="7" fillId="2" borderId="1" xfId="0" quotePrefix="1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left" vertical="center" shrinkToFit="1"/>
    </xf>
    <xf numFmtId="0" fontId="7" fillId="2" borderId="1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right" vertical="center" shrinkToFit="1"/>
    </xf>
    <xf numFmtId="176" fontId="7" fillId="2" borderId="1" xfId="0" applyNumberFormat="1" applyFont="1" applyFill="1" applyBorder="1" applyAlignment="1">
      <alignment horizontal="right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right" vertical="center" shrinkToFit="1"/>
    </xf>
    <xf numFmtId="0" fontId="6" fillId="0" borderId="1" xfId="0" quotePrefix="1" applyFont="1" applyBorder="1" applyAlignment="1">
      <alignment horizontal="right" vertical="center" shrinkToFit="1"/>
    </xf>
    <xf numFmtId="176" fontId="6" fillId="0" borderId="1" xfId="0" quotePrefix="1" applyNumberFormat="1" applyFont="1" applyBorder="1" applyAlignment="1">
      <alignment horizontal="right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9" fillId="0" borderId="6" xfId="0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176" fontId="0" fillId="0" borderId="0" xfId="0" applyNumberFormat="1">
      <alignment vertical="center"/>
    </xf>
    <xf numFmtId="0" fontId="7" fillId="0" borderId="13" xfId="0" quotePrefix="1" applyFont="1" applyBorder="1" applyAlignment="1">
      <alignment horizontal="left" vertical="center" shrinkToFit="1"/>
    </xf>
    <xf numFmtId="176" fontId="7" fillId="0" borderId="13" xfId="0" applyNumberFormat="1" applyFont="1" applyBorder="1" applyAlignment="1">
      <alignment horizontal="right" vertical="center" shrinkToFit="1"/>
    </xf>
    <xf numFmtId="0" fontId="7" fillId="0" borderId="14" xfId="0" quotePrefix="1" applyFont="1" applyBorder="1" applyAlignment="1">
      <alignment horizontal="left" vertical="center" shrinkToFit="1"/>
    </xf>
    <xf numFmtId="176" fontId="7" fillId="0" borderId="14" xfId="0" applyNumberFormat="1" applyFont="1" applyBorder="1" applyAlignment="1">
      <alignment horizontal="right" vertical="center" shrinkToFit="1"/>
    </xf>
    <xf numFmtId="0" fontId="7" fillId="2" borderId="1" xfId="0" quotePrefix="1" applyFont="1" applyFill="1" applyBorder="1" applyAlignment="1">
      <alignment horizontal="left" vertical="center" shrinkToFit="1"/>
    </xf>
    <xf numFmtId="0" fontId="7" fillId="0" borderId="14" xfId="0" applyFont="1" applyBorder="1" applyAlignment="1">
      <alignment horizontal="left" vertical="center" shrinkToFit="1"/>
    </xf>
    <xf numFmtId="0" fontId="7" fillId="0" borderId="15" xfId="0" quotePrefix="1" applyFont="1" applyBorder="1" applyAlignment="1">
      <alignment horizontal="left" vertical="center" shrinkToFit="1"/>
    </xf>
    <xf numFmtId="176" fontId="7" fillId="0" borderId="15" xfId="0" applyNumberFormat="1" applyFont="1" applyBorder="1" applyAlignment="1">
      <alignment horizontal="right" vertical="center" shrinkToFit="1"/>
    </xf>
    <xf numFmtId="0" fontId="7" fillId="0" borderId="15" xfId="0" applyFont="1" applyBorder="1" applyAlignment="1">
      <alignment horizontal="left" vertical="center" shrinkToFit="1"/>
    </xf>
    <xf numFmtId="0" fontId="7" fillId="0" borderId="1" xfId="0" applyFont="1" applyBorder="1" applyAlignment="1">
      <alignment horizontal="left" vertical="center" shrinkToFit="1"/>
    </xf>
    <xf numFmtId="176" fontId="7" fillId="0" borderId="1" xfId="0" applyNumberFormat="1" applyFont="1" applyBorder="1" applyAlignment="1">
      <alignment horizontal="right" vertical="center" shrinkToFit="1"/>
    </xf>
    <xf numFmtId="0" fontId="7" fillId="0" borderId="1" xfId="0" quotePrefix="1" applyFont="1" applyBorder="1" applyAlignment="1">
      <alignment horizontal="left" vertical="center" shrinkToFit="1"/>
    </xf>
    <xf numFmtId="0" fontId="0" fillId="0" borderId="8" xfId="0" applyBorder="1">
      <alignment vertical="center"/>
    </xf>
    <xf numFmtId="0" fontId="12" fillId="0" borderId="0" xfId="0" applyFont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vertical="center" shrinkToFit="1"/>
    </xf>
    <xf numFmtId="0" fontId="0" fillId="0" borderId="16" xfId="0" applyBorder="1">
      <alignment vertical="center"/>
    </xf>
    <xf numFmtId="0" fontId="0" fillId="0" borderId="2" xfId="0" applyBorder="1">
      <alignment vertical="center"/>
    </xf>
    <xf numFmtId="0" fontId="0" fillId="0" borderId="9" xfId="0" applyBorder="1">
      <alignment vertical="center"/>
    </xf>
    <xf numFmtId="0" fontId="0" fillId="0" borderId="6" xfId="0" applyBorder="1">
      <alignment vertical="center"/>
    </xf>
    <xf numFmtId="0" fontId="10" fillId="0" borderId="6" xfId="0" quotePrefix="1" applyFont="1" applyBorder="1">
      <alignment vertical="center"/>
    </xf>
    <xf numFmtId="0" fontId="10" fillId="0" borderId="0" xfId="0" quotePrefix="1" applyFont="1">
      <alignment vertical="center"/>
    </xf>
    <xf numFmtId="0" fontId="11" fillId="0" borderId="0" xfId="0" quotePrefix="1" applyFont="1" applyAlignment="1">
      <alignment vertical="center" shrinkToFit="1"/>
    </xf>
    <xf numFmtId="0" fontId="15" fillId="0" borderId="6" xfId="0" applyFont="1" applyBorder="1" applyAlignment="1">
      <alignment vertical="center" shrinkToFit="1"/>
    </xf>
    <xf numFmtId="0" fontId="15" fillId="0" borderId="0" xfId="0" applyFont="1" applyAlignment="1">
      <alignment vertical="center" shrinkToFit="1"/>
    </xf>
    <xf numFmtId="0" fontId="15" fillId="0" borderId="8" xfId="0" applyFont="1" applyBorder="1">
      <alignment vertical="center"/>
    </xf>
    <xf numFmtId="0" fontId="15" fillId="0" borderId="10" xfId="0" applyFont="1" applyBorder="1" applyAlignment="1">
      <alignment vertical="center" shrinkToFit="1"/>
    </xf>
    <xf numFmtId="0" fontId="15" fillId="0" borderId="7" xfId="0" applyFont="1" applyBorder="1" applyAlignment="1">
      <alignment vertical="center" shrinkToFit="1"/>
    </xf>
    <xf numFmtId="0" fontId="15" fillId="0" borderId="11" xfId="0" applyFont="1" applyBorder="1">
      <alignment vertical="center"/>
    </xf>
    <xf numFmtId="0" fontId="15" fillId="0" borderId="6" xfId="0" quotePrefix="1" applyFont="1" applyBorder="1" applyAlignment="1">
      <alignment vertical="center" shrinkToFit="1"/>
    </xf>
    <xf numFmtId="0" fontId="15" fillId="0" borderId="0" xfId="0" quotePrefix="1" applyFont="1" applyAlignment="1">
      <alignment vertical="center" shrinkToFit="1"/>
    </xf>
    <xf numFmtId="0" fontId="9" fillId="0" borderId="0" xfId="0" applyFont="1" applyAlignment="1">
      <alignment horizontal="center" vertical="center" shrinkToFit="1"/>
    </xf>
    <xf numFmtId="0" fontId="15" fillId="0" borderId="0" xfId="0" applyFont="1" applyAlignment="1">
      <alignment vertical="center" shrinkToFit="1"/>
    </xf>
    <xf numFmtId="0" fontId="15" fillId="0" borderId="7" xfId="0" applyFont="1" applyBorder="1" applyAlignment="1">
      <alignment vertical="center" shrinkToFit="1"/>
    </xf>
    <xf numFmtId="0" fontId="9" fillId="0" borderId="0" xfId="0" applyFont="1" applyAlignment="1">
      <alignment vertical="center" shrinkToFit="1"/>
    </xf>
    <xf numFmtId="0" fontId="15" fillId="0" borderId="0" xfId="0" applyFont="1" applyAlignment="1">
      <alignment horizontal="right" vertical="center" shrinkToFit="1"/>
    </xf>
    <xf numFmtId="0" fontId="15" fillId="0" borderId="0" xfId="0" quotePrefix="1" applyFont="1" applyAlignment="1">
      <alignment horizontal="center" vertical="center" shrinkToFit="1"/>
    </xf>
    <xf numFmtId="0" fontId="15" fillId="0" borderId="7" xfId="0" quotePrefix="1" applyFont="1" applyBorder="1" applyAlignment="1">
      <alignment horizontal="center" vertical="center" shrinkToFit="1"/>
    </xf>
    <xf numFmtId="0" fontId="15" fillId="0" borderId="7" xfId="0" applyFont="1" applyBorder="1" applyAlignment="1">
      <alignment horizontal="center" vertical="center" shrinkToFit="1"/>
    </xf>
    <xf numFmtId="0" fontId="15" fillId="0" borderId="0" xfId="0" quotePrefix="1" applyFont="1" applyAlignment="1">
      <alignment horizontal="distributed" vertical="center" shrinkToFit="1"/>
    </xf>
    <xf numFmtId="0" fontId="15" fillId="0" borderId="0" xfId="0" applyFont="1" applyAlignment="1">
      <alignment horizontal="left" vertical="center" shrinkToFit="1"/>
    </xf>
    <xf numFmtId="0" fontId="15" fillId="0" borderId="0" xfId="0" quotePrefix="1" applyFont="1" applyAlignment="1">
      <alignment horizontal="left" vertical="center" shrinkToFit="1"/>
    </xf>
    <xf numFmtId="0" fontId="9" fillId="0" borderId="6" xfId="0" applyFont="1" applyBorder="1" applyAlignment="1">
      <alignment horizontal="center" vertical="center" shrinkToFit="1"/>
    </xf>
    <xf numFmtId="0" fontId="13" fillId="0" borderId="6" xfId="0" quotePrefix="1" applyFont="1" applyBorder="1" applyAlignment="1">
      <alignment horizontal="center" vertical="center" shrinkToFit="1"/>
    </xf>
    <xf numFmtId="0" fontId="13" fillId="0" borderId="0" xfId="0" quotePrefix="1" applyFont="1" applyBorder="1" applyAlignment="1">
      <alignment horizontal="center" vertical="center" shrinkToFit="1"/>
    </xf>
    <xf numFmtId="0" fontId="13" fillId="0" borderId="8" xfId="0" quotePrefix="1" applyFont="1" applyBorder="1" applyAlignment="1">
      <alignment horizontal="center" vertical="center" shrinkToFit="1"/>
    </xf>
    <xf numFmtId="0" fontId="14" fillId="0" borderId="0" xfId="0" quotePrefix="1" applyFont="1" applyAlignment="1">
      <alignment horizontal="left" vertical="center" shrinkToFit="1"/>
    </xf>
    <xf numFmtId="0" fontId="6" fillId="0" borderId="13" xfId="0" quotePrefix="1" applyFont="1" applyBorder="1" applyAlignment="1">
      <alignment horizontal="center" vertical="center" textRotation="255" shrinkToFit="1"/>
    </xf>
    <xf numFmtId="0" fontId="6" fillId="0" borderId="14" xfId="0" applyFont="1" applyBorder="1" applyAlignment="1">
      <alignment horizontal="center" vertical="center" textRotation="255" shrinkToFit="1"/>
    </xf>
    <xf numFmtId="0" fontId="6" fillId="0" borderId="1" xfId="0" applyFont="1" applyBorder="1" applyAlignment="1">
      <alignment horizontal="center" vertical="center" textRotation="255" shrinkToFit="1"/>
    </xf>
    <xf numFmtId="0" fontId="6" fillId="0" borderId="15" xfId="0" applyFont="1" applyBorder="1" applyAlignment="1">
      <alignment horizontal="center" vertical="center" textRotation="255" shrinkToFit="1"/>
    </xf>
    <xf numFmtId="0" fontId="6" fillId="0" borderId="13" xfId="0" applyFont="1" applyBorder="1" applyAlignment="1">
      <alignment horizontal="center" vertical="center" textRotation="255" shrinkToFit="1"/>
    </xf>
    <xf numFmtId="0" fontId="7" fillId="2" borderId="1" xfId="0" quotePrefix="1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shrinkToFit="1"/>
    </xf>
    <xf numFmtId="0" fontId="6" fillId="0" borderId="1" xfId="0" quotePrefix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3" fillId="0" borderId="0" xfId="0" quotePrefix="1" applyFont="1">
      <alignment vertical="center"/>
    </xf>
    <xf numFmtId="0" fontId="4" fillId="0" borderId="0" xfId="0" applyFont="1">
      <alignment vertical="center"/>
    </xf>
    <xf numFmtId="0" fontId="5" fillId="3" borderId="12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5" fillId="3" borderId="9" xfId="0" applyFont="1" applyFill="1" applyBorder="1" applyAlignment="1">
      <alignment horizontal="left" vertical="center" wrapText="1"/>
    </xf>
    <xf numFmtId="0" fontId="5" fillId="3" borderId="10" xfId="0" applyFont="1" applyFill="1" applyBorder="1" applyAlignment="1">
      <alignment horizontal="left" vertical="center" wrapText="1"/>
    </xf>
    <xf numFmtId="0" fontId="5" fillId="3" borderId="7" xfId="0" applyFont="1" applyFill="1" applyBorder="1" applyAlignment="1">
      <alignment horizontal="left" vertical="center" wrapText="1"/>
    </xf>
    <xf numFmtId="0" fontId="5" fillId="3" borderId="1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8" fillId="4" borderId="1" xfId="0" quotePrefix="1" applyFont="1" applyFill="1" applyBorder="1" applyAlignment="1">
      <alignment horizontal="left" vertical="center" shrinkToFit="1"/>
    </xf>
    <xf numFmtId="0" fontId="8" fillId="4" borderId="1" xfId="0" applyFont="1" applyFill="1" applyBorder="1" applyAlignment="1">
      <alignment horizontal="left" vertical="center" shrinkToFit="1"/>
    </xf>
    <xf numFmtId="0" fontId="8" fillId="4" borderId="3" xfId="0" quotePrefix="1" applyFont="1" applyFill="1" applyBorder="1" applyAlignment="1">
      <alignment horizontal="left" vertical="center" shrinkToFit="1"/>
    </xf>
    <xf numFmtId="0" fontId="8" fillId="4" borderId="4" xfId="0" quotePrefix="1" applyFont="1" applyFill="1" applyBorder="1" applyAlignment="1">
      <alignment horizontal="left" vertical="center" shrinkToFit="1"/>
    </xf>
    <xf numFmtId="0" fontId="8" fillId="4" borderId="5" xfId="0" quotePrefix="1" applyFont="1" applyFill="1" applyBorder="1" applyAlignment="1">
      <alignment horizontal="left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B7"/>
    <pageSetUpPr fitToPage="1"/>
  </sheetPr>
  <dimension ref="A1:M83"/>
  <sheetViews>
    <sheetView zoomScale="115" zoomScaleNormal="115" workbookViewId="0">
      <selection activeCell="A4" sqref="A4:M4"/>
    </sheetView>
  </sheetViews>
  <sheetFormatPr defaultRowHeight="16.5" x14ac:dyDescent="0.3"/>
  <cols>
    <col min="1" max="13" width="8.625" customWidth="1"/>
  </cols>
  <sheetData>
    <row r="1" spans="1:13" ht="24" customHeight="1" x14ac:dyDescent="0.3">
      <c r="A1" s="40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2"/>
    </row>
    <row r="2" spans="1:13" ht="24" customHeight="1" x14ac:dyDescent="0.3">
      <c r="A2" s="43"/>
      <c r="B2" s="37" t="s">
        <v>286</v>
      </c>
      <c r="M2" s="36"/>
    </row>
    <row r="3" spans="1:13" ht="24" customHeight="1" x14ac:dyDescent="0.3">
      <c r="A3" s="44"/>
      <c r="B3" s="45"/>
      <c r="C3" s="38"/>
      <c r="D3" s="38"/>
      <c r="E3" s="38"/>
      <c r="F3" s="38"/>
      <c r="G3" s="38"/>
      <c r="H3" s="38"/>
      <c r="I3" s="38"/>
      <c r="M3" s="36"/>
    </row>
    <row r="4" spans="1:13" ht="24" customHeight="1" x14ac:dyDescent="0.3">
      <c r="A4" s="67" t="s">
        <v>287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9"/>
    </row>
    <row r="5" spans="1:13" ht="24" customHeight="1" x14ac:dyDescent="0.3">
      <c r="A5" s="66"/>
      <c r="B5" s="55"/>
      <c r="C5" s="55"/>
      <c r="D5" s="55"/>
      <c r="E5" s="55"/>
      <c r="F5" s="55"/>
      <c r="G5" s="55"/>
      <c r="H5" s="55"/>
      <c r="I5" s="55"/>
      <c r="J5" s="22"/>
      <c r="K5" s="22"/>
      <c r="L5" s="22"/>
      <c r="M5" s="36"/>
    </row>
    <row r="6" spans="1:13" ht="24" customHeight="1" x14ac:dyDescent="0.3">
      <c r="A6" s="21"/>
      <c r="B6" s="39"/>
      <c r="C6" s="39"/>
      <c r="D6" s="39"/>
      <c r="E6" s="39"/>
      <c r="F6" s="39"/>
      <c r="G6" s="39"/>
      <c r="H6" s="39"/>
      <c r="I6" s="39"/>
      <c r="J6" s="22"/>
      <c r="K6" s="22"/>
      <c r="L6" s="22"/>
      <c r="M6" s="36"/>
    </row>
    <row r="7" spans="1:13" ht="24" customHeight="1" x14ac:dyDescent="0.3">
      <c r="A7" s="21"/>
      <c r="B7" s="39"/>
      <c r="C7" s="70" t="s">
        <v>288</v>
      </c>
      <c r="D7" s="70"/>
      <c r="E7" s="70"/>
      <c r="F7" s="70"/>
      <c r="G7" s="70"/>
      <c r="H7" s="70"/>
      <c r="I7" s="70"/>
      <c r="J7" s="70"/>
      <c r="K7" s="70"/>
      <c r="L7" s="22"/>
      <c r="M7" s="36"/>
    </row>
    <row r="8" spans="1:13" ht="24" customHeight="1" x14ac:dyDescent="0.3">
      <c r="A8" s="21"/>
      <c r="B8" s="39"/>
      <c r="C8" s="70" t="s">
        <v>289</v>
      </c>
      <c r="D8" s="70"/>
      <c r="E8" s="70"/>
      <c r="F8" s="70"/>
      <c r="G8" s="70"/>
      <c r="H8" s="70"/>
      <c r="I8" s="70"/>
      <c r="J8" s="70"/>
      <c r="K8" s="70"/>
      <c r="L8" s="22"/>
      <c r="M8" s="36"/>
    </row>
    <row r="9" spans="1:13" ht="24" customHeight="1" x14ac:dyDescent="0.3">
      <c r="A9" s="21"/>
      <c r="B9" s="39"/>
      <c r="C9" s="39"/>
      <c r="D9" s="39"/>
      <c r="E9" s="39"/>
      <c r="F9" s="39"/>
      <c r="G9" s="39"/>
      <c r="H9" s="39"/>
      <c r="I9" s="39"/>
      <c r="J9" s="22"/>
      <c r="K9" s="22"/>
      <c r="L9" s="22"/>
      <c r="M9" s="36"/>
    </row>
    <row r="10" spans="1:13" ht="24" customHeight="1" x14ac:dyDescent="0.3">
      <c r="A10" s="21"/>
      <c r="B10" s="39"/>
      <c r="C10" s="39"/>
      <c r="D10" s="39"/>
      <c r="E10" s="39"/>
      <c r="F10" s="39"/>
      <c r="G10" s="39"/>
      <c r="H10" s="39"/>
      <c r="I10" s="39"/>
      <c r="J10" s="22"/>
      <c r="K10" s="22"/>
      <c r="L10" s="22"/>
      <c r="M10" s="36"/>
    </row>
    <row r="11" spans="1:13" ht="24" customHeight="1" x14ac:dyDescent="0.3">
      <c r="A11" s="21"/>
      <c r="B11" s="39"/>
      <c r="C11" s="39"/>
      <c r="D11" s="46"/>
      <c r="E11" s="46"/>
      <c r="F11" s="46"/>
      <c r="G11" s="46"/>
      <c r="H11" s="46"/>
      <c r="I11" s="46"/>
      <c r="J11" s="22"/>
      <c r="K11" s="22"/>
      <c r="L11" s="22"/>
      <c r="M11" s="36"/>
    </row>
    <row r="12" spans="1:13" ht="24" customHeight="1" x14ac:dyDescent="0.3">
      <c r="A12" s="47"/>
      <c r="B12" s="48"/>
      <c r="C12" s="63" t="s">
        <v>290</v>
      </c>
      <c r="D12" s="63"/>
      <c r="E12" s="63"/>
      <c r="F12" s="64" t="str">
        <f>"금 "&amp; TEXT(원가계산서!E37,"#,#000원") &amp; " ( 금 "&amp;NUMBERSTRING(원가계산서!E37,1)&amp;"원 )"</f>
        <v>금 000원 ( 금 영원 )</v>
      </c>
      <c r="G12" s="64"/>
      <c r="H12" s="64"/>
      <c r="I12" s="64"/>
      <c r="J12" s="64"/>
      <c r="K12" s="64"/>
      <c r="L12" s="64"/>
      <c r="M12" s="49"/>
    </row>
    <row r="13" spans="1:13" ht="24" customHeight="1" x14ac:dyDescent="0.3">
      <c r="A13" s="53"/>
      <c r="B13" s="54"/>
      <c r="C13" s="63" t="s">
        <v>291</v>
      </c>
      <c r="D13" s="63"/>
      <c r="E13" s="63"/>
      <c r="F13" s="65" t="str">
        <f>"금"&amp;TEXT(원가계산서!E34," #,##0원")&amp;  " ( 금 "  &amp;NUMBERSTRING(원가계산서!E34,1)&amp;"원 )"</f>
        <v>금 0원 ( 금 영원 )</v>
      </c>
      <c r="G13" s="65"/>
      <c r="H13" s="65"/>
      <c r="I13" s="65"/>
      <c r="J13" s="65"/>
      <c r="K13" s="65"/>
      <c r="L13" s="65"/>
      <c r="M13" s="49"/>
    </row>
    <row r="14" spans="1:13" ht="24" customHeight="1" x14ac:dyDescent="0.3">
      <c r="A14" s="47"/>
      <c r="B14" s="48"/>
      <c r="C14" s="63" t="s">
        <v>292</v>
      </c>
      <c r="D14" s="63"/>
      <c r="E14" s="63"/>
      <c r="F14" s="64" t="str">
        <f>"금 "&amp;TEXT(SUM(원가계산서!E36,원가계산서!E35),"#,##0원"&amp;" ( 금 "&amp;NUMBERSTRING(SUM(원가계산서!E36,원가계산서!E35),1)&amp;"원 )")</f>
        <v>금 0원 ( 금 영원 )</v>
      </c>
      <c r="G14" s="64"/>
      <c r="H14" s="64"/>
      <c r="I14" s="64"/>
      <c r="J14" s="64"/>
      <c r="K14" s="64"/>
      <c r="L14" s="64"/>
      <c r="M14" s="49"/>
    </row>
    <row r="15" spans="1:13" ht="24" customHeight="1" x14ac:dyDescent="0.3">
      <c r="A15" s="47"/>
      <c r="B15" s="48"/>
      <c r="C15" s="48"/>
      <c r="D15" s="59"/>
      <c r="E15" s="59"/>
      <c r="F15" s="60"/>
      <c r="G15" s="60"/>
      <c r="H15" s="56"/>
      <c r="I15" s="56"/>
      <c r="J15" s="48"/>
      <c r="K15" s="48"/>
      <c r="L15" s="48"/>
      <c r="M15" s="49"/>
    </row>
    <row r="16" spans="1:13" ht="24" customHeight="1" x14ac:dyDescent="0.3">
      <c r="A16" s="47"/>
      <c r="B16" s="48"/>
      <c r="C16" s="48"/>
      <c r="D16" s="48"/>
      <c r="E16" s="48"/>
      <c r="F16" s="60"/>
      <c r="G16" s="60"/>
      <c r="H16" s="56"/>
      <c r="I16" s="56"/>
      <c r="J16" s="48"/>
      <c r="K16" s="48"/>
      <c r="L16" s="48"/>
      <c r="M16" s="49"/>
    </row>
    <row r="17" spans="1:13" ht="24" customHeight="1" x14ac:dyDescent="0.3">
      <c r="A17" s="50"/>
      <c r="B17" s="51"/>
      <c r="C17" s="51"/>
      <c r="D17" s="51"/>
      <c r="E17" s="51"/>
      <c r="F17" s="61"/>
      <c r="G17" s="62"/>
      <c r="H17" s="57"/>
      <c r="I17" s="57"/>
      <c r="J17" s="51"/>
      <c r="K17" s="51"/>
      <c r="L17" s="51"/>
      <c r="M17" s="52"/>
    </row>
    <row r="18" spans="1:13" ht="32.1" customHeight="1" x14ac:dyDescent="0.3">
      <c r="A18" s="39"/>
      <c r="B18" s="39"/>
      <c r="C18" s="39"/>
      <c r="D18" s="39"/>
      <c r="E18" s="39"/>
      <c r="F18" s="55"/>
      <c r="G18" s="55"/>
      <c r="H18" s="58"/>
      <c r="I18" s="58"/>
      <c r="J18" s="22"/>
      <c r="K18" s="22"/>
      <c r="L18" s="22"/>
    </row>
    <row r="19" spans="1:13" ht="32.1" customHeight="1" x14ac:dyDescent="0.3">
      <c r="A19" s="39"/>
      <c r="B19" s="39"/>
      <c r="C19" s="39"/>
      <c r="D19" s="39"/>
      <c r="E19" s="39"/>
      <c r="F19" s="55"/>
      <c r="G19" s="55"/>
      <c r="H19" s="58"/>
      <c r="I19" s="58"/>
      <c r="J19" s="22"/>
      <c r="K19" s="22"/>
      <c r="L19" s="22"/>
    </row>
    <row r="20" spans="1:13" ht="32.1" customHeight="1" x14ac:dyDescent="0.3">
      <c r="A20" s="39"/>
      <c r="B20" s="39"/>
      <c r="C20" s="39"/>
      <c r="D20" s="39"/>
      <c r="E20" s="39"/>
      <c r="F20" s="55"/>
      <c r="G20" s="55"/>
      <c r="H20" s="58"/>
      <c r="I20" s="58"/>
      <c r="J20" s="22"/>
      <c r="K20" s="22"/>
      <c r="L20" s="22"/>
    </row>
    <row r="21" spans="1:13" x14ac:dyDescent="0.3">
      <c r="A21" s="22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</row>
    <row r="22" spans="1:13" x14ac:dyDescent="0.3">
      <c r="A22" s="22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</row>
    <row r="23" spans="1:13" x14ac:dyDescent="0.3">
      <c r="A23" s="22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</row>
    <row r="24" spans="1:13" x14ac:dyDescent="0.3">
      <c r="A24" s="22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</row>
    <row r="25" spans="1:13" x14ac:dyDescent="0.3">
      <c r="A25" s="22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</row>
    <row r="26" spans="1:13" x14ac:dyDescent="0.3">
      <c r="A26" s="22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</row>
    <row r="27" spans="1:13" x14ac:dyDescent="0.3">
      <c r="A27" s="22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</row>
    <row r="28" spans="1:13" x14ac:dyDescent="0.3">
      <c r="A28" s="22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</row>
    <row r="29" spans="1:13" x14ac:dyDescent="0.3">
      <c r="A29" s="2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</row>
    <row r="30" spans="1:13" x14ac:dyDescent="0.3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</row>
    <row r="31" spans="1:13" x14ac:dyDescent="0.3">
      <c r="A31" s="22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</row>
    <row r="32" spans="1:13" x14ac:dyDescent="0.3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</row>
    <row r="33" spans="1:12" x14ac:dyDescent="0.3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</row>
    <row r="34" spans="1:12" x14ac:dyDescent="0.3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</row>
    <row r="35" spans="1:12" x14ac:dyDescent="0.3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</row>
    <row r="36" spans="1:12" x14ac:dyDescent="0.3">
      <c r="A36" s="22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</row>
    <row r="37" spans="1:12" x14ac:dyDescent="0.3">
      <c r="A37" s="22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</row>
    <row r="38" spans="1:12" x14ac:dyDescent="0.3">
      <c r="A38" s="22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</row>
    <row r="39" spans="1:12" x14ac:dyDescent="0.3">
      <c r="A39" s="22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</row>
    <row r="40" spans="1:12" x14ac:dyDescent="0.3">
      <c r="A40" s="22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</row>
    <row r="41" spans="1:12" x14ac:dyDescent="0.3">
      <c r="A41" s="22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</row>
    <row r="42" spans="1:12" x14ac:dyDescent="0.3">
      <c r="A42" s="22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</row>
    <row r="43" spans="1:12" x14ac:dyDescent="0.3">
      <c r="A43" s="22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</row>
    <row r="44" spans="1:12" x14ac:dyDescent="0.3">
      <c r="A44" s="22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</row>
    <row r="45" spans="1:12" x14ac:dyDescent="0.3">
      <c r="A45" s="22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</row>
    <row r="46" spans="1:12" x14ac:dyDescent="0.3">
      <c r="A46" s="22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</row>
    <row r="47" spans="1:12" x14ac:dyDescent="0.3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</row>
    <row r="48" spans="1:12" x14ac:dyDescent="0.3">
      <c r="A48" s="22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</row>
    <row r="49" spans="1:12" x14ac:dyDescent="0.3">
      <c r="A49" s="22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</row>
    <row r="50" spans="1:12" x14ac:dyDescent="0.3">
      <c r="A50" s="22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</row>
    <row r="51" spans="1:12" x14ac:dyDescent="0.3">
      <c r="A51" s="22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</row>
    <row r="52" spans="1:12" x14ac:dyDescent="0.3">
      <c r="A52" s="22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</row>
    <row r="53" spans="1:12" x14ac:dyDescent="0.3">
      <c r="A53" s="22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</row>
    <row r="54" spans="1:12" x14ac:dyDescent="0.3">
      <c r="A54" s="22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</row>
    <row r="55" spans="1:12" x14ac:dyDescent="0.3">
      <c r="A55" s="22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</row>
    <row r="56" spans="1:12" x14ac:dyDescent="0.3">
      <c r="A56" s="22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</row>
    <row r="57" spans="1:12" x14ac:dyDescent="0.3">
      <c r="A57" s="22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</row>
    <row r="58" spans="1:12" x14ac:dyDescent="0.3">
      <c r="A58" s="22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</row>
    <row r="59" spans="1:12" x14ac:dyDescent="0.3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</row>
    <row r="60" spans="1:12" x14ac:dyDescent="0.3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</row>
    <row r="61" spans="1:12" x14ac:dyDescent="0.3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</row>
    <row r="62" spans="1:12" x14ac:dyDescent="0.3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</row>
    <row r="63" spans="1:12" x14ac:dyDescent="0.3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</row>
    <row r="64" spans="1:12" x14ac:dyDescent="0.3">
      <c r="A64" s="22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</row>
    <row r="65" spans="1:12" x14ac:dyDescent="0.3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</row>
    <row r="66" spans="1:12" x14ac:dyDescent="0.3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</row>
    <row r="67" spans="1:12" x14ac:dyDescent="0.3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</row>
    <row r="68" spans="1:12" x14ac:dyDescent="0.3">
      <c r="A68" s="22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</row>
    <row r="69" spans="1:12" x14ac:dyDescent="0.3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</row>
    <row r="70" spans="1:12" x14ac:dyDescent="0.3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</row>
    <row r="71" spans="1:12" x14ac:dyDescent="0.3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</row>
    <row r="72" spans="1:12" x14ac:dyDescent="0.3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</row>
    <row r="73" spans="1:12" x14ac:dyDescent="0.3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</row>
    <row r="74" spans="1:12" x14ac:dyDescent="0.3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</row>
    <row r="75" spans="1:12" x14ac:dyDescent="0.3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</row>
    <row r="76" spans="1:12" x14ac:dyDescent="0.3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</row>
    <row r="77" spans="1:12" x14ac:dyDescent="0.3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</row>
    <row r="78" spans="1:12" x14ac:dyDescent="0.3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</row>
    <row r="79" spans="1:12" x14ac:dyDescent="0.3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</row>
    <row r="80" spans="1:12" x14ac:dyDescent="0.3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</row>
    <row r="81" spans="1:12" x14ac:dyDescent="0.3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</row>
    <row r="82" spans="1:12" x14ac:dyDescent="0.3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</row>
    <row r="83" spans="1:12" x14ac:dyDescent="0.3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</row>
  </sheetData>
  <mergeCells count="23">
    <mergeCell ref="A4:M4"/>
    <mergeCell ref="C7:K7"/>
    <mergeCell ref="C8:K8"/>
    <mergeCell ref="C12:E12"/>
    <mergeCell ref="F12:L12"/>
    <mergeCell ref="C14:E14"/>
    <mergeCell ref="F14:L14"/>
    <mergeCell ref="C13:E13"/>
    <mergeCell ref="F13:L13"/>
    <mergeCell ref="A5:I5"/>
    <mergeCell ref="D15:E15"/>
    <mergeCell ref="F15:G15"/>
    <mergeCell ref="F16:G16"/>
    <mergeCell ref="F17:G17"/>
    <mergeCell ref="F18:G18"/>
    <mergeCell ref="F20:G20"/>
    <mergeCell ref="H15:I15"/>
    <mergeCell ref="H16:I16"/>
    <mergeCell ref="H17:I17"/>
    <mergeCell ref="H18:I18"/>
    <mergeCell ref="H19:I19"/>
    <mergeCell ref="H20:I20"/>
    <mergeCell ref="F19:G19"/>
  </mergeCells>
  <phoneticPr fontId="1" type="noConversion"/>
  <pageMargins left="0.85250170500341005" right="0.85250170500341005" top="0.61628123256246514" bottom="0.1388888888888889" header="0.3" footer="0.1388888888888889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19D86"/>
  </sheetPr>
  <dimension ref="A1:J38"/>
  <sheetViews>
    <sheetView tabSelected="1" zoomScale="130" zoomScaleNormal="13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F1"/>
    </sheetView>
  </sheetViews>
  <sheetFormatPr defaultRowHeight="16.5" x14ac:dyDescent="0.3"/>
  <cols>
    <col min="1" max="2" width="3.625" customWidth="1"/>
    <col min="3" max="3" width="18.625" style="3" customWidth="1"/>
    <col min="4" max="4" width="55.625" style="3" customWidth="1"/>
    <col min="5" max="5" width="24.625" style="2" customWidth="1"/>
    <col min="6" max="6" width="19.625" style="3" customWidth="1"/>
    <col min="7" max="11" width="0" hidden="1" customWidth="1"/>
  </cols>
  <sheetData>
    <row r="1" spans="1:9" ht="30" customHeight="1" x14ac:dyDescent="0.3">
      <c r="A1" s="80" t="s">
        <v>219</v>
      </c>
      <c r="B1" s="80"/>
      <c r="C1" s="80"/>
      <c r="D1" s="80"/>
      <c r="E1" s="80"/>
      <c r="F1" s="80"/>
    </row>
    <row r="2" spans="1:9" ht="15.95" customHeight="1" x14ac:dyDescent="0.3">
      <c r="A2" s="81" t="s">
        <v>3</v>
      </c>
      <c r="B2" s="82"/>
      <c r="C2" s="82"/>
      <c r="D2" s="82"/>
      <c r="E2" s="82"/>
      <c r="F2" s="82"/>
    </row>
    <row r="3" spans="1:9" ht="12" customHeight="1" x14ac:dyDescent="0.3">
      <c r="A3" s="83" t="s">
        <v>220</v>
      </c>
      <c r="B3" s="84"/>
      <c r="C3" s="85"/>
      <c r="D3" s="89" t="s">
        <v>221</v>
      </c>
      <c r="E3" s="89" t="s">
        <v>222</v>
      </c>
      <c r="F3" s="89" t="s">
        <v>69</v>
      </c>
    </row>
    <row r="4" spans="1:9" ht="12" customHeight="1" x14ac:dyDescent="0.3">
      <c r="A4" s="86"/>
      <c r="B4" s="87"/>
      <c r="C4" s="88"/>
      <c r="D4" s="89"/>
      <c r="E4" s="89"/>
      <c r="F4" s="89"/>
    </row>
    <row r="5" spans="1:9" ht="14.25" customHeight="1" x14ac:dyDescent="0.3">
      <c r="A5" s="71" t="s">
        <v>285</v>
      </c>
      <c r="B5" s="71" t="s">
        <v>66</v>
      </c>
      <c r="C5" s="24" t="s">
        <v>223</v>
      </c>
      <c r="D5" s="24"/>
      <c r="E5" s="25"/>
      <c r="F5" s="24"/>
      <c r="G5" s="1" t="s">
        <v>224</v>
      </c>
      <c r="H5">
        <v>0</v>
      </c>
      <c r="I5" s="23">
        <f t="shared" ref="I5:I29" si="0">E5</f>
        <v>0</v>
      </c>
    </row>
    <row r="6" spans="1:9" ht="14.25" customHeight="1" x14ac:dyDescent="0.3">
      <c r="A6" s="72"/>
      <c r="B6" s="72"/>
      <c r="C6" s="26" t="s">
        <v>225</v>
      </c>
      <c r="D6" s="26"/>
      <c r="E6" s="27"/>
      <c r="F6" s="26"/>
      <c r="G6" s="1" t="s">
        <v>226</v>
      </c>
      <c r="H6">
        <v>0</v>
      </c>
      <c r="I6" s="23">
        <f t="shared" si="0"/>
        <v>0</v>
      </c>
    </row>
    <row r="7" spans="1:9" ht="14.25" customHeight="1" x14ac:dyDescent="0.3">
      <c r="A7" s="73"/>
      <c r="B7" s="73"/>
      <c r="C7" s="28" t="s">
        <v>227</v>
      </c>
      <c r="D7" s="28"/>
      <c r="E7" s="15"/>
      <c r="F7" s="28"/>
      <c r="G7" s="1" t="s">
        <v>228</v>
      </c>
      <c r="H7">
        <v>0</v>
      </c>
      <c r="I7" s="23">
        <f t="shared" si="0"/>
        <v>0</v>
      </c>
    </row>
    <row r="8" spans="1:9" ht="14.25" customHeight="1" x14ac:dyDescent="0.3">
      <c r="A8" s="75"/>
      <c r="B8" s="71" t="s">
        <v>90</v>
      </c>
      <c r="C8" s="24" t="s">
        <v>229</v>
      </c>
      <c r="D8" s="24"/>
      <c r="E8" s="25"/>
      <c r="F8" s="24"/>
      <c r="G8" s="1" t="s">
        <v>230</v>
      </c>
      <c r="H8">
        <v>0</v>
      </c>
      <c r="I8" s="23">
        <f t="shared" si="0"/>
        <v>0</v>
      </c>
    </row>
    <row r="9" spans="1:9" ht="14.25" customHeight="1" x14ac:dyDescent="0.3">
      <c r="A9" s="72"/>
      <c r="B9" s="72"/>
      <c r="C9" s="26" t="s">
        <v>231</v>
      </c>
      <c r="D9" s="29"/>
      <c r="E9" s="27"/>
      <c r="F9" s="26"/>
      <c r="G9" s="1" t="s">
        <v>232</v>
      </c>
      <c r="H9">
        <v>0.11599999999999999</v>
      </c>
      <c r="I9" s="23">
        <f t="shared" si="0"/>
        <v>0</v>
      </c>
    </row>
    <row r="10" spans="1:9" ht="14.25" customHeight="1" x14ac:dyDescent="0.3">
      <c r="A10" s="73"/>
      <c r="B10" s="73"/>
      <c r="C10" s="28" t="s">
        <v>227</v>
      </c>
      <c r="D10" s="28"/>
      <c r="E10" s="15"/>
      <c r="F10" s="28"/>
      <c r="G10" s="1" t="s">
        <v>233</v>
      </c>
      <c r="H10">
        <v>0</v>
      </c>
      <c r="I10" s="23">
        <f t="shared" si="0"/>
        <v>0</v>
      </c>
    </row>
    <row r="11" spans="1:9" ht="14.25" customHeight="1" x14ac:dyDescent="0.3">
      <c r="A11" s="74"/>
      <c r="B11" s="74"/>
      <c r="C11" s="30" t="s">
        <v>234</v>
      </c>
      <c r="D11" s="30"/>
      <c r="E11" s="31"/>
      <c r="F11" s="30"/>
      <c r="G11" s="1" t="s">
        <v>235</v>
      </c>
      <c r="H11">
        <v>0</v>
      </c>
      <c r="I11" s="23">
        <f t="shared" si="0"/>
        <v>0</v>
      </c>
    </row>
    <row r="12" spans="1:9" ht="14.25" customHeight="1" x14ac:dyDescent="0.3">
      <c r="A12" s="74"/>
      <c r="B12" s="74"/>
      <c r="C12" s="30" t="s">
        <v>236</v>
      </c>
      <c r="D12" s="32"/>
      <c r="E12" s="31"/>
      <c r="F12" s="30"/>
      <c r="G12" s="1" t="s">
        <v>237</v>
      </c>
      <c r="H12">
        <v>3.56E-2</v>
      </c>
      <c r="I12" s="23">
        <f t="shared" si="0"/>
        <v>0</v>
      </c>
    </row>
    <row r="13" spans="1:9" ht="14.25" customHeight="1" x14ac:dyDescent="0.3">
      <c r="A13" s="74"/>
      <c r="B13" s="74"/>
      <c r="C13" s="30" t="s">
        <v>238</v>
      </c>
      <c r="D13" s="32"/>
      <c r="E13" s="31"/>
      <c r="F13" s="30"/>
      <c r="G13" s="1" t="s">
        <v>239</v>
      </c>
      <c r="H13">
        <v>1.01E-2</v>
      </c>
      <c r="I13" s="23">
        <f t="shared" si="0"/>
        <v>0</v>
      </c>
    </row>
    <row r="14" spans="1:9" ht="14.25" customHeight="1" x14ac:dyDescent="0.3">
      <c r="A14" s="74"/>
      <c r="B14" s="74"/>
      <c r="C14" s="30" t="s">
        <v>240</v>
      </c>
      <c r="D14" s="32"/>
      <c r="E14" s="31"/>
      <c r="F14" s="30"/>
      <c r="G14" s="1" t="s">
        <v>241</v>
      </c>
      <c r="H14">
        <v>3.5950000000000003E-2</v>
      </c>
      <c r="I14" s="23">
        <f t="shared" si="0"/>
        <v>0</v>
      </c>
    </row>
    <row r="15" spans="1:9" ht="14.25" customHeight="1" x14ac:dyDescent="0.3">
      <c r="A15" s="74"/>
      <c r="B15" s="74"/>
      <c r="C15" s="30" t="s">
        <v>242</v>
      </c>
      <c r="D15" s="32"/>
      <c r="E15" s="31"/>
      <c r="F15" s="30"/>
      <c r="G15" s="1" t="s">
        <v>243</v>
      </c>
      <c r="H15">
        <v>4.7500000000000001E-2</v>
      </c>
      <c r="I15" s="23">
        <f t="shared" si="0"/>
        <v>0</v>
      </c>
    </row>
    <row r="16" spans="1:9" ht="14.25" customHeight="1" x14ac:dyDescent="0.3">
      <c r="A16" s="74"/>
      <c r="B16" s="74"/>
      <c r="C16" s="30" t="s">
        <v>244</v>
      </c>
      <c r="D16" s="32"/>
      <c r="E16" s="31"/>
      <c r="F16" s="30"/>
      <c r="G16" s="1" t="s">
        <v>245</v>
      </c>
      <c r="H16">
        <v>0.13140000000000002</v>
      </c>
      <c r="I16" s="23">
        <f t="shared" si="0"/>
        <v>0</v>
      </c>
    </row>
    <row r="17" spans="1:9" ht="14.25" customHeight="1" x14ac:dyDescent="0.3">
      <c r="A17" s="74"/>
      <c r="B17" s="74"/>
      <c r="C17" s="30" t="s">
        <v>246</v>
      </c>
      <c r="D17" s="32"/>
      <c r="E17" s="31"/>
      <c r="F17" s="30"/>
      <c r="G17" s="1" t="s">
        <v>247</v>
      </c>
      <c r="H17">
        <v>2.3E-2</v>
      </c>
      <c r="I17" s="23">
        <f t="shared" si="0"/>
        <v>0</v>
      </c>
    </row>
    <row r="18" spans="1:9" ht="14.25" customHeight="1" x14ac:dyDescent="0.3">
      <c r="A18" s="74"/>
      <c r="B18" s="74"/>
      <c r="C18" s="30" t="s">
        <v>248</v>
      </c>
      <c r="D18" s="32"/>
      <c r="E18" s="31"/>
      <c r="F18" s="30"/>
      <c r="G18" s="1" t="s">
        <v>249</v>
      </c>
      <c r="H18">
        <v>3.1099999999999999E-2</v>
      </c>
      <c r="I18" s="23">
        <f t="shared" si="0"/>
        <v>0</v>
      </c>
    </row>
    <row r="19" spans="1:9" ht="14.25" customHeight="1" x14ac:dyDescent="0.3">
      <c r="A19" s="74"/>
      <c r="B19" s="74"/>
      <c r="C19" s="30" t="s">
        <v>250</v>
      </c>
      <c r="D19" s="32"/>
      <c r="E19" s="31"/>
      <c r="F19" s="30"/>
      <c r="G19" s="1" t="s">
        <v>251</v>
      </c>
      <c r="H19">
        <v>6.7000000000000004E-2</v>
      </c>
      <c r="I19" s="23">
        <f t="shared" si="0"/>
        <v>0</v>
      </c>
    </row>
    <row r="20" spans="1:9" ht="14.25" customHeight="1" x14ac:dyDescent="0.3">
      <c r="A20" s="74"/>
      <c r="B20" s="74"/>
      <c r="C20" s="30" t="s">
        <v>252</v>
      </c>
      <c r="D20" s="30"/>
      <c r="E20" s="31"/>
      <c r="F20" s="30"/>
      <c r="G20" s="1" t="s">
        <v>253</v>
      </c>
      <c r="H20">
        <v>0</v>
      </c>
      <c r="I20" s="23">
        <f t="shared" si="0"/>
        <v>0</v>
      </c>
    </row>
    <row r="21" spans="1:9" ht="14.25" customHeight="1" x14ac:dyDescent="0.3">
      <c r="A21" s="74"/>
      <c r="B21" s="74"/>
      <c r="C21" s="30" t="s">
        <v>254</v>
      </c>
      <c r="D21" s="30"/>
      <c r="E21" s="31"/>
      <c r="F21" s="30"/>
      <c r="G21" s="1" t="s">
        <v>255</v>
      </c>
      <c r="H21">
        <v>0</v>
      </c>
      <c r="I21" s="23">
        <f t="shared" si="0"/>
        <v>0</v>
      </c>
    </row>
    <row r="22" spans="1:9" ht="14.25" customHeight="1" x14ac:dyDescent="0.3">
      <c r="A22" s="74"/>
      <c r="B22" s="74"/>
      <c r="C22" s="30" t="s">
        <v>256</v>
      </c>
      <c r="D22" s="30"/>
      <c r="E22" s="31"/>
      <c r="F22" s="30"/>
      <c r="G22" s="1" t="s">
        <v>257</v>
      </c>
      <c r="H22">
        <v>0</v>
      </c>
      <c r="I22" s="23">
        <f t="shared" si="0"/>
        <v>0</v>
      </c>
    </row>
    <row r="23" spans="1:9" ht="14.25" customHeight="1" x14ac:dyDescent="0.3">
      <c r="A23" s="74"/>
      <c r="B23" s="74"/>
      <c r="C23" s="30" t="s">
        <v>258</v>
      </c>
      <c r="D23" s="30"/>
      <c r="E23" s="31"/>
      <c r="F23" s="30"/>
      <c r="G23" s="1" t="s">
        <v>259</v>
      </c>
      <c r="H23">
        <v>0</v>
      </c>
      <c r="I23" s="23">
        <f t="shared" si="0"/>
        <v>0</v>
      </c>
    </row>
    <row r="24" spans="1:9" ht="14.25" customHeight="1" x14ac:dyDescent="0.3">
      <c r="A24" s="74"/>
      <c r="B24" s="74"/>
      <c r="C24" s="30" t="s">
        <v>260</v>
      </c>
      <c r="D24" s="30"/>
      <c r="E24" s="31"/>
      <c r="F24" s="30"/>
      <c r="G24" s="1" t="s">
        <v>261</v>
      </c>
      <c r="H24">
        <v>0</v>
      </c>
      <c r="I24" s="23">
        <f t="shared" si="0"/>
        <v>0</v>
      </c>
    </row>
    <row r="25" spans="1:9" ht="14.25" customHeight="1" x14ac:dyDescent="0.3">
      <c r="A25" s="74"/>
      <c r="B25" s="74"/>
      <c r="C25" s="30" t="s">
        <v>262</v>
      </c>
      <c r="D25" s="32"/>
      <c r="E25" s="31"/>
      <c r="F25" s="30"/>
      <c r="G25" s="1" t="s">
        <v>263</v>
      </c>
      <c r="H25">
        <v>6.0000000000000002E-5</v>
      </c>
      <c r="I25" s="23">
        <f t="shared" si="0"/>
        <v>0</v>
      </c>
    </row>
    <row r="26" spans="1:9" ht="14.25" customHeight="1" x14ac:dyDescent="0.3">
      <c r="A26" s="72"/>
      <c r="B26" s="72"/>
      <c r="C26" s="26" t="s">
        <v>264</v>
      </c>
      <c r="D26" s="29"/>
      <c r="E26" s="27"/>
      <c r="F26" s="26"/>
      <c r="G26" s="1" t="s">
        <v>265</v>
      </c>
      <c r="H26">
        <v>8.9999999999999998E-4</v>
      </c>
      <c r="I26" s="23">
        <f t="shared" si="0"/>
        <v>0</v>
      </c>
    </row>
    <row r="27" spans="1:9" ht="14.25" customHeight="1" x14ac:dyDescent="0.3">
      <c r="A27" s="73"/>
      <c r="B27" s="73"/>
      <c r="C27" s="28" t="s">
        <v>227</v>
      </c>
      <c r="D27" s="28"/>
      <c r="E27" s="15"/>
      <c r="F27" s="28"/>
      <c r="G27" s="1" t="s">
        <v>266</v>
      </c>
      <c r="H27">
        <v>0</v>
      </c>
      <c r="I27" s="23">
        <f t="shared" si="0"/>
        <v>0</v>
      </c>
    </row>
    <row r="28" spans="1:9" ht="14.25" customHeight="1" x14ac:dyDescent="0.3">
      <c r="A28" s="73"/>
      <c r="B28" s="76" t="s">
        <v>267</v>
      </c>
      <c r="C28" s="77"/>
      <c r="D28" s="28"/>
      <c r="E28" s="15"/>
      <c r="F28" s="28"/>
      <c r="G28" s="1" t="s">
        <v>268</v>
      </c>
      <c r="H28">
        <v>0</v>
      </c>
      <c r="I28" s="23">
        <f t="shared" si="0"/>
        <v>0</v>
      </c>
    </row>
    <row r="29" spans="1:9" ht="14.25" customHeight="1" x14ac:dyDescent="0.3">
      <c r="A29" s="78" t="s">
        <v>269</v>
      </c>
      <c r="B29" s="79"/>
      <c r="C29" s="79"/>
      <c r="D29" s="33"/>
      <c r="E29" s="34"/>
      <c r="F29" s="35"/>
      <c r="G29" s="1" t="s">
        <v>270</v>
      </c>
      <c r="H29">
        <v>0.06</v>
      </c>
      <c r="I29" s="23">
        <f t="shared" si="0"/>
        <v>0</v>
      </c>
    </row>
    <row r="30" spans="1:9" ht="14.25" customHeight="1" x14ac:dyDescent="0.3">
      <c r="A30" s="78" t="s">
        <v>271</v>
      </c>
      <c r="B30" s="79"/>
      <c r="C30" s="79"/>
      <c r="D30" s="33"/>
      <c r="E30" s="34"/>
      <c r="F30" s="35"/>
      <c r="G30" s="1" t="s">
        <v>272</v>
      </c>
      <c r="H30">
        <v>0.15</v>
      </c>
      <c r="I30">
        <f>(I10+I27+I29)*H30</f>
        <v>0</v>
      </c>
    </row>
    <row r="31" spans="1:9" ht="14.25" customHeight="1" x14ac:dyDescent="0.3">
      <c r="A31" s="78" t="s">
        <v>273</v>
      </c>
      <c r="B31" s="79"/>
      <c r="C31" s="79"/>
      <c r="D31" s="35"/>
      <c r="E31" s="34"/>
      <c r="F31" s="35"/>
      <c r="G31" s="1" t="s">
        <v>18</v>
      </c>
      <c r="H31">
        <v>0</v>
      </c>
      <c r="I31" s="23">
        <f>E31</f>
        <v>0</v>
      </c>
    </row>
    <row r="32" spans="1:9" ht="14.25" customHeight="1" x14ac:dyDescent="0.3">
      <c r="A32" s="78" t="s">
        <v>274</v>
      </c>
      <c r="B32" s="79"/>
      <c r="C32" s="79"/>
      <c r="D32" s="35"/>
      <c r="E32" s="34"/>
      <c r="F32" s="35"/>
      <c r="G32" s="1" t="s">
        <v>275</v>
      </c>
      <c r="H32">
        <v>0</v>
      </c>
      <c r="I32" s="23">
        <f>SUM(I28:I31)</f>
        <v>0</v>
      </c>
    </row>
    <row r="33" spans="1:10" ht="14.25" customHeight="1" x14ac:dyDescent="0.3">
      <c r="A33" s="78" t="s">
        <v>276</v>
      </c>
      <c r="B33" s="79"/>
      <c r="C33" s="79"/>
      <c r="D33" s="33"/>
      <c r="E33" s="34"/>
      <c r="F33" s="35"/>
      <c r="G33" s="1" t="s">
        <v>277</v>
      </c>
      <c r="H33">
        <v>0.1</v>
      </c>
      <c r="I33">
        <f>ROUNDDOWN((I32)*H33, 0)+9</f>
        <v>9</v>
      </c>
      <c r="J33">
        <v>9</v>
      </c>
    </row>
    <row r="34" spans="1:10" ht="14.25" customHeight="1" x14ac:dyDescent="0.3">
      <c r="A34" s="76" t="s">
        <v>278</v>
      </c>
      <c r="B34" s="77"/>
      <c r="C34" s="77"/>
      <c r="D34" s="28"/>
      <c r="E34" s="15"/>
      <c r="F34" s="28"/>
      <c r="G34" s="1" t="s">
        <v>279</v>
      </c>
      <c r="H34">
        <v>0</v>
      </c>
      <c r="I34" s="23">
        <f>I32+I33</f>
        <v>9</v>
      </c>
    </row>
    <row r="35" spans="1:10" ht="14.25" customHeight="1" x14ac:dyDescent="0.3">
      <c r="A35" s="78" t="s">
        <v>280</v>
      </c>
      <c r="B35" s="79"/>
      <c r="C35" s="79"/>
      <c r="D35" s="35"/>
      <c r="E35" s="34"/>
      <c r="F35" s="35"/>
      <c r="G35" s="1" t="s">
        <v>281</v>
      </c>
      <c r="H35">
        <v>0</v>
      </c>
      <c r="I35" s="23">
        <f>E35</f>
        <v>0</v>
      </c>
    </row>
    <row r="36" spans="1:10" ht="14.25" customHeight="1" x14ac:dyDescent="0.3">
      <c r="A36" s="78" t="s">
        <v>282</v>
      </c>
      <c r="B36" s="79"/>
      <c r="C36" s="79"/>
      <c r="D36" s="35"/>
      <c r="E36" s="34"/>
      <c r="F36" s="35"/>
      <c r="G36" s="1" t="s">
        <v>283</v>
      </c>
      <c r="H36">
        <v>0</v>
      </c>
      <c r="I36" s="23">
        <f>E36</f>
        <v>0</v>
      </c>
    </row>
    <row r="37" spans="1:10" ht="14.25" customHeight="1" x14ac:dyDescent="0.3">
      <c r="A37" s="76" t="s">
        <v>284</v>
      </c>
      <c r="B37" s="77"/>
      <c r="C37" s="77"/>
      <c r="D37" s="28"/>
      <c r="E37" s="15"/>
      <c r="F37" s="28"/>
      <c r="H37">
        <v>0</v>
      </c>
      <c r="I37" s="23">
        <f>I34+0+I35+I36+0</f>
        <v>9</v>
      </c>
    </row>
    <row r="38" spans="1:10" ht="14.25" customHeight="1" x14ac:dyDescent="0.3"/>
  </sheetData>
  <mergeCells count="20">
    <mergeCell ref="A36:C36"/>
    <mergeCell ref="A37:C37"/>
    <mergeCell ref="A1:F1"/>
    <mergeCell ref="A2:F2"/>
    <mergeCell ref="A3:C4"/>
    <mergeCell ref="D3:D4"/>
    <mergeCell ref="E3:E4"/>
    <mergeCell ref="B28:C28"/>
    <mergeCell ref="A29:C29"/>
    <mergeCell ref="A30:C30"/>
    <mergeCell ref="A31:C31"/>
    <mergeCell ref="A32:C32"/>
    <mergeCell ref="A33:C33"/>
    <mergeCell ref="F3:F4"/>
    <mergeCell ref="B5:B7"/>
    <mergeCell ref="B8:B10"/>
    <mergeCell ref="B11:B27"/>
    <mergeCell ref="A5:A28"/>
    <mergeCell ref="A34:C34"/>
    <mergeCell ref="A35:C35"/>
  </mergeCells>
  <phoneticPr fontId="1" type="noConversion"/>
  <pageMargins left="0.65565131130262266" right="0" top="0.10447020894041786" bottom="0.1388888888888889" header="0.3" footer="0.1388888888888889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19D86"/>
  </sheetPr>
  <dimension ref="A1:AX84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D5" sqref="D5"/>
    </sheetView>
  </sheetViews>
  <sheetFormatPr defaultRowHeight="16.5" x14ac:dyDescent="0.3"/>
  <cols>
    <col min="1" max="1" width="41.625" style="3" customWidth="1"/>
    <col min="2" max="3" width="4.625" style="4" customWidth="1"/>
    <col min="4" max="4" width="7.625" style="2" customWidth="1"/>
    <col min="5" max="5" width="9.625" style="2" customWidth="1"/>
    <col min="6" max="6" width="7.625" style="2" customWidth="1"/>
    <col min="7" max="7" width="9.625" style="2" customWidth="1"/>
    <col min="8" max="8" width="7.625" style="2" customWidth="1"/>
    <col min="9" max="9" width="9.625" style="2" customWidth="1"/>
    <col min="10" max="10" width="7.625" style="2" customWidth="1"/>
    <col min="11" max="11" width="9.625" style="2" customWidth="1"/>
    <col min="12" max="12" width="6.625" style="3" customWidth="1"/>
    <col min="13" max="50" width="0" hidden="1" customWidth="1"/>
  </cols>
  <sheetData>
    <row r="1" spans="1:50" ht="30" customHeight="1" x14ac:dyDescent="0.3">
      <c r="A1" s="80" t="s">
        <v>193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</row>
    <row r="2" spans="1:50" ht="21" customHeight="1" x14ac:dyDescent="0.3">
      <c r="A2" s="81" t="s">
        <v>3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</row>
    <row r="3" spans="1:50" ht="21" customHeight="1" x14ac:dyDescent="0.3">
      <c r="A3" s="89" t="s">
        <v>137</v>
      </c>
      <c r="B3" s="89" t="s">
        <v>4</v>
      </c>
      <c r="C3" s="89" t="s">
        <v>68</v>
      </c>
      <c r="D3" s="89" t="s">
        <v>79</v>
      </c>
      <c r="E3" s="89"/>
      <c r="F3" s="89" t="s">
        <v>80</v>
      </c>
      <c r="G3" s="89"/>
      <c r="H3" s="89" t="s">
        <v>81</v>
      </c>
      <c r="I3" s="89"/>
      <c r="J3" s="89" t="s">
        <v>82</v>
      </c>
      <c r="K3" s="89"/>
      <c r="L3" s="89" t="s">
        <v>139</v>
      </c>
    </row>
    <row r="4" spans="1:50" ht="21" customHeight="1" x14ac:dyDescent="0.3">
      <c r="A4" s="89"/>
      <c r="B4" s="89"/>
      <c r="C4" s="89"/>
      <c r="D4" s="5" t="s">
        <v>57</v>
      </c>
      <c r="E4" s="5" t="s">
        <v>91</v>
      </c>
      <c r="F4" s="5" t="s">
        <v>57</v>
      </c>
      <c r="G4" s="5" t="s">
        <v>91</v>
      </c>
      <c r="H4" s="5" t="s">
        <v>57</v>
      </c>
      <c r="I4" s="5" t="s">
        <v>91</v>
      </c>
      <c r="J4" s="5" t="s">
        <v>57</v>
      </c>
      <c r="K4" s="5" t="s">
        <v>91</v>
      </c>
      <c r="L4" s="89"/>
      <c r="M4" t="s">
        <v>59</v>
      </c>
      <c r="N4" t="s">
        <v>60</v>
      </c>
      <c r="O4" t="s">
        <v>61</v>
      </c>
      <c r="P4" t="s">
        <v>62</v>
      </c>
      <c r="Q4" t="s">
        <v>65</v>
      </c>
      <c r="R4" t="s">
        <v>140</v>
      </c>
      <c r="S4" t="s">
        <v>141</v>
      </c>
      <c r="T4" t="s">
        <v>142</v>
      </c>
      <c r="U4" t="s">
        <v>143</v>
      </c>
      <c r="V4" t="s">
        <v>144</v>
      </c>
      <c r="W4" t="s">
        <v>145</v>
      </c>
      <c r="X4" t="s">
        <v>146</v>
      </c>
      <c r="Y4" t="s">
        <v>147</v>
      </c>
      <c r="Z4" t="s">
        <v>148</v>
      </c>
      <c r="AA4" t="s">
        <v>149</v>
      </c>
      <c r="AB4" t="s">
        <v>150</v>
      </c>
      <c r="AC4" t="s">
        <v>151</v>
      </c>
      <c r="AD4" t="s">
        <v>152</v>
      </c>
      <c r="AE4" t="s">
        <v>153</v>
      </c>
      <c r="AF4" t="s">
        <v>154</v>
      </c>
      <c r="AG4" t="s">
        <v>155</v>
      </c>
      <c r="AH4" t="s">
        <v>156</v>
      </c>
      <c r="AI4" t="s">
        <v>157</v>
      </c>
      <c r="AJ4" t="s">
        <v>158</v>
      </c>
      <c r="AK4" t="s">
        <v>159</v>
      </c>
      <c r="AL4" t="s">
        <v>160</v>
      </c>
      <c r="AM4" t="s">
        <v>161</v>
      </c>
      <c r="AN4" t="s">
        <v>162</v>
      </c>
      <c r="AO4" t="s">
        <v>163</v>
      </c>
      <c r="AP4" t="s">
        <v>164</v>
      </c>
      <c r="AQ4" t="s">
        <v>165</v>
      </c>
      <c r="AR4" t="s">
        <v>166</v>
      </c>
      <c r="AS4" t="s">
        <v>167</v>
      </c>
      <c r="AT4" t="s">
        <v>168</v>
      </c>
      <c r="AU4" t="s">
        <v>169</v>
      </c>
      <c r="AV4" t="s">
        <v>63</v>
      </c>
      <c r="AW4" t="s">
        <v>64</v>
      </c>
      <c r="AX4" t="s">
        <v>5</v>
      </c>
    </row>
    <row r="5" spans="1:50" ht="21" customHeight="1" x14ac:dyDescent="0.3">
      <c r="A5" s="6" t="s">
        <v>0</v>
      </c>
      <c r="B5" s="8" t="s">
        <v>52</v>
      </c>
      <c r="C5" s="20">
        <v>1</v>
      </c>
      <c r="D5" s="10"/>
      <c r="E5" s="10"/>
      <c r="F5" s="10"/>
      <c r="G5" s="10"/>
      <c r="H5" s="10"/>
      <c r="I5" s="10"/>
      <c r="J5" s="10"/>
      <c r="K5" s="10"/>
      <c r="L5" s="7"/>
    </row>
    <row r="6" spans="1:50" ht="21" customHeight="1" x14ac:dyDescent="0.3">
      <c r="A6" s="6" t="s">
        <v>1</v>
      </c>
      <c r="B6" s="8" t="s">
        <v>52</v>
      </c>
      <c r="C6" s="20">
        <v>1</v>
      </c>
      <c r="D6" s="10"/>
      <c r="E6" s="10"/>
      <c r="F6" s="10"/>
      <c r="G6" s="10"/>
      <c r="H6" s="10"/>
      <c r="I6" s="10"/>
      <c r="J6" s="10"/>
      <c r="K6" s="10"/>
      <c r="L6" s="7"/>
    </row>
    <row r="7" spans="1:50" ht="21" customHeight="1" x14ac:dyDescent="0.3">
      <c r="A7" s="6" t="s">
        <v>2</v>
      </c>
      <c r="B7" s="8" t="s">
        <v>52</v>
      </c>
      <c r="C7" s="20">
        <v>1</v>
      </c>
      <c r="D7" s="10"/>
      <c r="E7" s="10"/>
      <c r="F7" s="10"/>
      <c r="G7" s="10"/>
      <c r="H7" s="10"/>
      <c r="I7" s="10"/>
      <c r="J7" s="10"/>
      <c r="K7" s="10"/>
      <c r="L7" s="7"/>
    </row>
    <row r="8" spans="1:50" ht="21" customHeight="1" x14ac:dyDescent="0.3">
      <c r="A8" s="6" t="s">
        <v>194</v>
      </c>
      <c r="B8" s="8" t="s">
        <v>52</v>
      </c>
      <c r="C8" s="20">
        <v>1</v>
      </c>
      <c r="D8" s="10"/>
      <c r="E8" s="10"/>
      <c r="F8" s="10"/>
      <c r="G8" s="10"/>
      <c r="H8" s="10"/>
      <c r="I8" s="10"/>
      <c r="J8" s="10"/>
      <c r="K8" s="10"/>
      <c r="L8" s="6"/>
    </row>
    <row r="9" spans="1:50" ht="21" customHeight="1" x14ac:dyDescent="0.3">
      <c r="A9" s="6" t="s">
        <v>195</v>
      </c>
      <c r="B9" s="8" t="s">
        <v>52</v>
      </c>
      <c r="C9" s="20">
        <v>1</v>
      </c>
      <c r="D9" s="10"/>
      <c r="E9" s="10"/>
      <c r="F9" s="10"/>
      <c r="G9" s="10"/>
      <c r="H9" s="10"/>
      <c r="I9" s="10"/>
      <c r="J9" s="10"/>
      <c r="K9" s="10"/>
      <c r="L9" s="6"/>
    </row>
    <row r="10" spans="1:50" ht="21" customHeight="1" x14ac:dyDescent="0.3">
      <c r="A10" s="6" t="s">
        <v>196</v>
      </c>
      <c r="B10" s="8" t="s">
        <v>52</v>
      </c>
      <c r="C10" s="20">
        <v>1</v>
      </c>
      <c r="D10" s="10"/>
      <c r="E10" s="10"/>
      <c r="F10" s="10"/>
      <c r="G10" s="10"/>
      <c r="H10" s="10"/>
      <c r="I10" s="10"/>
      <c r="J10" s="10"/>
      <c r="K10" s="10"/>
      <c r="L10" s="6"/>
    </row>
    <row r="11" spans="1:50" ht="21" customHeight="1" x14ac:dyDescent="0.3">
      <c r="A11" s="6" t="s">
        <v>197</v>
      </c>
      <c r="B11" s="8" t="s">
        <v>52</v>
      </c>
      <c r="C11" s="20">
        <v>1</v>
      </c>
      <c r="D11" s="10"/>
      <c r="E11" s="10"/>
      <c r="F11" s="10"/>
      <c r="G11" s="10"/>
      <c r="H11" s="10"/>
      <c r="I11" s="10"/>
      <c r="J11" s="10"/>
      <c r="K11" s="10"/>
      <c r="L11" s="6"/>
    </row>
    <row r="12" spans="1:50" ht="21" customHeight="1" x14ac:dyDescent="0.3">
      <c r="A12" s="7"/>
      <c r="B12" s="16"/>
      <c r="C12" s="16"/>
      <c r="D12" s="17"/>
      <c r="E12" s="17"/>
      <c r="F12" s="17"/>
      <c r="G12" s="17"/>
      <c r="H12" s="17"/>
      <c r="I12" s="17"/>
      <c r="J12" s="17"/>
      <c r="K12" s="17"/>
      <c r="L12" s="7"/>
    </row>
    <row r="13" spans="1:50" ht="21" customHeight="1" x14ac:dyDescent="0.3">
      <c r="A13" s="7"/>
      <c r="B13" s="16"/>
      <c r="C13" s="16"/>
      <c r="D13" s="17"/>
      <c r="E13" s="17"/>
      <c r="F13" s="17"/>
      <c r="G13" s="17"/>
      <c r="H13" s="17"/>
      <c r="I13" s="17"/>
      <c r="J13" s="17"/>
      <c r="K13" s="17"/>
      <c r="L13" s="7"/>
    </row>
    <row r="14" spans="1:50" ht="21" customHeight="1" x14ac:dyDescent="0.3">
      <c r="A14" s="7"/>
      <c r="B14" s="16"/>
      <c r="C14" s="16"/>
      <c r="D14" s="17"/>
      <c r="E14" s="17"/>
      <c r="F14" s="17"/>
      <c r="G14" s="17"/>
      <c r="H14" s="17"/>
      <c r="I14" s="17"/>
      <c r="J14" s="17"/>
      <c r="K14" s="17"/>
      <c r="L14" s="7"/>
    </row>
    <row r="15" spans="1:50" ht="21" customHeight="1" x14ac:dyDescent="0.3">
      <c r="A15" s="7"/>
      <c r="B15" s="16"/>
      <c r="C15" s="16"/>
      <c r="D15" s="17"/>
      <c r="E15" s="17"/>
      <c r="F15" s="17"/>
      <c r="G15" s="17"/>
      <c r="H15" s="17"/>
      <c r="I15" s="17"/>
      <c r="J15" s="17"/>
      <c r="K15" s="17"/>
      <c r="L15" s="7"/>
    </row>
    <row r="16" spans="1:50" ht="21" customHeight="1" x14ac:dyDescent="0.3">
      <c r="A16" s="7"/>
      <c r="B16" s="16"/>
      <c r="C16" s="16"/>
      <c r="D16" s="17"/>
      <c r="E16" s="17"/>
      <c r="F16" s="17"/>
      <c r="G16" s="17"/>
      <c r="H16" s="17"/>
      <c r="I16" s="17"/>
      <c r="J16" s="17"/>
      <c r="K16" s="17"/>
      <c r="L16" s="7"/>
    </row>
    <row r="17" spans="1:12" ht="21" customHeight="1" x14ac:dyDescent="0.3">
      <c r="A17" s="7"/>
      <c r="B17" s="16"/>
      <c r="C17" s="16"/>
      <c r="D17" s="17"/>
      <c r="E17" s="17"/>
      <c r="F17" s="17"/>
      <c r="G17" s="17"/>
      <c r="H17" s="17"/>
      <c r="I17" s="17"/>
      <c r="J17" s="17"/>
      <c r="K17" s="17"/>
      <c r="L17" s="7"/>
    </row>
    <row r="18" spans="1:12" ht="21" customHeight="1" x14ac:dyDescent="0.3">
      <c r="A18" s="7"/>
      <c r="B18" s="16"/>
      <c r="C18" s="16"/>
      <c r="D18" s="17"/>
      <c r="E18" s="17"/>
      <c r="F18" s="17"/>
      <c r="G18" s="17"/>
      <c r="H18" s="17"/>
      <c r="I18" s="17"/>
      <c r="J18" s="17"/>
      <c r="K18" s="17"/>
      <c r="L18" s="7"/>
    </row>
    <row r="19" spans="1:12" ht="21" customHeight="1" x14ac:dyDescent="0.3">
      <c r="A19" s="7"/>
      <c r="B19" s="16"/>
      <c r="C19" s="16"/>
      <c r="D19" s="17"/>
      <c r="E19" s="17"/>
      <c r="F19" s="17"/>
      <c r="G19" s="17"/>
      <c r="H19" s="17"/>
      <c r="I19" s="17"/>
      <c r="J19" s="17"/>
      <c r="K19" s="17"/>
      <c r="L19" s="7"/>
    </row>
    <row r="20" spans="1:12" ht="21" customHeight="1" x14ac:dyDescent="0.3">
      <c r="A20" s="7"/>
      <c r="B20" s="16"/>
      <c r="C20" s="16"/>
      <c r="D20" s="17"/>
      <c r="E20" s="17"/>
      <c r="F20" s="17"/>
      <c r="G20" s="17"/>
      <c r="H20" s="17"/>
      <c r="I20" s="17"/>
      <c r="J20" s="17"/>
      <c r="K20" s="17"/>
      <c r="L20" s="7"/>
    </row>
    <row r="21" spans="1:12" ht="21" customHeight="1" x14ac:dyDescent="0.3">
      <c r="A21" s="7"/>
      <c r="B21" s="16"/>
      <c r="C21" s="16"/>
      <c r="D21" s="17"/>
      <c r="E21" s="17"/>
      <c r="F21" s="17"/>
      <c r="G21" s="17"/>
      <c r="H21" s="17"/>
      <c r="I21" s="17"/>
      <c r="J21" s="17"/>
      <c r="K21" s="17"/>
      <c r="L21" s="7"/>
    </row>
    <row r="22" spans="1:12" ht="21" customHeight="1" x14ac:dyDescent="0.3">
      <c r="A22" s="7"/>
      <c r="B22" s="16"/>
      <c r="C22" s="16"/>
      <c r="D22" s="17"/>
      <c r="E22" s="17"/>
      <c r="F22" s="17"/>
      <c r="G22" s="17"/>
      <c r="H22" s="17"/>
      <c r="I22" s="17"/>
      <c r="J22" s="17"/>
      <c r="K22" s="17"/>
      <c r="L22" s="7"/>
    </row>
    <row r="23" spans="1:12" ht="21" customHeight="1" x14ac:dyDescent="0.3">
      <c r="A23" s="7"/>
      <c r="B23" s="16"/>
      <c r="C23" s="16"/>
      <c r="D23" s="17"/>
      <c r="E23" s="17"/>
      <c r="F23" s="17"/>
      <c r="G23" s="17"/>
      <c r="H23" s="17"/>
      <c r="I23" s="17"/>
      <c r="J23" s="17"/>
      <c r="K23" s="17"/>
      <c r="L23" s="7"/>
    </row>
    <row r="24" spans="1:12" ht="21" customHeight="1" x14ac:dyDescent="0.3">
      <c r="A24" s="11" t="s">
        <v>67</v>
      </c>
      <c r="B24" s="13"/>
      <c r="C24" s="13"/>
      <c r="D24" s="14"/>
      <c r="E24" s="15"/>
      <c r="F24" s="14"/>
      <c r="G24" s="15"/>
      <c r="H24" s="14"/>
      <c r="I24" s="15"/>
      <c r="J24" s="14"/>
      <c r="K24" s="15"/>
      <c r="L24" s="12"/>
    </row>
    <row r="25" spans="1:12" ht="21" customHeight="1" x14ac:dyDescent="0.3">
      <c r="A25" s="6" t="s">
        <v>0</v>
      </c>
      <c r="B25" s="16"/>
      <c r="C25" s="16"/>
      <c r="D25" s="17"/>
      <c r="E25" s="17"/>
      <c r="F25" s="17"/>
      <c r="G25" s="17"/>
      <c r="H25" s="17"/>
      <c r="I25" s="17"/>
      <c r="J25" s="17"/>
      <c r="K25" s="17"/>
      <c r="L25" s="7"/>
    </row>
    <row r="26" spans="1:12" ht="21" customHeight="1" x14ac:dyDescent="0.3">
      <c r="A26" s="6" t="s">
        <v>198</v>
      </c>
      <c r="B26" s="8" t="s">
        <v>52</v>
      </c>
      <c r="C26" s="20">
        <v>1</v>
      </c>
      <c r="D26" s="10"/>
      <c r="E26" s="10"/>
      <c r="F26" s="10"/>
      <c r="G26" s="10"/>
      <c r="H26" s="10"/>
      <c r="I26" s="10"/>
      <c r="J26" s="10"/>
      <c r="K26" s="10"/>
      <c r="L26" s="7"/>
    </row>
    <row r="27" spans="1:12" ht="21" customHeight="1" x14ac:dyDescent="0.3">
      <c r="A27" s="6" t="s">
        <v>199</v>
      </c>
      <c r="B27" s="8" t="s">
        <v>52</v>
      </c>
      <c r="C27" s="20">
        <v>1</v>
      </c>
      <c r="D27" s="10"/>
      <c r="E27" s="10"/>
      <c r="F27" s="10"/>
      <c r="G27" s="10"/>
      <c r="H27" s="10"/>
      <c r="I27" s="10"/>
      <c r="J27" s="10"/>
      <c r="K27" s="10"/>
      <c r="L27" s="7"/>
    </row>
    <row r="28" spans="1:12" ht="21" customHeight="1" x14ac:dyDescent="0.3">
      <c r="A28" s="6" t="s">
        <v>200</v>
      </c>
      <c r="B28" s="8" t="s">
        <v>52</v>
      </c>
      <c r="C28" s="20">
        <v>1</v>
      </c>
      <c r="D28" s="10"/>
      <c r="E28" s="10"/>
      <c r="F28" s="10"/>
      <c r="G28" s="10"/>
      <c r="H28" s="10"/>
      <c r="I28" s="10"/>
      <c r="J28" s="10"/>
      <c r="K28" s="10"/>
      <c r="L28" s="6"/>
    </row>
    <row r="29" spans="1:12" ht="21" customHeight="1" x14ac:dyDescent="0.3">
      <c r="A29" s="7"/>
      <c r="B29" s="16"/>
      <c r="C29" s="16"/>
      <c r="D29" s="17"/>
      <c r="E29" s="17"/>
      <c r="F29" s="17"/>
      <c r="G29" s="17"/>
      <c r="H29" s="17"/>
      <c r="I29" s="17"/>
      <c r="J29" s="17"/>
      <c r="K29" s="17"/>
      <c r="L29" s="7"/>
    </row>
    <row r="30" spans="1:12" ht="21" customHeight="1" x14ac:dyDescent="0.3">
      <c r="A30" s="7"/>
      <c r="B30" s="16"/>
      <c r="C30" s="16"/>
      <c r="D30" s="17"/>
      <c r="E30" s="17"/>
      <c r="F30" s="17"/>
      <c r="G30" s="17"/>
      <c r="H30" s="17"/>
      <c r="I30" s="17"/>
      <c r="J30" s="17"/>
      <c r="K30" s="17"/>
      <c r="L30" s="7"/>
    </row>
    <row r="31" spans="1:12" ht="21" customHeight="1" x14ac:dyDescent="0.3">
      <c r="A31" s="7"/>
      <c r="B31" s="16"/>
      <c r="C31" s="16"/>
      <c r="D31" s="17"/>
      <c r="E31" s="17"/>
      <c r="F31" s="17"/>
      <c r="G31" s="17"/>
      <c r="H31" s="17"/>
      <c r="I31" s="17"/>
      <c r="J31" s="17"/>
      <c r="K31" s="17"/>
      <c r="L31" s="7"/>
    </row>
    <row r="32" spans="1:12" ht="21" customHeight="1" x14ac:dyDescent="0.3">
      <c r="A32" s="7"/>
      <c r="B32" s="16"/>
      <c r="C32" s="16"/>
      <c r="D32" s="17"/>
      <c r="E32" s="17"/>
      <c r="F32" s="17"/>
      <c r="G32" s="17"/>
      <c r="H32" s="17"/>
      <c r="I32" s="17"/>
      <c r="J32" s="17"/>
      <c r="K32" s="17"/>
      <c r="L32" s="7"/>
    </row>
    <row r="33" spans="1:12" ht="21" customHeight="1" x14ac:dyDescent="0.3">
      <c r="A33" s="7"/>
      <c r="B33" s="16"/>
      <c r="C33" s="16"/>
      <c r="D33" s="17"/>
      <c r="E33" s="17"/>
      <c r="F33" s="17"/>
      <c r="G33" s="17"/>
      <c r="H33" s="17"/>
      <c r="I33" s="17"/>
      <c r="J33" s="17"/>
      <c r="K33" s="17"/>
      <c r="L33" s="7"/>
    </row>
    <row r="34" spans="1:12" ht="21" customHeight="1" x14ac:dyDescent="0.3">
      <c r="A34" s="7"/>
      <c r="B34" s="16"/>
      <c r="C34" s="16"/>
      <c r="D34" s="17"/>
      <c r="E34" s="17"/>
      <c r="F34" s="17"/>
      <c r="G34" s="17"/>
      <c r="H34" s="17"/>
      <c r="I34" s="17"/>
      <c r="J34" s="17"/>
      <c r="K34" s="17"/>
      <c r="L34" s="7"/>
    </row>
    <row r="35" spans="1:12" ht="21" customHeight="1" x14ac:dyDescent="0.3">
      <c r="A35" s="7"/>
      <c r="B35" s="16"/>
      <c r="C35" s="16"/>
      <c r="D35" s="17"/>
      <c r="E35" s="17"/>
      <c r="F35" s="17"/>
      <c r="G35" s="17"/>
      <c r="H35" s="17"/>
      <c r="I35" s="17"/>
      <c r="J35" s="17"/>
      <c r="K35" s="17"/>
      <c r="L35" s="7"/>
    </row>
    <row r="36" spans="1:12" ht="21" customHeight="1" x14ac:dyDescent="0.3">
      <c r="A36" s="7"/>
      <c r="B36" s="16"/>
      <c r="C36" s="16"/>
      <c r="D36" s="17"/>
      <c r="E36" s="17"/>
      <c r="F36" s="17"/>
      <c r="G36" s="17"/>
      <c r="H36" s="17"/>
      <c r="I36" s="17"/>
      <c r="J36" s="17"/>
      <c r="K36" s="17"/>
      <c r="L36" s="7"/>
    </row>
    <row r="37" spans="1:12" ht="21" customHeight="1" x14ac:dyDescent="0.3">
      <c r="A37" s="7"/>
      <c r="B37" s="16"/>
      <c r="C37" s="16"/>
      <c r="D37" s="17"/>
      <c r="E37" s="17"/>
      <c r="F37" s="17"/>
      <c r="G37" s="17"/>
      <c r="H37" s="17"/>
      <c r="I37" s="17"/>
      <c r="J37" s="17"/>
      <c r="K37" s="17"/>
      <c r="L37" s="7"/>
    </row>
    <row r="38" spans="1:12" ht="21" customHeight="1" x14ac:dyDescent="0.3">
      <c r="A38" s="7"/>
      <c r="B38" s="16"/>
      <c r="C38" s="16"/>
      <c r="D38" s="17"/>
      <c r="E38" s="17"/>
      <c r="F38" s="17"/>
      <c r="G38" s="17"/>
      <c r="H38" s="17"/>
      <c r="I38" s="17"/>
      <c r="J38" s="17"/>
      <c r="K38" s="17"/>
      <c r="L38" s="7"/>
    </row>
    <row r="39" spans="1:12" ht="21" customHeight="1" x14ac:dyDescent="0.3">
      <c r="A39" s="7"/>
      <c r="B39" s="16"/>
      <c r="C39" s="16"/>
      <c r="D39" s="17"/>
      <c r="E39" s="17"/>
      <c r="F39" s="17"/>
      <c r="G39" s="17"/>
      <c r="H39" s="17"/>
      <c r="I39" s="17"/>
      <c r="J39" s="17"/>
      <c r="K39" s="17"/>
      <c r="L39" s="7"/>
    </row>
    <row r="40" spans="1:12" ht="21" customHeight="1" x14ac:dyDescent="0.3">
      <c r="A40" s="7"/>
      <c r="B40" s="16"/>
      <c r="C40" s="16"/>
      <c r="D40" s="17"/>
      <c r="E40" s="17"/>
      <c r="F40" s="17"/>
      <c r="G40" s="17"/>
      <c r="H40" s="17"/>
      <c r="I40" s="17"/>
      <c r="J40" s="17"/>
      <c r="K40" s="17"/>
      <c r="L40" s="7"/>
    </row>
    <row r="41" spans="1:12" ht="21" customHeight="1" x14ac:dyDescent="0.3">
      <c r="A41" s="7"/>
      <c r="B41" s="16"/>
      <c r="C41" s="16"/>
      <c r="D41" s="17"/>
      <c r="E41" s="17"/>
      <c r="F41" s="17"/>
      <c r="G41" s="17"/>
      <c r="H41" s="17"/>
      <c r="I41" s="17"/>
      <c r="J41" s="17"/>
      <c r="K41" s="17"/>
      <c r="L41" s="7"/>
    </row>
    <row r="42" spans="1:12" ht="21" customHeight="1" x14ac:dyDescent="0.3">
      <c r="A42" s="7"/>
      <c r="B42" s="16"/>
      <c r="C42" s="16"/>
      <c r="D42" s="17"/>
      <c r="E42" s="17"/>
      <c r="F42" s="17"/>
      <c r="G42" s="17"/>
      <c r="H42" s="17"/>
      <c r="I42" s="17"/>
      <c r="J42" s="17"/>
      <c r="K42" s="17"/>
      <c r="L42" s="7"/>
    </row>
    <row r="43" spans="1:12" ht="21" customHeight="1" x14ac:dyDescent="0.3">
      <c r="A43" s="7"/>
      <c r="B43" s="16"/>
      <c r="C43" s="16"/>
      <c r="D43" s="17"/>
      <c r="E43" s="17"/>
      <c r="F43" s="17"/>
      <c r="G43" s="17"/>
      <c r="H43" s="17"/>
      <c r="I43" s="17"/>
      <c r="J43" s="17"/>
      <c r="K43" s="17"/>
      <c r="L43" s="7"/>
    </row>
    <row r="44" spans="1:12" ht="21" customHeight="1" x14ac:dyDescent="0.3">
      <c r="A44" s="11" t="s">
        <v>67</v>
      </c>
      <c r="B44" s="13"/>
      <c r="C44" s="13"/>
      <c r="D44" s="14"/>
      <c r="E44" s="15"/>
      <c r="F44" s="14"/>
      <c r="G44" s="15"/>
      <c r="H44" s="14"/>
      <c r="I44" s="15"/>
      <c r="J44" s="14"/>
      <c r="K44" s="15"/>
      <c r="L44" s="12"/>
    </row>
    <row r="45" spans="1:12" ht="21" customHeight="1" x14ac:dyDescent="0.3">
      <c r="A45" s="6" t="s">
        <v>1</v>
      </c>
      <c r="B45" s="16"/>
      <c r="C45" s="16"/>
      <c r="D45" s="17"/>
      <c r="E45" s="17"/>
      <c r="F45" s="17"/>
      <c r="G45" s="17"/>
      <c r="H45" s="17"/>
      <c r="I45" s="17"/>
      <c r="J45" s="17"/>
      <c r="K45" s="17"/>
      <c r="L45" s="7"/>
    </row>
    <row r="46" spans="1:12" ht="21" customHeight="1" x14ac:dyDescent="0.3">
      <c r="A46" s="6" t="s">
        <v>201</v>
      </c>
      <c r="B46" s="8" t="s">
        <v>52</v>
      </c>
      <c r="C46" s="20">
        <v>1</v>
      </c>
      <c r="D46" s="10"/>
      <c r="E46" s="10"/>
      <c r="F46" s="10"/>
      <c r="G46" s="10"/>
      <c r="H46" s="10"/>
      <c r="I46" s="10"/>
      <c r="J46" s="10"/>
      <c r="K46" s="10"/>
      <c r="L46" s="7"/>
    </row>
    <row r="47" spans="1:12" ht="21" customHeight="1" x14ac:dyDescent="0.3">
      <c r="A47" s="6" t="s">
        <v>202</v>
      </c>
      <c r="B47" s="8" t="s">
        <v>52</v>
      </c>
      <c r="C47" s="20">
        <v>1</v>
      </c>
      <c r="D47" s="10"/>
      <c r="E47" s="10"/>
      <c r="F47" s="10"/>
      <c r="G47" s="10"/>
      <c r="H47" s="10"/>
      <c r="I47" s="10"/>
      <c r="J47" s="10"/>
      <c r="K47" s="10"/>
      <c r="L47" s="7"/>
    </row>
    <row r="48" spans="1:12" ht="21" customHeight="1" x14ac:dyDescent="0.3">
      <c r="A48" s="6" t="s">
        <v>203</v>
      </c>
      <c r="B48" s="8" t="s">
        <v>52</v>
      </c>
      <c r="C48" s="20">
        <v>1</v>
      </c>
      <c r="D48" s="10"/>
      <c r="E48" s="10"/>
      <c r="F48" s="10"/>
      <c r="G48" s="10"/>
      <c r="H48" s="10"/>
      <c r="I48" s="10"/>
      <c r="J48" s="10"/>
      <c r="K48" s="10"/>
      <c r="L48" s="7"/>
    </row>
    <row r="49" spans="1:12" ht="21" customHeight="1" x14ac:dyDescent="0.3">
      <c r="A49" s="6" t="s">
        <v>204</v>
      </c>
      <c r="B49" s="8" t="s">
        <v>52</v>
      </c>
      <c r="C49" s="20">
        <v>1</v>
      </c>
      <c r="D49" s="10"/>
      <c r="E49" s="10"/>
      <c r="F49" s="10"/>
      <c r="G49" s="10"/>
      <c r="H49" s="10"/>
      <c r="I49" s="10"/>
      <c r="J49" s="10"/>
      <c r="K49" s="10"/>
      <c r="L49" s="7"/>
    </row>
    <row r="50" spans="1:12" ht="21" customHeight="1" x14ac:dyDescent="0.3">
      <c r="A50" s="6" t="s">
        <v>205</v>
      </c>
      <c r="B50" s="8" t="s">
        <v>52</v>
      </c>
      <c r="C50" s="20">
        <v>1</v>
      </c>
      <c r="D50" s="10"/>
      <c r="E50" s="10"/>
      <c r="F50" s="10"/>
      <c r="G50" s="10"/>
      <c r="H50" s="10"/>
      <c r="I50" s="10"/>
      <c r="J50" s="10"/>
      <c r="K50" s="10"/>
      <c r="L50" s="7"/>
    </row>
    <row r="51" spans="1:12" ht="21" customHeight="1" x14ac:dyDescent="0.3">
      <c r="A51" s="6" t="s">
        <v>206</v>
      </c>
      <c r="B51" s="8" t="s">
        <v>52</v>
      </c>
      <c r="C51" s="20">
        <v>1</v>
      </c>
      <c r="D51" s="10"/>
      <c r="E51" s="10"/>
      <c r="F51" s="10"/>
      <c r="G51" s="10"/>
      <c r="H51" s="10"/>
      <c r="I51" s="10"/>
      <c r="J51" s="10"/>
      <c r="K51" s="10"/>
      <c r="L51" s="6"/>
    </row>
    <row r="52" spans="1:12" ht="21" customHeight="1" x14ac:dyDescent="0.3">
      <c r="A52" s="6" t="s">
        <v>207</v>
      </c>
      <c r="B52" s="8" t="s">
        <v>52</v>
      </c>
      <c r="C52" s="20">
        <v>1</v>
      </c>
      <c r="D52" s="10"/>
      <c r="E52" s="10"/>
      <c r="F52" s="10"/>
      <c r="G52" s="10"/>
      <c r="H52" s="10"/>
      <c r="I52" s="10"/>
      <c r="J52" s="10"/>
      <c r="K52" s="10"/>
      <c r="L52" s="6"/>
    </row>
    <row r="53" spans="1:12" ht="21" customHeight="1" x14ac:dyDescent="0.3">
      <c r="A53" s="6" t="s">
        <v>208</v>
      </c>
      <c r="B53" s="8" t="s">
        <v>52</v>
      </c>
      <c r="C53" s="20">
        <v>1</v>
      </c>
      <c r="D53" s="10"/>
      <c r="E53" s="10"/>
      <c r="F53" s="10"/>
      <c r="G53" s="10"/>
      <c r="H53" s="10"/>
      <c r="I53" s="10"/>
      <c r="J53" s="10"/>
      <c r="K53" s="10"/>
      <c r="L53" s="6"/>
    </row>
    <row r="54" spans="1:12" ht="21" customHeight="1" x14ac:dyDescent="0.3">
      <c r="A54" s="6" t="s">
        <v>209</v>
      </c>
      <c r="B54" s="8" t="s">
        <v>52</v>
      </c>
      <c r="C54" s="20">
        <v>1</v>
      </c>
      <c r="D54" s="10"/>
      <c r="E54" s="10"/>
      <c r="F54" s="10"/>
      <c r="G54" s="10"/>
      <c r="H54" s="10"/>
      <c r="I54" s="10"/>
      <c r="J54" s="10"/>
      <c r="K54" s="10"/>
      <c r="L54" s="6"/>
    </row>
    <row r="55" spans="1:12" ht="21" customHeight="1" x14ac:dyDescent="0.3">
      <c r="A55" s="7"/>
      <c r="B55" s="16"/>
      <c r="C55" s="16"/>
      <c r="D55" s="17"/>
      <c r="E55" s="17"/>
      <c r="F55" s="17"/>
      <c r="G55" s="17"/>
      <c r="H55" s="17"/>
      <c r="I55" s="17"/>
      <c r="J55" s="17"/>
      <c r="K55" s="17"/>
      <c r="L55" s="7"/>
    </row>
    <row r="56" spans="1:12" ht="21" customHeight="1" x14ac:dyDescent="0.3">
      <c r="A56" s="7"/>
      <c r="B56" s="16"/>
      <c r="C56" s="16"/>
      <c r="D56" s="17"/>
      <c r="E56" s="17"/>
      <c r="F56" s="17"/>
      <c r="G56" s="17"/>
      <c r="H56" s="17"/>
      <c r="I56" s="17"/>
      <c r="J56" s="17"/>
      <c r="K56" s="17"/>
      <c r="L56" s="7"/>
    </row>
    <row r="57" spans="1:12" ht="21" customHeight="1" x14ac:dyDescent="0.3">
      <c r="A57" s="7"/>
      <c r="B57" s="16"/>
      <c r="C57" s="16"/>
      <c r="D57" s="17"/>
      <c r="E57" s="17"/>
      <c r="F57" s="17"/>
      <c r="G57" s="17"/>
      <c r="H57" s="17"/>
      <c r="I57" s="17"/>
      <c r="J57" s="17"/>
      <c r="K57" s="17"/>
      <c r="L57" s="7"/>
    </row>
    <row r="58" spans="1:12" ht="21" customHeight="1" x14ac:dyDescent="0.3">
      <c r="A58" s="7"/>
      <c r="B58" s="16"/>
      <c r="C58" s="16"/>
      <c r="D58" s="17"/>
      <c r="E58" s="17"/>
      <c r="F58" s="17"/>
      <c r="G58" s="17"/>
      <c r="H58" s="17"/>
      <c r="I58" s="17"/>
      <c r="J58" s="17"/>
      <c r="K58" s="17"/>
      <c r="L58" s="7"/>
    </row>
    <row r="59" spans="1:12" ht="21" customHeight="1" x14ac:dyDescent="0.3">
      <c r="A59" s="7"/>
      <c r="B59" s="16"/>
      <c r="C59" s="16"/>
      <c r="D59" s="17"/>
      <c r="E59" s="17"/>
      <c r="F59" s="17"/>
      <c r="G59" s="17"/>
      <c r="H59" s="17"/>
      <c r="I59" s="17"/>
      <c r="J59" s="17"/>
      <c r="K59" s="17"/>
      <c r="L59" s="7"/>
    </row>
    <row r="60" spans="1:12" ht="21" customHeight="1" x14ac:dyDescent="0.3">
      <c r="A60" s="7"/>
      <c r="B60" s="16"/>
      <c r="C60" s="16"/>
      <c r="D60" s="17"/>
      <c r="E60" s="17"/>
      <c r="F60" s="17"/>
      <c r="G60" s="17"/>
      <c r="H60" s="17"/>
      <c r="I60" s="17"/>
      <c r="J60" s="17"/>
      <c r="K60" s="17"/>
      <c r="L60" s="7"/>
    </row>
    <row r="61" spans="1:12" ht="21" customHeight="1" x14ac:dyDescent="0.3">
      <c r="A61" s="7"/>
      <c r="B61" s="16"/>
      <c r="C61" s="16"/>
      <c r="D61" s="17"/>
      <c r="E61" s="17"/>
      <c r="F61" s="17"/>
      <c r="G61" s="17"/>
      <c r="H61" s="17"/>
      <c r="I61" s="17"/>
      <c r="J61" s="17"/>
      <c r="K61" s="17"/>
      <c r="L61" s="7"/>
    </row>
    <row r="62" spans="1:12" ht="21" customHeight="1" x14ac:dyDescent="0.3">
      <c r="A62" s="7"/>
      <c r="B62" s="16"/>
      <c r="C62" s="16"/>
      <c r="D62" s="17"/>
      <c r="E62" s="17"/>
      <c r="F62" s="17"/>
      <c r="G62" s="17"/>
      <c r="H62" s="17"/>
      <c r="I62" s="17"/>
      <c r="J62" s="17"/>
      <c r="K62" s="17"/>
      <c r="L62" s="7"/>
    </row>
    <row r="63" spans="1:12" ht="21" customHeight="1" x14ac:dyDescent="0.3">
      <c r="A63" s="7"/>
      <c r="B63" s="16"/>
      <c r="C63" s="16"/>
      <c r="D63" s="17"/>
      <c r="E63" s="17"/>
      <c r="F63" s="17"/>
      <c r="G63" s="17"/>
      <c r="H63" s="17"/>
      <c r="I63" s="17"/>
      <c r="J63" s="17"/>
      <c r="K63" s="17"/>
      <c r="L63" s="7"/>
    </row>
    <row r="64" spans="1:12" ht="21" customHeight="1" x14ac:dyDescent="0.3">
      <c r="A64" s="11" t="s">
        <v>67</v>
      </c>
      <c r="B64" s="13"/>
      <c r="C64" s="13"/>
      <c r="D64" s="14"/>
      <c r="E64" s="15"/>
      <c r="F64" s="14"/>
      <c r="G64" s="15"/>
      <c r="H64" s="14"/>
      <c r="I64" s="15"/>
      <c r="J64" s="14"/>
      <c r="K64" s="15"/>
      <c r="L64" s="12"/>
    </row>
    <row r="65" spans="1:12" ht="21" customHeight="1" x14ac:dyDescent="0.3">
      <c r="A65" s="6" t="s">
        <v>2</v>
      </c>
      <c r="B65" s="16"/>
      <c r="C65" s="16"/>
      <c r="D65" s="17"/>
      <c r="E65" s="17"/>
      <c r="F65" s="17"/>
      <c r="G65" s="17"/>
      <c r="H65" s="17"/>
      <c r="I65" s="17"/>
      <c r="J65" s="17"/>
      <c r="K65" s="17"/>
      <c r="L65" s="7"/>
    </row>
    <row r="66" spans="1:12" ht="21" customHeight="1" x14ac:dyDescent="0.3">
      <c r="A66" s="6" t="s">
        <v>210</v>
      </c>
      <c r="B66" s="8" t="s">
        <v>52</v>
      </c>
      <c r="C66" s="20">
        <v>1</v>
      </c>
      <c r="D66" s="10"/>
      <c r="E66" s="10"/>
      <c r="F66" s="10"/>
      <c r="G66" s="10"/>
      <c r="H66" s="10"/>
      <c r="I66" s="10"/>
      <c r="J66" s="10"/>
      <c r="K66" s="10"/>
      <c r="L66" s="7"/>
    </row>
    <row r="67" spans="1:12" ht="21" customHeight="1" x14ac:dyDescent="0.3">
      <c r="A67" s="6" t="s">
        <v>211</v>
      </c>
      <c r="B67" s="8" t="s">
        <v>52</v>
      </c>
      <c r="C67" s="20">
        <v>1</v>
      </c>
      <c r="D67" s="10"/>
      <c r="E67" s="10"/>
      <c r="F67" s="10"/>
      <c r="G67" s="10"/>
      <c r="H67" s="10"/>
      <c r="I67" s="10"/>
      <c r="J67" s="10"/>
      <c r="K67" s="10"/>
      <c r="L67" s="7"/>
    </row>
    <row r="68" spans="1:12" ht="21" customHeight="1" x14ac:dyDescent="0.3">
      <c r="A68" s="6" t="s">
        <v>212</v>
      </c>
      <c r="B68" s="8" t="s">
        <v>52</v>
      </c>
      <c r="C68" s="20">
        <v>1</v>
      </c>
      <c r="D68" s="10"/>
      <c r="E68" s="10"/>
      <c r="F68" s="10"/>
      <c r="G68" s="10"/>
      <c r="H68" s="10"/>
      <c r="I68" s="10"/>
      <c r="J68" s="10"/>
      <c r="K68" s="10"/>
      <c r="L68" s="7"/>
    </row>
    <row r="69" spans="1:12" ht="21" customHeight="1" x14ac:dyDescent="0.3">
      <c r="A69" s="6" t="s">
        <v>213</v>
      </c>
      <c r="B69" s="8" t="s">
        <v>52</v>
      </c>
      <c r="C69" s="20">
        <v>1</v>
      </c>
      <c r="D69" s="10"/>
      <c r="E69" s="10"/>
      <c r="F69" s="10"/>
      <c r="G69" s="10"/>
      <c r="H69" s="10"/>
      <c r="I69" s="10"/>
      <c r="J69" s="10"/>
      <c r="K69" s="10"/>
      <c r="L69" s="7"/>
    </row>
    <row r="70" spans="1:12" ht="21" customHeight="1" x14ac:dyDescent="0.3">
      <c r="A70" s="6" t="s">
        <v>214</v>
      </c>
      <c r="B70" s="8" t="s">
        <v>52</v>
      </c>
      <c r="C70" s="20">
        <v>1</v>
      </c>
      <c r="D70" s="10"/>
      <c r="E70" s="10"/>
      <c r="F70" s="10"/>
      <c r="G70" s="10"/>
      <c r="H70" s="10"/>
      <c r="I70" s="10"/>
      <c r="J70" s="10"/>
      <c r="K70" s="10"/>
      <c r="L70" s="7"/>
    </row>
    <row r="71" spans="1:12" ht="21" customHeight="1" x14ac:dyDescent="0.3">
      <c r="A71" s="6" t="s">
        <v>215</v>
      </c>
      <c r="B71" s="8" t="s">
        <v>52</v>
      </c>
      <c r="C71" s="20">
        <v>1</v>
      </c>
      <c r="D71" s="10"/>
      <c r="E71" s="10"/>
      <c r="F71" s="10"/>
      <c r="G71" s="10"/>
      <c r="H71" s="10"/>
      <c r="I71" s="10"/>
      <c r="J71" s="10"/>
      <c r="K71" s="10"/>
      <c r="L71" s="7"/>
    </row>
    <row r="72" spans="1:12" ht="21" customHeight="1" x14ac:dyDescent="0.3">
      <c r="A72" s="6" t="s">
        <v>216</v>
      </c>
      <c r="B72" s="8" t="s">
        <v>52</v>
      </c>
      <c r="C72" s="20">
        <v>1</v>
      </c>
      <c r="D72" s="10"/>
      <c r="E72" s="10"/>
      <c r="F72" s="10"/>
      <c r="G72" s="10"/>
      <c r="H72" s="10"/>
      <c r="I72" s="10"/>
      <c r="J72" s="10"/>
      <c r="K72" s="10"/>
      <c r="L72" s="6"/>
    </row>
    <row r="73" spans="1:12" ht="21" customHeight="1" x14ac:dyDescent="0.3">
      <c r="A73" s="6" t="s">
        <v>217</v>
      </c>
      <c r="B73" s="8" t="s">
        <v>52</v>
      </c>
      <c r="C73" s="20">
        <v>1</v>
      </c>
      <c r="D73" s="10"/>
      <c r="E73" s="10"/>
      <c r="F73" s="10"/>
      <c r="G73" s="10"/>
      <c r="H73" s="10"/>
      <c r="I73" s="10"/>
      <c r="J73" s="10"/>
      <c r="K73" s="10"/>
      <c r="L73" s="6"/>
    </row>
    <row r="74" spans="1:12" ht="21" customHeight="1" x14ac:dyDescent="0.3">
      <c r="A74" s="6" t="s">
        <v>218</v>
      </c>
      <c r="B74" s="8" t="s">
        <v>52</v>
      </c>
      <c r="C74" s="20">
        <v>1</v>
      </c>
      <c r="D74" s="10"/>
      <c r="E74" s="10"/>
      <c r="F74" s="10"/>
      <c r="G74" s="10"/>
      <c r="H74" s="10"/>
      <c r="I74" s="10"/>
      <c r="J74" s="10"/>
      <c r="K74" s="10"/>
      <c r="L74" s="6"/>
    </row>
    <row r="75" spans="1:12" ht="21" customHeight="1" x14ac:dyDescent="0.3">
      <c r="A75" s="7"/>
      <c r="B75" s="16"/>
      <c r="C75" s="16"/>
      <c r="D75" s="17"/>
      <c r="E75" s="17"/>
      <c r="F75" s="17"/>
      <c r="G75" s="17"/>
      <c r="H75" s="17"/>
      <c r="I75" s="17"/>
      <c r="J75" s="17"/>
      <c r="K75" s="17"/>
      <c r="L75" s="7"/>
    </row>
    <row r="76" spans="1:12" ht="21" customHeight="1" x14ac:dyDescent="0.3">
      <c r="A76" s="7"/>
      <c r="B76" s="16"/>
      <c r="C76" s="16"/>
      <c r="D76" s="17"/>
      <c r="E76" s="17"/>
      <c r="F76" s="17"/>
      <c r="G76" s="17"/>
      <c r="H76" s="17"/>
      <c r="I76" s="17"/>
      <c r="J76" s="17"/>
      <c r="K76" s="17"/>
      <c r="L76" s="7"/>
    </row>
    <row r="77" spans="1:12" ht="21" customHeight="1" x14ac:dyDescent="0.3">
      <c r="A77" s="7"/>
      <c r="B77" s="16"/>
      <c r="C77" s="16"/>
      <c r="D77" s="17"/>
      <c r="E77" s="17"/>
      <c r="F77" s="17"/>
      <c r="G77" s="17"/>
      <c r="H77" s="17"/>
      <c r="I77" s="17"/>
      <c r="J77" s="17"/>
      <c r="K77" s="17"/>
      <c r="L77" s="7"/>
    </row>
    <row r="78" spans="1:12" ht="21" customHeight="1" x14ac:dyDescent="0.3">
      <c r="A78" s="7"/>
      <c r="B78" s="16"/>
      <c r="C78" s="16"/>
      <c r="D78" s="17"/>
      <c r="E78" s="17"/>
      <c r="F78" s="17"/>
      <c r="G78" s="17"/>
      <c r="H78" s="17"/>
      <c r="I78" s="17"/>
      <c r="J78" s="17"/>
      <c r="K78" s="17"/>
      <c r="L78" s="7"/>
    </row>
    <row r="79" spans="1:12" ht="21" customHeight="1" x14ac:dyDescent="0.3">
      <c r="A79" s="7"/>
      <c r="B79" s="16"/>
      <c r="C79" s="16"/>
      <c r="D79" s="17"/>
      <c r="E79" s="17"/>
      <c r="F79" s="17"/>
      <c r="G79" s="17"/>
      <c r="H79" s="17"/>
      <c r="I79" s="17"/>
      <c r="J79" s="17"/>
      <c r="K79" s="17"/>
      <c r="L79" s="7"/>
    </row>
    <row r="80" spans="1:12" ht="21" customHeight="1" x14ac:dyDescent="0.3">
      <c r="A80" s="7"/>
      <c r="B80" s="16"/>
      <c r="C80" s="16"/>
      <c r="D80" s="17"/>
      <c r="E80" s="17"/>
      <c r="F80" s="17"/>
      <c r="G80" s="17"/>
      <c r="H80" s="17"/>
      <c r="I80" s="17"/>
      <c r="J80" s="17"/>
      <c r="K80" s="17"/>
      <c r="L80" s="7"/>
    </row>
    <row r="81" spans="1:12" ht="21" customHeight="1" x14ac:dyDescent="0.3">
      <c r="A81" s="7"/>
      <c r="B81" s="16"/>
      <c r="C81" s="16"/>
      <c r="D81" s="17"/>
      <c r="E81" s="17"/>
      <c r="F81" s="17"/>
      <c r="G81" s="17"/>
      <c r="H81" s="17"/>
      <c r="I81" s="17"/>
      <c r="J81" s="17"/>
      <c r="K81" s="17"/>
      <c r="L81" s="7"/>
    </row>
    <row r="82" spans="1:12" ht="21" customHeight="1" x14ac:dyDescent="0.3">
      <c r="A82" s="7"/>
      <c r="B82" s="16"/>
      <c r="C82" s="16"/>
      <c r="D82" s="17"/>
      <c r="E82" s="17"/>
      <c r="F82" s="17"/>
      <c r="G82" s="17"/>
      <c r="H82" s="17"/>
      <c r="I82" s="17"/>
      <c r="J82" s="17"/>
      <c r="K82" s="17"/>
      <c r="L82" s="7"/>
    </row>
    <row r="83" spans="1:12" ht="21" customHeight="1" x14ac:dyDescent="0.3">
      <c r="A83" s="7"/>
      <c r="B83" s="16"/>
      <c r="C83" s="16"/>
      <c r="D83" s="17"/>
      <c r="E83" s="17"/>
      <c r="F83" s="17"/>
      <c r="G83" s="17"/>
      <c r="H83" s="17"/>
      <c r="I83" s="17"/>
      <c r="J83" s="17"/>
      <c r="K83" s="17"/>
      <c r="L83" s="7"/>
    </row>
    <row r="84" spans="1:12" ht="21" customHeight="1" x14ac:dyDescent="0.3">
      <c r="A84" s="11" t="s">
        <v>67</v>
      </c>
      <c r="B84" s="13"/>
      <c r="C84" s="13"/>
      <c r="D84" s="14"/>
      <c r="E84" s="15"/>
      <c r="F84" s="14"/>
      <c r="G84" s="15"/>
      <c r="H84" s="14"/>
      <c r="I84" s="15"/>
      <c r="J84" s="14"/>
      <c r="K84" s="15"/>
      <c r="L84" s="12"/>
    </row>
  </sheetData>
  <mergeCells count="10">
    <mergeCell ref="A1:L1"/>
    <mergeCell ref="A2:L2"/>
    <mergeCell ref="A3:A4"/>
    <mergeCell ref="B3:B4"/>
    <mergeCell ref="C3:C4"/>
    <mergeCell ref="L3:L4"/>
    <mergeCell ref="D3:E3"/>
    <mergeCell ref="F3:G3"/>
    <mergeCell ref="H3:I3"/>
    <mergeCell ref="J3:K3"/>
  </mergeCells>
  <phoneticPr fontId="1" type="noConversion"/>
  <pageMargins left="0.65565131130262266" right="0" top="0.45880091760183522" bottom="0.1388888888888889" header="0.3" footer="0.1388888888888889"/>
  <pageSetup paperSize="9" orientation="landscape" verticalDpi="0" r:id="rId1"/>
  <rowBreaks count="4" manualBreakCount="4">
    <brk id="24" max="16383" man="1"/>
    <brk id="44" max="16383" man="1"/>
    <brk id="64" max="16383" man="1"/>
    <brk id="8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B7"/>
  </sheetPr>
  <dimension ref="A1:AY464"/>
  <sheetViews>
    <sheetView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E6" sqref="E6"/>
    </sheetView>
  </sheetViews>
  <sheetFormatPr defaultRowHeight="16.5" x14ac:dyDescent="0.3"/>
  <cols>
    <col min="1" max="2" width="20.625" style="3" customWidth="1"/>
    <col min="3" max="3" width="4.625" style="4" customWidth="1"/>
    <col min="4" max="5" width="6.625" style="2" customWidth="1"/>
    <col min="6" max="6" width="9.625" style="2" customWidth="1"/>
    <col min="7" max="7" width="6.625" style="2" customWidth="1"/>
    <col min="8" max="8" width="9.625" style="2" customWidth="1"/>
    <col min="9" max="9" width="6.625" style="2" customWidth="1"/>
    <col min="10" max="10" width="9.625" style="2" customWidth="1"/>
    <col min="11" max="11" width="6.625" style="2" customWidth="1"/>
    <col min="12" max="12" width="9.625" style="2" customWidth="1"/>
    <col min="13" max="13" width="8.625" style="2" customWidth="1"/>
    <col min="14" max="51" width="0" hidden="1" customWidth="1"/>
  </cols>
  <sheetData>
    <row r="1" spans="1:51" ht="30" customHeight="1" x14ac:dyDescent="0.3">
      <c r="A1" s="80" t="s">
        <v>136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</row>
    <row r="2" spans="1:51" ht="21" customHeight="1" x14ac:dyDescent="0.3">
      <c r="A2" s="81" t="s">
        <v>3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</row>
    <row r="3" spans="1:51" ht="21" customHeight="1" x14ac:dyDescent="0.3">
      <c r="A3" s="89" t="s">
        <v>137</v>
      </c>
      <c r="B3" s="89" t="s">
        <v>138</v>
      </c>
      <c r="C3" s="89" t="s">
        <v>4</v>
      </c>
      <c r="D3" s="89" t="s">
        <v>56</v>
      </c>
      <c r="E3" s="89" t="s">
        <v>79</v>
      </c>
      <c r="F3" s="89"/>
      <c r="G3" s="89" t="s">
        <v>80</v>
      </c>
      <c r="H3" s="89"/>
      <c r="I3" s="89" t="s">
        <v>81</v>
      </c>
      <c r="J3" s="89"/>
      <c r="K3" s="89" t="s">
        <v>82</v>
      </c>
      <c r="L3" s="89"/>
      <c r="M3" s="89" t="s">
        <v>139</v>
      </c>
    </row>
    <row r="4" spans="1:51" ht="21" customHeight="1" x14ac:dyDescent="0.3">
      <c r="A4" s="89"/>
      <c r="B4" s="89"/>
      <c r="C4" s="89"/>
      <c r="D4" s="89"/>
      <c r="E4" s="5" t="s">
        <v>57</v>
      </c>
      <c r="F4" s="5" t="s">
        <v>58</v>
      </c>
      <c r="G4" s="5" t="s">
        <v>57</v>
      </c>
      <c r="H4" s="5" t="s">
        <v>58</v>
      </c>
      <c r="I4" s="5" t="s">
        <v>57</v>
      </c>
      <c r="J4" s="5" t="s">
        <v>58</v>
      </c>
      <c r="K4" s="5" t="s">
        <v>57</v>
      </c>
      <c r="L4" s="5" t="s">
        <v>58</v>
      </c>
      <c r="M4" s="89"/>
      <c r="N4" t="s">
        <v>59</v>
      </c>
      <c r="O4" t="s">
        <v>60</v>
      </c>
      <c r="P4" t="s">
        <v>61</v>
      </c>
      <c r="Q4" t="s">
        <v>62</v>
      </c>
      <c r="R4" t="s">
        <v>65</v>
      </c>
      <c r="S4" t="s">
        <v>140</v>
      </c>
      <c r="T4" t="s">
        <v>141</v>
      </c>
      <c r="U4" t="s">
        <v>142</v>
      </c>
      <c r="V4" t="s">
        <v>143</v>
      </c>
      <c r="W4" t="s">
        <v>144</v>
      </c>
      <c r="X4" t="s">
        <v>145</v>
      </c>
      <c r="Y4" t="s">
        <v>146</v>
      </c>
      <c r="Z4" t="s">
        <v>147</v>
      </c>
      <c r="AA4" t="s">
        <v>148</v>
      </c>
      <c r="AB4" t="s">
        <v>149</v>
      </c>
      <c r="AC4" t="s">
        <v>150</v>
      </c>
      <c r="AD4" t="s">
        <v>151</v>
      </c>
      <c r="AE4" t="s">
        <v>152</v>
      </c>
      <c r="AF4" t="s">
        <v>153</v>
      </c>
      <c r="AG4" t="s">
        <v>154</v>
      </c>
      <c r="AH4" t="s">
        <v>155</v>
      </c>
      <c r="AI4" t="s">
        <v>156</v>
      </c>
      <c r="AJ4" t="s">
        <v>157</v>
      </c>
      <c r="AK4" t="s">
        <v>158</v>
      </c>
      <c r="AL4" t="s">
        <v>159</v>
      </c>
      <c r="AM4" t="s">
        <v>160</v>
      </c>
      <c r="AN4" t="s">
        <v>161</v>
      </c>
      <c r="AO4" t="s">
        <v>162</v>
      </c>
      <c r="AP4" t="s">
        <v>163</v>
      </c>
      <c r="AQ4" t="s">
        <v>164</v>
      </c>
      <c r="AR4" t="s">
        <v>165</v>
      </c>
      <c r="AS4" t="s">
        <v>166</v>
      </c>
      <c r="AT4" t="s">
        <v>167</v>
      </c>
      <c r="AU4" t="s">
        <v>168</v>
      </c>
      <c r="AV4" t="s">
        <v>169</v>
      </c>
      <c r="AW4" t="s">
        <v>63</v>
      </c>
      <c r="AX4" t="s">
        <v>64</v>
      </c>
      <c r="AY4" t="s">
        <v>5</v>
      </c>
    </row>
    <row r="5" spans="1:51" ht="21" customHeight="1" x14ac:dyDescent="0.3">
      <c r="A5" s="92" t="s">
        <v>170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4"/>
    </row>
    <row r="6" spans="1:51" ht="21" customHeight="1" x14ac:dyDescent="0.3">
      <c r="A6" s="6" t="s">
        <v>44</v>
      </c>
      <c r="B6" s="6" t="s">
        <v>45</v>
      </c>
      <c r="C6" s="8" t="s">
        <v>8</v>
      </c>
      <c r="D6" s="9">
        <v>1</v>
      </c>
      <c r="E6" s="10"/>
      <c r="F6" s="10"/>
      <c r="G6" s="10"/>
      <c r="H6" s="10"/>
      <c r="I6" s="10"/>
      <c r="J6" s="10"/>
      <c r="K6" s="10"/>
      <c r="L6" s="10"/>
      <c r="M6" s="18"/>
      <c r="P6" s="1"/>
      <c r="AY6" s="1"/>
    </row>
    <row r="7" spans="1:51" ht="21" customHeight="1" x14ac:dyDescent="0.3">
      <c r="A7" s="6" t="s">
        <v>92</v>
      </c>
      <c r="B7" s="6" t="s">
        <v>93</v>
      </c>
      <c r="C7" s="8" t="s">
        <v>8</v>
      </c>
      <c r="D7" s="9">
        <v>1</v>
      </c>
      <c r="E7" s="10"/>
      <c r="F7" s="10"/>
      <c r="G7" s="10"/>
      <c r="H7" s="10"/>
      <c r="I7" s="10"/>
      <c r="J7" s="10"/>
      <c r="K7" s="10"/>
      <c r="L7" s="10"/>
      <c r="M7" s="18"/>
      <c r="P7" s="1"/>
      <c r="AY7" s="1"/>
    </row>
    <row r="8" spans="1:51" ht="21" customHeight="1" x14ac:dyDescent="0.3">
      <c r="A8" s="6" t="s">
        <v>44</v>
      </c>
      <c r="B8" s="6" t="s">
        <v>47</v>
      </c>
      <c r="C8" s="8" t="s">
        <v>8</v>
      </c>
      <c r="D8" s="9">
        <v>4</v>
      </c>
      <c r="E8" s="10"/>
      <c r="F8" s="10"/>
      <c r="G8" s="10"/>
      <c r="H8" s="10"/>
      <c r="I8" s="10"/>
      <c r="J8" s="10"/>
      <c r="K8" s="10"/>
      <c r="L8" s="10"/>
      <c r="M8" s="18"/>
      <c r="P8" s="1"/>
      <c r="AY8" s="1"/>
    </row>
    <row r="9" spans="1:51" ht="21" customHeight="1" x14ac:dyDescent="0.3">
      <c r="A9" s="6" t="s">
        <v>92</v>
      </c>
      <c r="B9" s="6" t="s">
        <v>94</v>
      </c>
      <c r="C9" s="8" t="s">
        <v>8</v>
      </c>
      <c r="D9" s="9">
        <v>4</v>
      </c>
      <c r="E9" s="10"/>
      <c r="F9" s="10"/>
      <c r="G9" s="10"/>
      <c r="H9" s="10"/>
      <c r="I9" s="10"/>
      <c r="J9" s="10"/>
      <c r="K9" s="10"/>
      <c r="L9" s="10"/>
      <c r="M9" s="18"/>
      <c r="P9" s="1"/>
      <c r="AY9" s="1"/>
    </row>
    <row r="10" spans="1:51" ht="21" customHeight="1" x14ac:dyDescent="0.3">
      <c r="A10" s="6" t="s">
        <v>44</v>
      </c>
      <c r="B10" s="6" t="s">
        <v>49</v>
      </c>
      <c r="C10" s="8" t="s">
        <v>8</v>
      </c>
      <c r="D10" s="9">
        <v>19</v>
      </c>
      <c r="E10" s="10"/>
      <c r="F10" s="10"/>
      <c r="G10" s="10"/>
      <c r="H10" s="10"/>
      <c r="I10" s="10"/>
      <c r="J10" s="10"/>
      <c r="K10" s="10"/>
      <c r="L10" s="10"/>
      <c r="M10" s="18"/>
      <c r="P10" s="1"/>
      <c r="AY10" s="1"/>
    </row>
    <row r="11" spans="1:51" ht="21" customHeight="1" x14ac:dyDescent="0.3">
      <c r="A11" s="6" t="s">
        <v>92</v>
      </c>
      <c r="B11" s="6" t="s">
        <v>95</v>
      </c>
      <c r="C11" s="8" t="s">
        <v>8</v>
      </c>
      <c r="D11" s="9">
        <v>19</v>
      </c>
      <c r="E11" s="10"/>
      <c r="F11" s="10"/>
      <c r="G11" s="10"/>
      <c r="H11" s="10"/>
      <c r="I11" s="10"/>
      <c r="J11" s="10"/>
      <c r="K11" s="10"/>
      <c r="L11" s="10"/>
      <c r="M11" s="18"/>
      <c r="P11" s="1"/>
      <c r="AY11" s="1"/>
    </row>
    <row r="12" spans="1:51" ht="21" customHeight="1" x14ac:dyDescent="0.3">
      <c r="A12" s="6" t="s">
        <v>42</v>
      </c>
      <c r="B12" s="6" t="s">
        <v>43</v>
      </c>
      <c r="C12" s="8" t="s">
        <v>32</v>
      </c>
      <c r="D12" s="9">
        <v>0.1988</v>
      </c>
      <c r="E12" s="10"/>
      <c r="F12" s="10"/>
      <c r="G12" s="10"/>
      <c r="H12" s="10"/>
      <c r="I12" s="10"/>
      <c r="J12" s="10"/>
      <c r="K12" s="10"/>
      <c r="L12" s="10"/>
      <c r="M12" s="18"/>
      <c r="P12" s="1"/>
    </row>
    <row r="13" spans="1:51" ht="21" customHeight="1" x14ac:dyDescent="0.3">
      <c r="A13" s="6" t="s">
        <v>96</v>
      </c>
      <c r="B13" s="6" t="s">
        <v>83</v>
      </c>
      <c r="C13" s="8" t="s">
        <v>23</v>
      </c>
      <c r="D13" s="9">
        <v>0.18</v>
      </c>
      <c r="E13" s="10"/>
      <c r="F13" s="10"/>
      <c r="G13" s="10"/>
      <c r="H13" s="10"/>
      <c r="I13" s="10"/>
      <c r="J13" s="10"/>
      <c r="K13" s="10"/>
      <c r="L13" s="10"/>
      <c r="M13" s="18"/>
      <c r="P13" s="1"/>
      <c r="AY13" s="1"/>
    </row>
    <row r="14" spans="1:51" ht="21" customHeight="1" x14ac:dyDescent="0.3">
      <c r="A14" s="6" t="s">
        <v>54</v>
      </c>
      <c r="B14" s="6" t="s">
        <v>55</v>
      </c>
      <c r="C14" s="8" t="s">
        <v>8</v>
      </c>
      <c r="D14" s="9">
        <v>24</v>
      </c>
      <c r="E14" s="10"/>
      <c r="F14" s="10"/>
      <c r="G14" s="10"/>
      <c r="H14" s="10"/>
      <c r="I14" s="10"/>
      <c r="J14" s="10"/>
      <c r="K14" s="10"/>
      <c r="L14" s="10"/>
      <c r="M14" s="18"/>
      <c r="P14" s="1"/>
      <c r="AY14" s="1"/>
    </row>
    <row r="15" spans="1:51" ht="21" customHeight="1" x14ac:dyDescent="0.3">
      <c r="A15" s="6" t="s">
        <v>70</v>
      </c>
      <c r="B15" s="6" t="s">
        <v>71</v>
      </c>
      <c r="C15" s="8" t="s">
        <v>23</v>
      </c>
      <c r="D15" s="9">
        <v>1.37</v>
      </c>
      <c r="E15" s="10"/>
      <c r="F15" s="10"/>
      <c r="G15" s="10"/>
      <c r="H15" s="10"/>
      <c r="I15" s="10"/>
      <c r="J15" s="10"/>
      <c r="K15" s="10"/>
      <c r="L15" s="10"/>
      <c r="M15" s="18"/>
      <c r="P15" s="1"/>
      <c r="AY15" s="1"/>
    </row>
    <row r="16" spans="1:51" ht="21" customHeight="1" x14ac:dyDescent="0.3">
      <c r="A16" s="7"/>
      <c r="B16" s="7"/>
      <c r="C16" s="16"/>
      <c r="D16" s="17"/>
      <c r="E16" s="17"/>
      <c r="F16" s="17"/>
      <c r="G16" s="17"/>
      <c r="H16" s="17"/>
      <c r="I16" s="17"/>
      <c r="J16" s="17"/>
      <c r="K16" s="17"/>
      <c r="L16" s="17"/>
      <c r="M16" s="17"/>
    </row>
    <row r="17" spans="1:51" ht="21" customHeight="1" x14ac:dyDescent="0.3">
      <c r="A17" s="7"/>
      <c r="B17" s="7"/>
      <c r="C17" s="16"/>
      <c r="D17" s="17"/>
      <c r="E17" s="17"/>
      <c r="F17" s="17"/>
      <c r="G17" s="17"/>
      <c r="H17" s="17"/>
      <c r="I17" s="17"/>
      <c r="J17" s="17"/>
      <c r="K17" s="17"/>
      <c r="L17" s="17"/>
      <c r="M17" s="17"/>
    </row>
    <row r="18" spans="1:51" ht="21" customHeight="1" x14ac:dyDescent="0.3">
      <c r="A18" s="7"/>
      <c r="B18" s="7"/>
      <c r="C18" s="16"/>
      <c r="D18" s="17"/>
      <c r="E18" s="17"/>
      <c r="F18" s="17"/>
      <c r="G18" s="17"/>
      <c r="H18" s="17"/>
      <c r="I18" s="17"/>
      <c r="J18" s="17"/>
      <c r="K18" s="17"/>
      <c r="L18" s="17"/>
      <c r="M18" s="17"/>
    </row>
    <row r="19" spans="1:51" ht="21" customHeight="1" x14ac:dyDescent="0.3">
      <c r="A19" s="7"/>
      <c r="B19" s="7"/>
      <c r="C19" s="16"/>
      <c r="D19" s="17"/>
      <c r="E19" s="17"/>
      <c r="F19" s="17"/>
      <c r="G19" s="17"/>
      <c r="H19" s="17"/>
      <c r="I19" s="17"/>
      <c r="J19" s="17"/>
      <c r="K19" s="17"/>
      <c r="L19" s="17"/>
      <c r="M19" s="17"/>
    </row>
    <row r="20" spans="1:51" ht="21" customHeight="1" x14ac:dyDescent="0.3">
      <c r="A20" s="7"/>
      <c r="B20" s="7"/>
      <c r="C20" s="16"/>
      <c r="D20" s="17"/>
      <c r="E20" s="17"/>
      <c r="F20" s="17"/>
      <c r="G20" s="17"/>
      <c r="H20" s="17"/>
      <c r="I20" s="17"/>
      <c r="J20" s="17"/>
      <c r="K20" s="17"/>
      <c r="L20" s="17"/>
      <c r="M20" s="17"/>
    </row>
    <row r="21" spans="1:51" ht="21" customHeight="1" x14ac:dyDescent="0.3">
      <c r="A21" s="7"/>
      <c r="B21" s="7"/>
      <c r="C21" s="16"/>
      <c r="D21" s="17"/>
      <c r="E21" s="17"/>
      <c r="F21" s="17"/>
      <c r="G21" s="17"/>
      <c r="H21" s="17"/>
      <c r="I21" s="17"/>
      <c r="J21" s="17"/>
      <c r="K21" s="17"/>
      <c r="L21" s="17"/>
      <c r="M21" s="17"/>
    </row>
    <row r="22" spans="1:51" ht="21" customHeight="1" x14ac:dyDescent="0.3">
      <c r="A22" s="7"/>
      <c r="B22" s="7"/>
      <c r="C22" s="16"/>
      <c r="D22" s="17"/>
      <c r="E22" s="17"/>
      <c r="F22" s="17"/>
      <c r="G22" s="17"/>
      <c r="H22" s="17"/>
      <c r="I22" s="17"/>
      <c r="J22" s="17"/>
      <c r="K22" s="17"/>
      <c r="L22" s="17"/>
      <c r="M22" s="17"/>
    </row>
    <row r="23" spans="1:51" ht="21" customHeight="1" x14ac:dyDescent="0.3">
      <c r="A23" s="7"/>
      <c r="B23" s="7"/>
      <c r="C23" s="16"/>
      <c r="D23" s="17"/>
      <c r="E23" s="17"/>
      <c r="F23" s="17"/>
      <c r="G23" s="17"/>
      <c r="H23" s="17"/>
      <c r="I23" s="17"/>
      <c r="J23" s="17"/>
      <c r="K23" s="17"/>
      <c r="L23" s="17"/>
      <c r="M23" s="17"/>
    </row>
    <row r="24" spans="1:51" ht="21" customHeight="1" x14ac:dyDescent="0.3">
      <c r="A24" s="11" t="s">
        <v>67</v>
      </c>
      <c r="B24" s="12"/>
      <c r="C24" s="13"/>
      <c r="D24" s="14"/>
      <c r="E24" s="14"/>
      <c r="F24" s="15">
        <f>ROUNDDOWN(SUMIF(Q6:Q23, "1", F6:F23), 0)</f>
        <v>0</v>
      </c>
      <c r="G24" s="14"/>
      <c r="H24" s="15">
        <f>ROUNDDOWN(SUMIF(Q6:Q23, "1", H6:H23), 0)</f>
        <v>0</v>
      </c>
      <c r="I24" s="14"/>
      <c r="J24" s="15">
        <f>ROUNDDOWN(SUMIF(Q6:Q23, "1", J6:J23), 0)</f>
        <v>0</v>
      </c>
      <c r="K24" s="14"/>
      <c r="L24" s="15">
        <f>F24+H24+J24</f>
        <v>0</v>
      </c>
      <c r="M24" s="14"/>
      <c r="R24">
        <f t="shared" ref="R24:AY24" si="0">ROUNDDOWN(SUM(R6:R15), 0)</f>
        <v>0</v>
      </c>
      <c r="S24">
        <f t="shared" si="0"/>
        <v>0</v>
      </c>
      <c r="T24">
        <f t="shared" si="0"/>
        <v>0</v>
      </c>
      <c r="U24">
        <f t="shared" si="0"/>
        <v>0</v>
      </c>
      <c r="V24">
        <f t="shared" si="0"/>
        <v>0</v>
      </c>
      <c r="W24">
        <f t="shared" si="0"/>
        <v>0</v>
      </c>
      <c r="X24">
        <f t="shared" si="0"/>
        <v>0</v>
      </c>
      <c r="Y24">
        <f t="shared" si="0"/>
        <v>0</v>
      </c>
      <c r="Z24">
        <f t="shared" si="0"/>
        <v>0</v>
      </c>
      <c r="AA24">
        <f t="shared" si="0"/>
        <v>0</v>
      </c>
      <c r="AB24">
        <f t="shared" si="0"/>
        <v>0</v>
      </c>
      <c r="AC24">
        <f t="shared" si="0"/>
        <v>0</v>
      </c>
      <c r="AD24">
        <f t="shared" si="0"/>
        <v>0</v>
      </c>
      <c r="AE24">
        <f t="shared" si="0"/>
        <v>0</v>
      </c>
      <c r="AF24">
        <f t="shared" si="0"/>
        <v>0</v>
      </c>
      <c r="AG24">
        <f t="shared" si="0"/>
        <v>0</v>
      </c>
      <c r="AH24">
        <f t="shared" si="0"/>
        <v>0</v>
      </c>
      <c r="AI24">
        <f t="shared" si="0"/>
        <v>0</v>
      </c>
      <c r="AJ24">
        <f t="shared" si="0"/>
        <v>0</v>
      </c>
      <c r="AK24">
        <f t="shared" si="0"/>
        <v>0</v>
      </c>
      <c r="AL24">
        <f t="shared" si="0"/>
        <v>0</v>
      </c>
      <c r="AM24">
        <f t="shared" si="0"/>
        <v>0</v>
      </c>
      <c r="AN24">
        <f t="shared" si="0"/>
        <v>0</v>
      </c>
      <c r="AO24">
        <f t="shared" si="0"/>
        <v>0</v>
      </c>
      <c r="AP24">
        <f t="shared" si="0"/>
        <v>0</v>
      </c>
      <c r="AQ24">
        <f t="shared" si="0"/>
        <v>0</v>
      </c>
      <c r="AR24">
        <f t="shared" si="0"/>
        <v>0</v>
      </c>
      <c r="AS24">
        <f t="shared" si="0"/>
        <v>0</v>
      </c>
      <c r="AT24">
        <f t="shared" si="0"/>
        <v>0</v>
      </c>
      <c r="AU24">
        <f t="shared" si="0"/>
        <v>0</v>
      </c>
      <c r="AV24">
        <f t="shared" si="0"/>
        <v>0</v>
      </c>
      <c r="AW24">
        <f t="shared" si="0"/>
        <v>0</v>
      </c>
      <c r="AX24">
        <f t="shared" si="0"/>
        <v>0</v>
      </c>
      <c r="AY24">
        <f t="shared" si="0"/>
        <v>0</v>
      </c>
    </row>
    <row r="25" spans="1:51" ht="21" customHeight="1" x14ac:dyDescent="0.3">
      <c r="A25" s="90" t="s">
        <v>171</v>
      </c>
      <c r="B25" s="91"/>
      <c r="C25" s="91"/>
      <c r="D25" s="91"/>
      <c r="E25" s="91"/>
      <c r="F25" s="91"/>
      <c r="G25" s="91"/>
      <c r="H25" s="91"/>
      <c r="I25" s="91"/>
      <c r="J25" s="91"/>
      <c r="K25" s="91"/>
      <c r="L25" s="91"/>
      <c r="M25" s="91"/>
    </row>
    <row r="26" spans="1:51" ht="21" customHeight="1" x14ac:dyDescent="0.3">
      <c r="A26" s="6" t="s">
        <v>97</v>
      </c>
      <c r="B26" s="6" t="s">
        <v>98</v>
      </c>
      <c r="C26" s="8" t="s">
        <v>8</v>
      </c>
      <c r="D26" s="9">
        <v>24</v>
      </c>
      <c r="E26" s="10"/>
      <c r="F26" s="10"/>
      <c r="G26" s="10"/>
      <c r="H26" s="10"/>
      <c r="I26" s="10"/>
      <c r="J26" s="10"/>
      <c r="K26" s="10"/>
      <c r="L26" s="10"/>
      <c r="M26" s="18"/>
      <c r="P26" s="1"/>
      <c r="AY26" s="1"/>
    </row>
    <row r="27" spans="1:51" ht="21" customHeight="1" x14ac:dyDescent="0.3">
      <c r="A27" s="6" t="s">
        <v>73</v>
      </c>
      <c r="B27" s="6" t="s">
        <v>74</v>
      </c>
      <c r="C27" s="8" t="s">
        <v>23</v>
      </c>
      <c r="D27" s="9">
        <v>1.38</v>
      </c>
      <c r="E27" s="10"/>
      <c r="F27" s="10"/>
      <c r="G27" s="10"/>
      <c r="H27" s="10"/>
      <c r="I27" s="10"/>
      <c r="J27" s="10"/>
      <c r="K27" s="10"/>
      <c r="L27" s="10"/>
      <c r="M27" s="18"/>
      <c r="P27" s="1"/>
      <c r="AY27" s="1"/>
    </row>
    <row r="28" spans="1:51" ht="21" customHeight="1" x14ac:dyDescent="0.3">
      <c r="A28" s="7"/>
      <c r="B28" s="7"/>
      <c r="C28" s="16"/>
      <c r="D28" s="17"/>
      <c r="E28" s="17"/>
      <c r="F28" s="17"/>
      <c r="G28" s="17"/>
      <c r="H28" s="17"/>
      <c r="I28" s="17"/>
      <c r="J28" s="17"/>
      <c r="K28" s="17"/>
      <c r="L28" s="17"/>
      <c r="M28" s="17"/>
    </row>
    <row r="29" spans="1:51" ht="21" customHeight="1" x14ac:dyDescent="0.3">
      <c r="A29" s="7"/>
      <c r="B29" s="7"/>
      <c r="C29" s="16"/>
      <c r="D29" s="17"/>
      <c r="E29" s="17"/>
      <c r="F29" s="17"/>
      <c r="G29" s="17"/>
      <c r="H29" s="17"/>
      <c r="I29" s="17"/>
      <c r="J29" s="17"/>
      <c r="K29" s="17"/>
      <c r="L29" s="17"/>
      <c r="M29" s="17"/>
    </row>
    <row r="30" spans="1:51" ht="21" customHeight="1" x14ac:dyDescent="0.3">
      <c r="A30" s="7"/>
      <c r="B30" s="7"/>
      <c r="C30" s="16"/>
      <c r="D30" s="17"/>
      <c r="E30" s="17"/>
      <c r="F30" s="17"/>
      <c r="G30" s="17"/>
      <c r="H30" s="17"/>
      <c r="I30" s="17"/>
      <c r="J30" s="17"/>
      <c r="K30" s="17"/>
      <c r="L30" s="17"/>
      <c r="M30" s="17"/>
    </row>
    <row r="31" spans="1:51" ht="21" customHeight="1" x14ac:dyDescent="0.3">
      <c r="A31" s="7"/>
      <c r="B31" s="7"/>
      <c r="C31" s="16"/>
      <c r="D31" s="17"/>
      <c r="E31" s="17"/>
      <c r="F31" s="17"/>
      <c r="G31" s="17"/>
      <c r="H31" s="17"/>
      <c r="I31" s="17"/>
      <c r="J31" s="17"/>
      <c r="K31" s="17"/>
      <c r="L31" s="17"/>
      <c r="M31" s="17"/>
    </row>
    <row r="32" spans="1:51" ht="21" customHeight="1" x14ac:dyDescent="0.3">
      <c r="A32" s="7"/>
      <c r="B32" s="7"/>
      <c r="C32" s="16"/>
      <c r="D32" s="17"/>
      <c r="E32" s="17"/>
      <c r="F32" s="17"/>
      <c r="G32" s="17"/>
      <c r="H32" s="17"/>
      <c r="I32" s="17"/>
      <c r="J32" s="17"/>
      <c r="K32" s="17"/>
      <c r="L32" s="17"/>
      <c r="M32" s="17"/>
    </row>
    <row r="33" spans="1:51" ht="21" customHeight="1" x14ac:dyDescent="0.3">
      <c r="A33" s="7"/>
      <c r="B33" s="7"/>
      <c r="C33" s="16"/>
      <c r="D33" s="17"/>
      <c r="E33" s="17"/>
      <c r="F33" s="17"/>
      <c r="G33" s="17"/>
      <c r="H33" s="17"/>
      <c r="I33" s="17"/>
      <c r="J33" s="17"/>
      <c r="K33" s="17"/>
      <c r="L33" s="17"/>
      <c r="M33" s="17"/>
    </row>
    <row r="34" spans="1:51" ht="21" customHeight="1" x14ac:dyDescent="0.3">
      <c r="A34" s="7"/>
      <c r="B34" s="7"/>
      <c r="C34" s="16"/>
      <c r="D34" s="17"/>
      <c r="E34" s="17"/>
      <c r="F34" s="17"/>
      <c r="G34" s="17"/>
      <c r="H34" s="17"/>
      <c r="I34" s="17"/>
      <c r="J34" s="17"/>
      <c r="K34" s="17"/>
      <c r="L34" s="17"/>
      <c r="M34" s="17"/>
    </row>
    <row r="35" spans="1:51" ht="21" customHeight="1" x14ac:dyDescent="0.3">
      <c r="A35" s="7"/>
      <c r="B35" s="7"/>
      <c r="C35" s="16"/>
      <c r="D35" s="17"/>
      <c r="E35" s="17"/>
      <c r="F35" s="17"/>
      <c r="G35" s="17"/>
      <c r="H35" s="17"/>
      <c r="I35" s="17"/>
      <c r="J35" s="17"/>
      <c r="K35" s="17"/>
      <c r="L35" s="17"/>
      <c r="M35" s="17"/>
    </row>
    <row r="36" spans="1:51" ht="21" customHeight="1" x14ac:dyDescent="0.3">
      <c r="A36" s="7"/>
      <c r="B36" s="7"/>
      <c r="C36" s="16"/>
      <c r="D36" s="17"/>
      <c r="E36" s="17"/>
      <c r="F36" s="17"/>
      <c r="G36" s="17"/>
      <c r="H36" s="17"/>
      <c r="I36" s="17"/>
      <c r="J36" s="17"/>
      <c r="K36" s="17"/>
      <c r="L36" s="17"/>
      <c r="M36" s="17"/>
    </row>
    <row r="37" spans="1:51" ht="21" customHeight="1" x14ac:dyDescent="0.3">
      <c r="A37" s="7"/>
      <c r="B37" s="7"/>
      <c r="C37" s="16"/>
      <c r="D37" s="17"/>
      <c r="E37" s="17"/>
      <c r="F37" s="17"/>
      <c r="G37" s="17"/>
      <c r="H37" s="17"/>
      <c r="I37" s="17"/>
      <c r="J37" s="17"/>
      <c r="K37" s="17"/>
      <c r="L37" s="17"/>
      <c r="M37" s="17"/>
    </row>
    <row r="38" spans="1:51" ht="21" customHeight="1" x14ac:dyDescent="0.3">
      <c r="A38" s="7"/>
      <c r="B38" s="7"/>
      <c r="C38" s="16"/>
      <c r="D38" s="17"/>
      <c r="E38" s="17"/>
      <c r="F38" s="17"/>
      <c r="G38" s="17"/>
      <c r="H38" s="17"/>
      <c r="I38" s="17"/>
      <c r="J38" s="17"/>
      <c r="K38" s="17"/>
      <c r="L38" s="17"/>
      <c r="M38" s="17"/>
    </row>
    <row r="39" spans="1:51" ht="21" customHeight="1" x14ac:dyDescent="0.3">
      <c r="A39" s="7"/>
      <c r="B39" s="7"/>
      <c r="C39" s="16"/>
      <c r="D39" s="17"/>
      <c r="E39" s="17"/>
      <c r="F39" s="17"/>
      <c r="G39" s="17"/>
      <c r="H39" s="17"/>
      <c r="I39" s="17"/>
      <c r="J39" s="17"/>
      <c r="K39" s="17"/>
      <c r="L39" s="17"/>
      <c r="M39" s="17"/>
    </row>
    <row r="40" spans="1:51" ht="21" customHeight="1" x14ac:dyDescent="0.3">
      <c r="A40" s="7"/>
      <c r="B40" s="7"/>
      <c r="C40" s="16"/>
      <c r="D40" s="17"/>
      <c r="E40" s="17"/>
      <c r="F40" s="17"/>
      <c r="G40" s="17"/>
      <c r="H40" s="17"/>
      <c r="I40" s="17"/>
      <c r="J40" s="17"/>
      <c r="K40" s="17"/>
      <c r="L40" s="17"/>
      <c r="M40" s="17"/>
    </row>
    <row r="41" spans="1:51" ht="21" customHeight="1" x14ac:dyDescent="0.3">
      <c r="A41" s="7"/>
      <c r="B41" s="7"/>
      <c r="C41" s="16"/>
      <c r="D41" s="17"/>
      <c r="E41" s="17"/>
      <c r="F41" s="17"/>
      <c r="G41" s="17"/>
      <c r="H41" s="17"/>
      <c r="I41" s="17"/>
      <c r="J41" s="17"/>
      <c r="K41" s="17"/>
      <c r="L41" s="17"/>
      <c r="M41" s="17"/>
    </row>
    <row r="42" spans="1:51" ht="21" customHeight="1" x14ac:dyDescent="0.3">
      <c r="A42" s="7"/>
      <c r="B42" s="7"/>
      <c r="C42" s="16"/>
      <c r="D42" s="17"/>
      <c r="E42" s="17"/>
      <c r="F42" s="17"/>
      <c r="G42" s="17"/>
      <c r="H42" s="17"/>
      <c r="I42" s="17"/>
      <c r="J42" s="17"/>
      <c r="K42" s="17"/>
      <c r="L42" s="17"/>
      <c r="M42" s="17"/>
    </row>
    <row r="43" spans="1:51" ht="21" customHeight="1" x14ac:dyDescent="0.3">
      <c r="A43" s="7"/>
      <c r="B43" s="7"/>
      <c r="C43" s="16"/>
      <c r="D43" s="17"/>
      <c r="E43" s="17"/>
      <c r="F43" s="17"/>
      <c r="G43" s="17"/>
      <c r="H43" s="17"/>
      <c r="I43" s="17"/>
      <c r="J43" s="17"/>
      <c r="K43" s="17"/>
      <c r="L43" s="17"/>
      <c r="M43" s="17"/>
    </row>
    <row r="44" spans="1:51" ht="21" customHeight="1" x14ac:dyDescent="0.3">
      <c r="A44" s="11" t="s">
        <v>67</v>
      </c>
      <c r="B44" s="12"/>
      <c r="C44" s="13"/>
      <c r="D44" s="14"/>
      <c r="E44" s="14"/>
      <c r="F44" s="15">
        <f>ROUNDDOWN(SUMIF(Q26:Q43, "1", F26:F43), 0)</f>
        <v>0</v>
      </c>
      <c r="G44" s="14"/>
      <c r="H44" s="15">
        <f>ROUNDDOWN(SUMIF(Q26:Q43, "1", H26:H43), 0)</f>
        <v>0</v>
      </c>
      <c r="I44" s="14"/>
      <c r="J44" s="15">
        <f>ROUNDDOWN(SUMIF(Q26:Q43, "1", J26:J43), 0)</f>
        <v>0</v>
      </c>
      <c r="K44" s="14"/>
      <c r="L44" s="15">
        <f>F44+H44+J44</f>
        <v>0</v>
      </c>
      <c r="M44" s="14"/>
      <c r="R44">
        <f t="shared" ref="R44:AY44" si="1">ROUNDDOWN(SUM(R26:R27), 0)</f>
        <v>0</v>
      </c>
      <c r="S44">
        <f t="shared" si="1"/>
        <v>0</v>
      </c>
      <c r="T44">
        <f t="shared" si="1"/>
        <v>0</v>
      </c>
      <c r="U44">
        <f t="shared" si="1"/>
        <v>0</v>
      </c>
      <c r="V44">
        <f t="shared" si="1"/>
        <v>0</v>
      </c>
      <c r="W44">
        <f t="shared" si="1"/>
        <v>0</v>
      </c>
      <c r="X44">
        <f t="shared" si="1"/>
        <v>0</v>
      </c>
      <c r="Y44">
        <f t="shared" si="1"/>
        <v>0</v>
      </c>
      <c r="Z44">
        <f t="shared" si="1"/>
        <v>0</v>
      </c>
      <c r="AA44">
        <f t="shared" si="1"/>
        <v>0</v>
      </c>
      <c r="AB44">
        <f t="shared" si="1"/>
        <v>0</v>
      </c>
      <c r="AC44">
        <f t="shared" si="1"/>
        <v>0</v>
      </c>
      <c r="AD44">
        <f t="shared" si="1"/>
        <v>0</v>
      </c>
      <c r="AE44">
        <f t="shared" si="1"/>
        <v>0</v>
      </c>
      <c r="AF44">
        <f t="shared" si="1"/>
        <v>0</v>
      </c>
      <c r="AG44">
        <f t="shared" si="1"/>
        <v>0</v>
      </c>
      <c r="AH44">
        <f t="shared" si="1"/>
        <v>0</v>
      </c>
      <c r="AI44">
        <f t="shared" si="1"/>
        <v>0</v>
      </c>
      <c r="AJ44">
        <f t="shared" si="1"/>
        <v>0</v>
      </c>
      <c r="AK44">
        <f t="shared" si="1"/>
        <v>0</v>
      </c>
      <c r="AL44">
        <f t="shared" si="1"/>
        <v>0</v>
      </c>
      <c r="AM44">
        <f t="shared" si="1"/>
        <v>0</v>
      </c>
      <c r="AN44">
        <f t="shared" si="1"/>
        <v>0</v>
      </c>
      <c r="AO44">
        <f t="shared" si="1"/>
        <v>0</v>
      </c>
      <c r="AP44">
        <f t="shared" si="1"/>
        <v>0</v>
      </c>
      <c r="AQ44">
        <f t="shared" si="1"/>
        <v>0</v>
      </c>
      <c r="AR44">
        <f t="shared" si="1"/>
        <v>0</v>
      </c>
      <c r="AS44">
        <f t="shared" si="1"/>
        <v>0</v>
      </c>
      <c r="AT44">
        <f t="shared" si="1"/>
        <v>0</v>
      </c>
      <c r="AU44">
        <f t="shared" si="1"/>
        <v>0</v>
      </c>
      <c r="AV44">
        <f t="shared" si="1"/>
        <v>0</v>
      </c>
      <c r="AW44">
        <f t="shared" si="1"/>
        <v>0</v>
      </c>
      <c r="AX44">
        <f t="shared" si="1"/>
        <v>0</v>
      </c>
      <c r="AY44">
        <f t="shared" si="1"/>
        <v>0</v>
      </c>
    </row>
    <row r="45" spans="1:51" ht="21" customHeight="1" x14ac:dyDescent="0.3">
      <c r="A45" s="90" t="s">
        <v>172</v>
      </c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</row>
    <row r="46" spans="1:51" ht="21" customHeight="1" x14ac:dyDescent="0.3">
      <c r="A46" s="6" t="s">
        <v>6</v>
      </c>
      <c r="B46" s="6" t="s">
        <v>7</v>
      </c>
      <c r="C46" s="8" t="s">
        <v>8</v>
      </c>
      <c r="D46" s="9">
        <v>1</v>
      </c>
      <c r="E46" s="10"/>
      <c r="F46" s="10"/>
      <c r="G46" s="10"/>
      <c r="H46" s="10"/>
      <c r="I46" s="10"/>
      <c r="J46" s="10"/>
      <c r="K46" s="10"/>
      <c r="L46" s="10"/>
      <c r="M46" s="18"/>
      <c r="AY46" s="1"/>
    </row>
    <row r="47" spans="1:51" ht="21" customHeight="1" x14ac:dyDescent="0.3">
      <c r="A47" s="6" t="s">
        <v>99</v>
      </c>
      <c r="B47" s="6" t="s">
        <v>100</v>
      </c>
      <c r="C47" s="8" t="s">
        <v>84</v>
      </c>
      <c r="D47" s="9">
        <v>1</v>
      </c>
      <c r="E47" s="10"/>
      <c r="F47" s="10"/>
      <c r="G47" s="10"/>
      <c r="H47" s="10"/>
      <c r="I47" s="10"/>
      <c r="J47" s="10"/>
      <c r="K47" s="10"/>
      <c r="L47" s="10"/>
      <c r="M47" s="18"/>
      <c r="AY47" s="1"/>
    </row>
    <row r="48" spans="1:51" ht="21" customHeight="1" x14ac:dyDescent="0.3">
      <c r="A48" s="7"/>
      <c r="B48" s="7"/>
      <c r="C48" s="16"/>
      <c r="D48" s="17"/>
      <c r="E48" s="17"/>
      <c r="F48" s="17"/>
      <c r="G48" s="17"/>
      <c r="H48" s="17"/>
      <c r="I48" s="17"/>
      <c r="J48" s="17"/>
      <c r="K48" s="17"/>
      <c r="L48" s="17"/>
      <c r="M48" s="17"/>
    </row>
    <row r="49" spans="1:51" ht="21" customHeight="1" x14ac:dyDescent="0.3">
      <c r="A49" s="7"/>
      <c r="B49" s="7"/>
      <c r="C49" s="16"/>
      <c r="D49" s="17"/>
      <c r="E49" s="17"/>
      <c r="F49" s="17"/>
      <c r="G49" s="17"/>
      <c r="H49" s="17"/>
      <c r="I49" s="17"/>
      <c r="J49" s="17"/>
      <c r="K49" s="17"/>
      <c r="L49" s="17"/>
      <c r="M49" s="17"/>
    </row>
    <row r="50" spans="1:51" ht="21" customHeight="1" x14ac:dyDescent="0.3">
      <c r="A50" s="7"/>
      <c r="B50" s="7"/>
      <c r="C50" s="16"/>
      <c r="D50" s="17"/>
      <c r="E50" s="17"/>
      <c r="F50" s="17"/>
      <c r="G50" s="17"/>
      <c r="H50" s="17"/>
      <c r="I50" s="17"/>
      <c r="J50" s="17"/>
      <c r="K50" s="17"/>
      <c r="L50" s="17"/>
      <c r="M50" s="17"/>
    </row>
    <row r="51" spans="1:51" ht="21" customHeight="1" x14ac:dyDescent="0.3">
      <c r="A51" s="7"/>
      <c r="B51" s="7"/>
      <c r="C51" s="16"/>
      <c r="D51" s="17"/>
      <c r="E51" s="17"/>
      <c r="F51" s="17"/>
      <c r="G51" s="17"/>
      <c r="H51" s="17"/>
      <c r="I51" s="17"/>
      <c r="J51" s="17"/>
      <c r="K51" s="17"/>
      <c r="L51" s="17"/>
      <c r="M51" s="17"/>
    </row>
    <row r="52" spans="1:51" ht="21" customHeight="1" x14ac:dyDescent="0.3">
      <c r="A52" s="7"/>
      <c r="B52" s="7"/>
      <c r="C52" s="16"/>
      <c r="D52" s="17"/>
      <c r="E52" s="17"/>
      <c r="F52" s="17"/>
      <c r="G52" s="17"/>
      <c r="H52" s="17"/>
      <c r="I52" s="17"/>
      <c r="J52" s="17"/>
      <c r="K52" s="17"/>
      <c r="L52" s="17"/>
      <c r="M52" s="17"/>
    </row>
    <row r="53" spans="1:51" ht="21" customHeight="1" x14ac:dyDescent="0.3">
      <c r="A53" s="7"/>
      <c r="B53" s="7"/>
      <c r="C53" s="16"/>
      <c r="D53" s="17"/>
      <c r="E53" s="17"/>
      <c r="F53" s="17"/>
      <c r="G53" s="17"/>
      <c r="H53" s="17"/>
      <c r="I53" s="17"/>
      <c r="J53" s="17"/>
      <c r="K53" s="17"/>
      <c r="L53" s="17"/>
      <c r="M53" s="17"/>
    </row>
    <row r="54" spans="1:51" ht="21" customHeight="1" x14ac:dyDescent="0.3">
      <c r="A54" s="7"/>
      <c r="B54" s="7"/>
      <c r="C54" s="16"/>
      <c r="D54" s="17"/>
      <c r="E54" s="17"/>
      <c r="F54" s="17"/>
      <c r="G54" s="17"/>
      <c r="H54" s="17"/>
      <c r="I54" s="17"/>
      <c r="J54" s="17"/>
      <c r="K54" s="17"/>
      <c r="L54" s="17"/>
      <c r="M54" s="17"/>
    </row>
    <row r="55" spans="1:51" ht="21" customHeight="1" x14ac:dyDescent="0.3">
      <c r="A55" s="7"/>
      <c r="B55" s="7"/>
      <c r="C55" s="16"/>
      <c r="D55" s="17"/>
      <c r="E55" s="17"/>
      <c r="F55" s="17"/>
      <c r="G55" s="17"/>
      <c r="H55" s="17"/>
      <c r="I55" s="17"/>
      <c r="J55" s="17"/>
      <c r="K55" s="17"/>
      <c r="L55" s="17"/>
      <c r="M55" s="17"/>
    </row>
    <row r="56" spans="1:51" ht="21" customHeight="1" x14ac:dyDescent="0.3">
      <c r="A56" s="7"/>
      <c r="B56" s="7"/>
      <c r="C56" s="16"/>
      <c r="D56" s="17"/>
      <c r="E56" s="17"/>
      <c r="F56" s="17"/>
      <c r="G56" s="17"/>
      <c r="H56" s="17"/>
      <c r="I56" s="17"/>
      <c r="J56" s="17"/>
      <c r="K56" s="17"/>
      <c r="L56" s="17"/>
      <c r="M56" s="17"/>
    </row>
    <row r="57" spans="1:51" ht="21" customHeight="1" x14ac:dyDescent="0.3">
      <c r="A57" s="7"/>
      <c r="B57" s="7"/>
      <c r="C57" s="16"/>
      <c r="D57" s="17"/>
      <c r="E57" s="17"/>
      <c r="F57" s="17"/>
      <c r="G57" s="17"/>
      <c r="H57" s="17"/>
      <c r="I57" s="17"/>
      <c r="J57" s="17"/>
      <c r="K57" s="17"/>
      <c r="L57" s="17"/>
      <c r="M57" s="17"/>
    </row>
    <row r="58" spans="1:51" ht="21" customHeight="1" x14ac:dyDescent="0.3">
      <c r="A58" s="7"/>
      <c r="B58" s="7"/>
      <c r="C58" s="16"/>
      <c r="D58" s="17"/>
      <c r="E58" s="17"/>
      <c r="F58" s="17"/>
      <c r="G58" s="17"/>
      <c r="H58" s="17"/>
      <c r="I58" s="17"/>
      <c r="J58" s="17"/>
      <c r="K58" s="17"/>
      <c r="L58" s="17"/>
      <c r="M58" s="17"/>
    </row>
    <row r="59" spans="1:51" ht="21" customHeight="1" x14ac:dyDescent="0.3">
      <c r="A59" s="7"/>
      <c r="B59" s="7"/>
      <c r="C59" s="16"/>
      <c r="D59" s="17"/>
      <c r="E59" s="17"/>
      <c r="F59" s="17"/>
      <c r="G59" s="17"/>
      <c r="H59" s="17"/>
      <c r="I59" s="17"/>
      <c r="J59" s="17"/>
      <c r="K59" s="17"/>
      <c r="L59" s="17"/>
      <c r="M59" s="17"/>
    </row>
    <row r="60" spans="1:51" ht="21" customHeight="1" x14ac:dyDescent="0.3">
      <c r="A60" s="7"/>
      <c r="B60" s="7"/>
      <c r="C60" s="16"/>
      <c r="D60" s="17"/>
      <c r="E60" s="17"/>
      <c r="F60" s="17"/>
      <c r="G60" s="17"/>
      <c r="H60" s="17"/>
      <c r="I60" s="17"/>
      <c r="J60" s="17"/>
      <c r="K60" s="17"/>
      <c r="L60" s="17"/>
      <c r="M60" s="17"/>
    </row>
    <row r="61" spans="1:51" ht="21" customHeight="1" x14ac:dyDescent="0.3">
      <c r="A61" s="7"/>
      <c r="B61" s="7"/>
      <c r="C61" s="16"/>
      <c r="D61" s="17"/>
      <c r="E61" s="17"/>
      <c r="F61" s="17"/>
      <c r="G61" s="17"/>
      <c r="H61" s="17"/>
      <c r="I61" s="17"/>
      <c r="J61" s="17"/>
      <c r="K61" s="17"/>
      <c r="L61" s="17"/>
      <c r="M61" s="17"/>
    </row>
    <row r="62" spans="1:51" ht="21" customHeight="1" x14ac:dyDescent="0.3">
      <c r="A62" s="7"/>
      <c r="B62" s="7"/>
      <c r="C62" s="16"/>
      <c r="D62" s="17"/>
      <c r="E62" s="17"/>
      <c r="F62" s="17"/>
      <c r="G62" s="17"/>
      <c r="H62" s="17"/>
      <c r="I62" s="17"/>
      <c r="J62" s="17"/>
      <c r="K62" s="17"/>
      <c r="L62" s="17"/>
      <c r="M62" s="17"/>
    </row>
    <row r="63" spans="1:51" ht="21" customHeight="1" x14ac:dyDescent="0.3">
      <c r="A63" s="7"/>
      <c r="B63" s="7"/>
      <c r="C63" s="16"/>
      <c r="D63" s="17"/>
      <c r="E63" s="17"/>
      <c r="F63" s="17"/>
      <c r="G63" s="17"/>
      <c r="H63" s="17"/>
      <c r="I63" s="17"/>
      <c r="J63" s="17"/>
      <c r="K63" s="17"/>
      <c r="L63" s="17"/>
      <c r="M63" s="17"/>
    </row>
    <row r="64" spans="1:51" ht="21" customHeight="1" x14ac:dyDescent="0.3">
      <c r="A64" s="11" t="s">
        <v>67</v>
      </c>
      <c r="B64" s="12"/>
      <c r="C64" s="13"/>
      <c r="D64" s="14"/>
      <c r="E64" s="14"/>
      <c r="F64" s="15">
        <f>ROUNDDOWN(SUMIF(Q46:Q63, "1", F46:F63), 0)</f>
        <v>0</v>
      </c>
      <c r="G64" s="14"/>
      <c r="H64" s="15">
        <f>ROUNDDOWN(SUMIF(Q46:Q63, "1", H46:H63), 0)</f>
        <v>0</v>
      </c>
      <c r="I64" s="14"/>
      <c r="J64" s="15">
        <f>ROUNDDOWN(SUMIF(Q46:Q63, "1", J46:J63), 0)</f>
        <v>0</v>
      </c>
      <c r="K64" s="14"/>
      <c r="L64" s="15">
        <f>F64+H64+J64</f>
        <v>0</v>
      </c>
      <c r="M64" s="14"/>
      <c r="R64">
        <f t="shared" ref="R64:AY64" si="2">ROUNDDOWN(SUM(R46:R47), 0)</f>
        <v>0</v>
      </c>
      <c r="S64">
        <f t="shared" si="2"/>
        <v>0</v>
      </c>
      <c r="T64">
        <f t="shared" si="2"/>
        <v>0</v>
      </c>
      <c r="U64">
        <f t="shared" si="2"/>
        <v>0</v>
      </c>
      <c r="V64">
        <f t="shared" si="2"/>
        <v>0</v>
      </c>
      <c r="W64">
        <f t="shared" si="2"/>
        <v>0</v>
      </c>
      <c r="X64">
        <f t="shared" si="2"/>
        <v>0</v>
      </c>
      <c r="Y64">
        <f t="shared" si="2"/>
        <v>0</v>
      </c>
      <c r="Z64">
        <f t="shared" si="2"/>
        <v>0</v>
      </c>
      <c r="AA64">
        <f t="shared" si="2"/>
        <v>0</v>
      </c>
      <c r="AB64">
        <f t="shared" si="2"/>
        <v>0</v>
      </c>
      <c r="AC64">
        <f t="shared" si="2"/>
        <v>0</v>
      </c>
      <c r="AD64">
        <f t="shared" si="2"/>
        <v>0</v>
      </c>
      <c r="AE64">
        <f t="shared" si="2"/>
        <v>0</v>
      </c>
      <c r="AF64">
        <f t="shared" si="2"/>
        <v>0</v>
      </c>
      <c r="AG64">
        <f t="shared" si="2"/>
        <v>0</v>
      </c>
      <c r="AH64">
        <f t="shared" si="2"/>
        <v>0</v>
      </c>
      <c r="AI64">
        <f t="shared" si="2"/>
        <v>0</v>
      </c>
      <c r="AJ64">
        <f t="shared" si="2"/>
        <v>0</v>
      </c>
      <c r="AK64">
        <f t="shared" si="2"/>
        <v>0</v>
      </c>
      <c r="AL64">
        <f t="shared" si="2"/>
        <v>0</v>
      </c>
      <c r="AM64">
        <f t="shared" si="2"/>
        <v>0</v>
      </c>
      <c r="AN64">
        <f t="shared" si="2"/>
        <v>0</v>
      </c>
      <c r="AO64">
        <f t="shared" si="2"/>
        <v>0</v>
      </c>
      <c r="AP64">
        <f t="shared" si="2"/>
        <v>0</v>
      </c>
      <c r="AQ64">
        <f t="shared" si="2"/>
        <v>0</v>
      </c>
      <c r="AR64">
        <f t="shared" si="2"/>
        <v>0</v>
      </c>
      <c r="AS64">
        <f t="shared" si="2"/>
        <v>0</v>
      </c>
      <c r="AT64">
        <f t="shared" si="2"/>
        <v>0</v>
      </c>
      <c r="AU64">
        <f t="shared" si="2"/>
        <v>0</v>
      </c>
      <c r="AV64">
        <f t="shared" si="2"/>
        <v>0</v>
      </c>
      <c r="AW64">
        <f t="shared" si="2"/>
        <v>0</v>
      </c>
      <c r="AX64">
        <f t="shared" si="2"/>
        <v>0</v>
      </c>
      <c r="AY64">
        <f t="shared" si="2"/>
        <v>0</v>
      </c>
    </row>
    <row r="65" spans="1:51" ht="21" customHeight="1" x14ac:dyDescent="0.3">
      <c r="A65" s="90" t="s">
        <v>173</v>
      </c>
      <c r="B65" s="91"/>
      <c r="C65" s="91"/>
      <c r="D65" s="91"/>
      <c r="E65" s="91"/>
      <c r="F65" s="91"/>
      <c r="G65" s="91"/>
      <c r="H65" s="91"/>
      <c r="I65" s="91"/>
      <c r="J65" s="91"/>
      <c r="K65" s="91"/>
      <c r="L65" s="91"/>
      <c r="M65" s="91"/>
    </row>
    <row r="66" spans="1:51" ht="21" customHeight="1" x14ac:dyDescent="0.3">
      <c r="A66" s="6" t="s">
        <v>101</v>
      </c>
      <c r="B66" s="6" t="s">
        <v>102</v>
      </c>
      <c r="C66" s="8" t="s">
        <v>84</v>
      </c>
      <c r="D66" s="9">
        <v>1</v>
      </c>
      <c r="E66" s="10"/>
      <c r="F66" s="10"/>
      <c r="G66" s="10"/>
      <c r="H66" s="10"/>
      <c r="I66" s="10"/>
      <c r="J66" s="10"/>
      <c r="K66" s="10"/>
      <c r="L66" s="10"/>
      <c r="M66" s="18"/>
      <c r="P66" s="1"/>
      <c r="AY66" s="1"/>
    </row>
    <row r="67" spans="1:51" ht="21" customHeight="1" x14ac:dyDescent="0.3">
      <c r="A67" s="7"/>
      <c r="B67" s="7"/>
      <c r="C67" s="16"/>
      <c r="D67" s="17"/>
      <c r="E67" s="17"/>
      <c r="F67" s="17"/>
      <c r="G67" s="17"/>
      <c r="H67" s="17"/>
      <c r="I67" s="17"/>
      <c r="J67" s="17"/>
      <c r="K67" s="17"/>
      <c r="L67" s="17"/>
      <c r="M67" s="17"/>
    </row>
    <row r="68" spans="1:51" ht="21" customHeight="1" x14ac:dyDescent="0.3">
      <c r="A68" s="7"/>
      <c r="B68" s="7"/>
      <c r="C68" s="16"/>
      <c r="D68" s="17"/>
      <c r="E68" s="17"/>
      <c r="F68" s="17"/>
      <c r="G68" s="17"/>
      <c r="H68" s="17"/>
      <c r="I68" s="17"/>
      <c r="J68" s="17"/>
      <c r="K68" s="17"/>
      <c r="L68" s="17"/>
      <c r="M68" s="17"/>
    </row>
    <row r="69" spans="1:51" ht="21" customHeight="1" x14ac:dyDescent="0.3">
      <c r="A69" s="7"/>
      <c r="B69" s="7"/>
      <c r="C69" s="16"/>
      <c r="D69" s="17"/>
      <c r="E69" s="17"/>
      <c r="F69" s="17"/>
      <c r="G69" s="17"/>
      <c r="H69" s="17"/>
      <c r="I69" s="17"/>
      <c r="J69" s="17"/>
      <c r="K69" s="17"/>
      <c r="L69" s="17"/>
      <c r="M69" s="17"/>
    </row>
    <row r="70" spans="1:51" ht="21" customHeight="1" x14ac:dyDescent="0.3">
      <c r="A70" s="7"/>
      <c r="B70" s="7"/>
      <c r="C70" s="16"/>
      <c r="D70" s="17"/>
      <c r="E70" s="17"/>
      <c r="F70" s="17"/>
      <c r="G70" s="17"/>
      <c r="H70" s="17"/>
      <c r="I70" s="17"/>
      <c r="J70" s="17"/>
      <c r="K70" s="17"/>
      <c r="L70" s="17"/>
      <c r="M70" s="17"/>
    </row>
    <row r="71" spans="1:51" ht="21" customHeight="1" x14ac:dyDescent="0.3">
      <c r="A71" s="7"/>
      <c r="B71" s="7"/>
      <c r="C71" s="16"/>
      <c r="D71" s="17"/>
      <c r="E71" s="17"/>
      <c r="F71" s="17"/>
      <c r="G71" s="17"/>
      <c r="H71" s="17"/>
      <c r="I71" s="17"/>
      <c r="J71" s="17"/>
      <c r="K71" s="17"/>
      <c r="L71" s="17"/>
      <c r="M71" s="17"/>
    </row>
    <row r="72" spans="1:51" ht="21" customHeight="1" x14ac:dyDescent="0.3">
      <c r="A72" s="7"/>
      <c r="B72" s="7"/>
      <c r="C72" s="16"/>
      <c r="D72" s="17"/>
      <c r="E72" s="17"/>
      <c r="F72" s="17"/>
      <c r="G72" s="17"/>
      <c r="H72" s="17"/>
      <c r="I72" s="17"/>
      <c r="J72" s="17"/>
      <c r="K72" s="17"/>
      <c r="L72" s="17"/>
      <c r="M72" s="17"/>
    </row>
    <row r="73" spans="1:51" ht="21" customHeight="1" x14ac:dyDescent="0.3">
      <c r="A73" s="7"/>
      <c r="B73" s="7"/>
      <c r="C73" s="16"/>
      <c r="D73" s="17"/>
      <c r="E73" s="17"/>
      <c r="F73" s="17"/>
      <c r="G73" s="17"/>
      <c r="H73" s="17"/>
      <c r="I73" s="17"/>
      <c r="J73" s="17"/>
      <c r="K73" s="17"/>
      <c r="L73" s="17"/>
      <c r="M73" s="17"/>
    </row>
    <row r="74" spans="1:51" ht="21" customHeight="1" x14ac:dyDescent="0.3">
      <c r="A74" s="7"/>
      <c r="B74" s="7"/>
      <c r="C74" s="16"/>
      <c r="D74" s="17"/>
      <c r="E74" s="17"/>
      <c r="F74" s="17"/>
      <c r="G74" s="17"/>
      <c r="H74" s="17"/>
      <c r="I74" s="17"/>
      <c r="J74" s="17"/>
      <c r="K74" s="17"/>
      <c r="L74" s="17"/>
      <c r="M74" s="17"/>
    </row>
    <row r="75" spans="1:51" ht="21" customHeight="1" x14ac:dyDescent="0.3">
      <c r="A75" s="7"/>
      <c r="B75" s="7"/>
      <c r="C75" s="16"/>
      <c r="D75" s="17"/>
      <c r="E75" s="17"/>
      <c r="F75" s="17"/>
      <c r="G75" s="17"/>
      <c r="H75" s="17"/>
      <c r="I75" s="17"/>
      <c r="J75" s="17"/>
      <c r="K75" s="17"/>
      <c r="L75" s="17"/>
      <c r="M75" s="17"/>
    </row>
    <row r="76" spans="1:51" ht="21" customHeight="1" x14ac:dyDescent="0.3">
      <c r="A76" s="7"/>
      <c r="B76" s="7"/>
      <c r="C76" s="16"/>
      <c r="D76" s="17"/>
      <c r="E76" s="17"/>
      <c r="F76" s="17"/>
      <c r="G76" s="17"/>
      <c r="H76" s="17"/>
      <c r="I76" s="17"/>
      <c r="J76" s="17"/>
      <c r="K76" s="17"/>
      <c r="L76" s="17"/>
      <c r="M76" s="17"/>
    </row>
    <row r="77" spans="1:51" ht="21" customHeight="1" x14ac:dyDescent="0.3">
      <c r="A77" s="7"/>
      <c r="B77" s="7"/>
      <c r="C77" s="16"/>
      <c r="D77" s="17"/>
      <c r="E77" s="17"/>
      <c r="F77" s="17"/>
      <c r="G77" s="17"/>
      <c r="H77" s="17"/>
      <c r="I77" s="17"/>
      <c r="J77" s="17"/>
      <c r="K77" s="17"/>
      <c r="L77" s="17"/>
      <c r="M77" s="17"/>
    </row>
    <row r="78" spans="1:51" ht="21" customHeight="1" x14ac:dyDescent="0.3">
      <c r="A78" s="7"/>
      <c r="B78" s="7"/>
      <c r="C78" s="16"/>
      <c r="D78" s="17"/>
      <c r="E78" s="17"/>
      <c r="F78" s="17"/>
      <c r="G78" s="17"/>
      <c r="H78" s="17"/>
      <c r="I78" s="17"/>
      <c r="J78" s="17"/>
      <c r="K78" s="17"/>
      <c r="L78" s="17"/>
      <c r="M78" s="17"/>
    </row>
    <row r="79" spans="1:51" ht="21" customHeight="1" x14ac:dyDescent="0.3">
      <c r="A79" s="7"/>
      <c r="B79" s="7"/>
      <c r="C79" s="16"/>
      <c r="D79" s="17"/>
      <c r="E79" s="17"/>
      <c r="F79" s="17"/>
      <c r="G79" s="17"/>
      <c r="H79" s="17"/>
      <c r="I79" s="17"/>
      <c r="J79" s="17"/>
      <c r="K79" s="17"/>
      <c r="L79" s="17"/>
      <c r="M79" s="17"/>
    </row>
    <row r="80" spans="1:51" ht="21" customHeight="1" x14ac:dyDescent="0.3">
      <c r="A80" s="7"/>
      <c r="B80" s="7"/>
      <c r="C80" s="16"/>
      <c r="D80" s="17"/>
      <c r="E80" s="17"/>
      <c r="F80" s="17"/>
      <c r="G80" s="17"/>
      <c r="H80" s="17"/>
      <c r="I80" s="17"/>
      <c r="J80" s="17"/>
      <c r="K80" s="17"/>
      <c r="L80" s="17"/>
      <c r="M80" s="17"/>
    </row>
    <row r="81" spans="1:51" ht="21" customHeight="1" x14ac:dyDescent="0.3">
      <c r="A81" s="7"/>
      <c r="B81" s="7"/>
      <c r="C81" s="16"/>
      <c r="D81" s="17"/>
      <c r="E81" s="17"/>
      <c r="F81" s="17"/>
      <c r="G81" s="17"/>
      <c r="H81" s="17"/>
      <c r="I81" s="17"/>
      <c r="J81" s="17"/>
      <c r="K81" s="17"/>
      <c r="L81" s="17"/>
      <c r="M81" s="17"/>
    </row>
    <row r="82" spans="1:51" ht="21" customHeight="1" x14ac:dyDescent="0.3">
      <c r="A82" s="7"/>
      <c r="B82" s="7"/>
      <c r="C82" s="16"/>
      <c r="D82" s="17"/>
      <c r="E82" s="17"/>
      <c r="F82" s="17"/>
      <c r="G82" s="17"/>
      <c r="H82" s="17"/>
      <c r="I82" s="17"/>
      <c r="J82" s="17"/>
      <c r="K82" s="17"/>
      <c r="L82" s="17"/>
      <c r="M82" s="17"/>
    </row>
    <row r="83" spans="1:51" ht="21" customHeight="1" x14ac:dyDescent="0.3">
      <c r="A83" s="7"/>
      <c r="B83" s="7"/>
      <c r="C83" s="16"/>
      <c r="D83" s="17"/>
      <c r="E83" s="17"/>
      <c r="F83" s="17"/>
      <c r="G83" s="17"/>
      <c r="H83" s="17"/>
      <c r="I83" s="17"/>
      <c r="J83" s="17"/>
      <c r="K83" s="17"/>
      <c r="L83" s="17"/>
      <c r="M83" s="17"/>
    </row>
    <row r="84" spans="1:51" ht="21" customHeight="1" x14ac:dyDescent="0.3">
      <c r="A84" s="11" t="s">
        <v>67</v>
      </c>
      <c r="B84" s="12"/>
      <c r="C84" s="13"/>
      <c r="D84" s="14"/>
      <c r="E84" s="14"/>
      <c r="F84" s="15">
        <f>ROUNDDOWN(SUMIF(Q66:Q83, "1", F66:F83), 0)</f>
        <v>0</v>
      </c>
      <c r="G84" s="14"/>
      <c r="H84" s="15">
        <f>ROUNDDOWN(SUMIF(Q66:Q83, "1", H66:H83), 0)</f>
        <v>0</v>
      </c>
      <c r="I84" s="14"/>
      <c r="J84" s="15">
        <f>ROUNDDOWN(SUMIF(Q66:Q83, "1", J66:J83), 0)</f>
        <v>0</v>
      </c>
      <c r="K84" s="14"/>
      <c r="L84" s="15">
        <f>F84+H84+J84</f>
        <v>0</v>
      </c>
      <c r="M84" s="14"/>
      <c r="R84">
        <f t="shared" ref="R84:AY84" si="3">ROUNDDOWN(SUM(R66:R66), 0)</f>
        <v>0</v>
      </c>
      <c r="S84">
        <f t="shared" si="3"/>
        <v>0</v>
      </c>
      <c r="T84">
        <f t="shared" si="3"/>
        <v>0</v>
      </c>
      <c r="U84">
        <f t="shared" si="3"/>
        <v>0</v>
      </c>
      <c r="V84">
        <f t="shared" si="3"/>
        <v>0</v>
      </c>
      <c r="W84">
        <f t="shared" si="3"/>
        <v>0</v>
      </c>
      <c r="X84">
        <f t="shared" si="3"/>
        <v>0</v>
      </c>
      <c r="Y84">
        <f t="shared" si="3"/>
        <v>0</v>
      </c>
      <c r="Z84">
        <f t="shared" si="3"/>
        <v>0</v>
      </c>
      <c r="AA84">
        <f t="shared" si="3"/>
        <v>0</v>
      </c>
      <c r="AB84">
        <f t="shared" si="3"/>
        <v>0</v>
      </c>
      <c r="AC84">
        <f t="shared" si="3"/>
        <v>0</v>
      </c>
      <c r="AD84">
        <f t="shared" si="3"/>
        <v>0</v>
      </c>
      <c r="AE84">
        <f t="shared" si="3"/>
        <v>0</v>
      </c>
      <c r="AF84">
        <f t="shared" si="3"/>
        <v>0</v>
      </c>
      <c r="AG84">
        <f t="shared" si="3"/>
        <v>0</v>
      </c>
      <c r="AH84">
        <f t="shared" si="3"/>
        <v>0</v>
      </c>
      <c r="AI84">
        <f t="shared" si="3"/>
        <v>0</v>
      </c>
      <c r="AJ84">
        <f t="shared" si="3"/>
        <v>0</v>
      </c>
      <c r="AK84">
        <f t="shared" si="3"/>
        <v>0</v>
      </c>
      <c r="AL84">
        <f t="shared" si="3"/>
        <v>0</v>
      </c>
      <c r="AM84">
        <f t="shared" si="3"/>
        <v>0</v>
      </c>
      <c r="AN84">
        <f t="shared" si="3"/>
        <v>0</v>
      </c>
      <c r="AO84">
        <f t="shared" si="3"/>
        <v>0</v>
      </c>
      <c r="AP84">
        <f t="shared" si="3"/>
        <v>0</v>
      </c>
      <c r="AQ84">
        <f t="shared" si="3"/>
        <v>0</v>
      </c>
      <c r="AR84">
        <f t="shared" si="3"/>
        <v>0</v>
      </c>
      <c r="AS84">
        <f t="shared" si="3"/>
        <v>0</v>
      </c>
      <c r="AT84">
        <f t="shared" si="3"/>
        <v>0</v>
      </c>
      <c r="AU84">
        <f t="shared" si="3"/>
        <v>0</v>
      </c>
      <c r="AV84">
        <f t="shared" si="3"/>
        <v>0</v>
      </c>
      <c r="AW84">
        <f t="shared" si="3"/>
        <v>0</v>
      </c>
      <c r="AX84">
        <f t="shared" si="3"/>
        <v>0</v>
      </c>
      <c r="AY84">
        <f t="shared" si="3"/>
        <v>0</v>
      </c>
    </row>
    <row r="85" spans="1:51" ht="21" customHeight="1" x14ac:dyDescent="0.3">
      <c r="A85" s="90" t="s">
        <v>174</v>
      </c>
      <c r="B85" s="91"/>
      <c r="C85" s="91"/>
      <c r="D85" s="91"/>
      <c r="E85" s="91"/>
      <c r="F85" s="91"/>
      <c r="G85" s="91"/>
      <c r="H85" s="91"/>
      <c r="I85" s="91"/>
      <c r="J85" s="91"/>
      <c r="K85" s="91"/>
      <c r="L85" s="91"/>
      <c r="M85" s="91"/>
    </row>
    <row r="86" spans="1:51" ht="21" customHeight="1" x14ac:dyDescent="0.3">
      <c r="A86" s="6" t="s">
        <v>44</v>
      </c>
      <c r="B86" s="6" t="s">
        <v>46</v>
      </c>
      <c r="C86" s="8" t="s">
        <v>8</v>
      </c>
      <c r="D86" s="9">
        <v>2</v>
      </c>
      <c r="E86" s="10"/>
      <c r="F86" s="10"/>
      <c r="G86" s="10"/>
      <c r="H86" s="10"/>
      <c r="I86" s="10"/>
      <c r="J86" s="10"/>
      <c r="K86" s="10"/>
      <c r="L86" s="10"/>
      <c r="M86" s="18"/>
      <c r="P86" s="1"/>
      <c r="AY86" s="1"/>
    </row>
    <row r="87" spans="1:51" ht="21" customHeight="1" x14ac:dyDescent="0.3">
      <c r="A87" s="6" t="s">
        <v>92</v>
      </c>
      <c r="B87" s="6" t="s">
        <v>103</v>
      </c>
      <c r="C87" s="8" t="s">
        <v>8</v>
      </c>
      <c r="D87" s="9">
        <v>2</v>
      </c>
      <c r="E87" s="10"/>
      <c r="F87" s="10"/>
      <c r="G87" s="10"/>
      <c r="H87" s="10"/>
      <c r="I87" s="10"/>
      <c r="J87" s="10"/>
      <c r="K87" s="10"/>
      <c r="L87" s="10"/>
      <c r="M87" s="18"/>
      <c r="P87" s="1"/>
      <c r="AY87" s="1"/>
    </row>
    <row r="88" spans="1:51" ht="21" customHeight="1" x14ac:dyDescent="0.3">
      <c r="A88" s="6" t="s">
        <v>44</v>
      </c>
      <c r="B88" s="6" t="s">
        <v>48</v>
      </c>
      <c r="C88" s="8" t="s">
        <v>8</v>
      </c>
      <c r="D88" s="9">
        <v>1</v>
      </c>
      <c r="E88" s="10"/>
      <c r="F88" s="10"/>
      <c r="G88" s="10"/>
      <c r="H88" s="10"/>
      <c r="I88" s="10"/>
      <c r="J88" s="10"/>
      <c r="K88" s="10"/>
      <c r="L88" s="10"/>
      <c r="M88" s="18"/>
      <c r="P88" s="1"/>
      <c r="AY88" s="1"/>
    </row>
    <row r="89" spans="1:51" ht="21" customHeight="1" x14ac:dyDescent="0.3">
      <c r="A89" s="6" t="s">
        <v>92</v>
      </c>
      <c r="B89" s="6" t="s">
        <v>94</v>
      </c>
      <c r="C89" s="8" t="s">
        <v>8</v>
      </c>
      <c r="D89" s="9">
        <v>1</v>
      </c>
      <c r="E89" s="10"/>
      <c r="F89" s="10"/>
      <c r="G89" s="10"/>
      <c r="H89" s="10"/>
      <c r="I89" s="10"/>
      <c r="J89" s="10"/>
      <c r="K89" s="10"/>
      <c r="L89" s="10"/>
      <c r="M89" s="18"/>
      <c r="P89" s="1"/>
      <c r="AY89" s="1"/>
    </row>
    <row r="90" spans="1:51" ht="21" customHeight="1" x14ac:dyDescent="0.3">
      <c r="A90" s="6" t="s">
        <v>42</v>
      </c>
      <c r="B90" s="6" t="s">
        <v>43</v>
      </c>
      <c r="C90" s="8" t="s">
        <v>32</v>
      </c>
      <c r="D90" s="9">
        <v>2.1499999999999998E-2</v>
      </c>
      <c r="E90" s="10"/>
      <c r="F90" s="10"/>
      <c r="G90" s="10"/>
      <c r="H90" s="10"/>
      <c r="I90" s="10"/>
      <c r="J90" s="10"/>
      <c r="K90" s="10"/>
      <c r="L90" s="10"/>
      <c r="M90" s="18"/>
      <c r="P90" s="1"/>
    </row>
    <row r="91" spans="1:51" ht="21" customHeight="1" x14ac:dyDescent="0.3">
      <c r="A91" s="6" t="s">
        <v>96</v>
      </c>
      <c r="B91" s="6" t="s">
        <v>83</v>
      </c>
      <c r="C91" s="8" t="s">
        <v>23</v>
      </c>
      <c r="D91" s="9">
        <v>0.02</v>
      </c>
      <c r="E91" s="10"/>
      <c r="F91" s="10"/>
      <c r="G91" s="10"/>
      <c r="H91" s="10"/>
      <c r="I91" s="10"/>
      <c r="J91" s="10"/>
      <c r="K91" s="10"/>
      <c r="L91" s="10"/>
      <c r="M91" s="18"/>
      <c r="P91" s="1"/>
      <c r="AY91" s="1"/>
    </row>
    <row r="92" spans="1:51" ht="21" customHeight="1" x14ac:dyDescent="0.3">
      <c r="A92" s="6" t="s">
        <v>54</v>
      </c>
      <c r="B92" s="6" t="s">
        <v>55</v>
      </c>
      <c r="C92" s="8" t="s">
        <v>8</v>
      </c>
      <c r="D92" s="9">
        <v>3</v>
      </c>
      <c r="E92" s="10"/>
      <c r="F92" s="10"/>
      <c r="G92" s="10"/>
      <c r="H92" s="10"/>
      <c r="I92" s="10"/>
      <c r="J92" s="10"/>
      <c r="K92" s="10"/>
      <c r="L92" s="10"/>
      <c r="M92" s="18"/>
      <c r="P92" s="1"/>
      <c r="AY92" s="1"/>
    </row>
    <row r="93" spans="1:51" ht="21" customHeight="1" x14ac:dyDescent="0.3">
      <c r="A93" s="6" t="s">
        <v>70</v>
      </c>
      <c r="B93" s="6" t="s">
        <v>71</v>
      </c>
      <c r="C93" s="8" t="s">
        <v>23</v>
      </c>
      <c r="D93" s="9">
        <v>0.15</v>
      </c>
      <c r="E93" s="10"/>
      <c r="F93" s="10"/>
      <c r="G93" s="10"/>
      <c r="H93" s="10"/>
      <c r="I93" s="10"/>
      <c r="J93" s="10"/>
      <c r="K93" s="10"/>
      <c r="L93" s="10"/>
      <c r="M93" s="18"/>
      <c r="P93" s="1"/>
      <c r="AY93" s="1"/>
    </row>
    <row r="94" spans="1:51" ht="21" customHeight="1" x14ac:dyDescent="0.3">
      <c r="A94" s="7"/>
      <c r="B94" s="7"/>
      <c r="C94" s="16"/>
      <c r="D94" s="17"/>
      <c r="E94" s="17"/>
      <c r="F94" s="17"/>
      <c r="G94" s="17"/>
      <c r="H94" s="17"/>
      <c r="I94" s="17"/>
      <c r="J94" s="17"/>
      <c r="K94" s="17"/>
      <c r="L94" s="17"/>
      <c r="M94" s="17"/>
    </row>
    <row r="95" spans="1:51" ht="21" customHeight="1" x14ac:dyDescent="0.3">
      <c r="A95" s="7"/>
      <c r="B95" s="7"/>
      <c r="C95" s="16"/>
      <c r="D95" s="17"/>
      <c r="E95" s="17"/>
      <c r="F95" s="17"/>
      <c r="G95" s="17"/>
      <c r="H95" s="17"/>
      <c r="I95" s="17"/>
      <c r="J95" s="17"/>
      <c r="K95" s="17"/>
      <c r="L95" s="17"/>
      <c r="M95" s="17"/>
    </row>
    <row r="96" spans="1:51" ht="21" customHeight="1" x14ac:dyDescent="0.3">
      <c r="A96" s="7"/>
      <c r="B96" s="7"/>
      <c r="C96" s="16"/>
      <c r="D96" s="17"/>
      <c r="E96" s="17"/>
      <c r="F96" s="17"/>
      <c r="G96" s="17"/>
      <c r="H96" s="17"/>
      <c r="I96" s="17"/>
      <c r="J96" s="17"/>
      <c r="K96" s="17"/>
      <c r="L96" s="17"/>
      <c r="M96" s="17"/>
    </row>
    <row r="97" spans="1:51" ht="21" customHeight="1" x14ac:dyDescent="0.3">
      <c r="A97" s="7"/>
      <c r="B97" s="7"/>
      <c r="C97" s="16"/>
      <c r="D97" s="17"/>
      <c r="E97" s="17"/>
      <c r="F97" s="17"/>
      <c r="G97" s="17"/>
      <c r="H97" s="17"/>
      <c r="I97" s="17"/>
      <c r="J97" s="17"/>
      <c r="K97" s="17"/>
      <c r="L97" s="17"/>
      <c r="M97" s="17"/>
    </row>
    <row r="98" spans="1:51" ht="21" customHeight="1" x14ac:dyDescent="0.3">
      <c r="A98" s="7"/>
      <c r="B98" s="7"/>
      <c r="C98" s="16"/>
      <c r="D98" s="17"/>
      <c r="E98" s="17"/>
      <c r="F98" s="17"/>
      <c r="G98" s="17"/>
      <c r="H98" s="17"/>
      <c r="I98" s="17"/>
      <c r="J98" s="17"/>
      <c r="K98" s="17"/>
      <c r="L98" s="17"/>
      <c r="M98" s="17"/>
    </row>
    <row r="99" spans="1:51" ht="21" customHeight="1" x14ac:dyDescent="0.3">
      <c r="A99" s="7"/>
      <c r="B99" s="7"/>
      <c r="C99" s="16"/>
      <c r="D99" s="17"/>
      <c r="E99" s="17"/>
      <c r="F99" s="17"/>
      <c r="G99" s="17"/>
      <c r="H99" s="17"/>
      <c r="I99" s="17"/>
      <c r="J99" s="17"/>
      <c r="K99" s="17"/>
      <c r="L99" s="17"/>
      <c r="M99" s="17"/>
    </row>
    <row r="100" spans="1:51" ht="21" customHeight="1" x14ac:dyDescent="0.3">
      <c r="A100" s="7"/>
      <c r="B100" s="7"/>
      <c r="C100" s="16"/>
      <c r="D100" s="17"/>
      <c r="E100" s="17"/>
      <c r="F100" s="17"/>
      <c r="G100" s="17"/>
      <c r="H100" s="17"/>
      <c r="I100" s="17"/>
      <c r="J100" s="17"/>
      <c r="K100" s="17"/>
      <c r="L100" s="17"/>
      <c r="M100" s="17"/>
    </row>
    <row r="101" spans="1:51" ht="21" customHeight="1" x14ac:dyDescent="0.3">
      <c r="A101" s="7"/>
      <c r="B101" s="7"/>
      <c r="C101" s="16"/>
      <c r="D101" s="17"/>
      <c r="E101" s="17"/>
      <c r="F101" s="17"/>
      <c r="G101" s="17"/>
      <c r="H101" s="17"/>
      <c r="I101" s="17"/>
      <c r="J101" s="17"/>
      <c r="K101" s="17"/>
      <c r="L101" s="17"/>
      <c r="M101" s="17"/>
    </row>
    <row r="102" spans="1:51" ht="21" customHeight="1" x14ac:dyDescent="0.3">
      <c r="A102" s="7"/>
      <c r="B102" s="7"/>
      <c r="C102" s="16"/>
      <c r="D102" s="17"/>
      <c r="E102" s="17"/>
      <c r="F102" s="17"/>
      <c r="G102" s="17"/>
      <c r="H102" s="17"/>
      <c r="I102" s="17"/>
      <c r="J102" s="17"/>
      <c r="K102" s="17"/>
      <c r="L102" s="17"/>
      <c r="M102" s="17"/>
    </row>
    <row r="103" spans="1:51" ht="21" customHeight="1" x14ac:dyDescent="0.3">
      <c r="A103" s="7"/>
      <c r="B103" s="7"/>
      <c r="C103" s="16"/>
      <c r="D103" s="17"/>
      <c r="E103" s="17"/>
      <c r="F103" s="17"/>
      <c r="G103" s="17"/>
      <c r="H103" s="17"/>
      <c r="I103" s="17"/>
      <c r="J103" s="17"/>
      <c r="K103" s="17"/>
      <c r="L103" s="17"/>
      <c r="M103" s="17"/>
    </row>
    <row r="104" spans="1:51" ht="21" customHeight="1" x14ac:dyDescent="0.3">
      <c r="A104" s="11" t="s">
        <v>67</v>
      </c>
      <c r="B104" s="12"/>
      <c r="C104" s="13"/>
      <c r="D104" s="14"/>
      <c r="E104" s="14"/>
      <c r="F104" s="15">
        <f>ROUNDDOWN(SUMIF(Q86:Q103, "1", F86:F103), 0)</f>
        <v>0</v>
      </c>
      <c r="G104" s="14"/>
      <c r="H104" s="15">
        <f>ROUNDDOWN(SUMIF(Q86:Q103, "1", H86:H103), 0)</f>
        <v>0</v>
      </c>
      <c r="I104" s="14"/>
      <c r="J104" s="15">
        <f>ROUNDDOWN(SUMIF(Q86:Q103, "1", J86:J103), 0)</f>
        <v>0</v>
      </c>
      <c r="K104" s="14"/>
      <c r="L104" s="15">
        <f>F104+H104+J104</f>
        <v>0</v>
      </c>
      <c r="M104" s="14"/>
      <c r="R104">
        <f t="shared" ref="R104:AY104" si="4">ROUNDDOWN(SUM(R86:R93), 0)</f>
        <v>0</v>
      </c>
      <c r="S104">
        <f t="shared" si="4"/>
        <v>0</v>
      </c>
      <c r="T104">
        <f t="shared" si="4"/>
        <v>0</v>
      </c>
      <c r="U104">
        <f t="shared" si="4"/>
        <v>0</v>
      </c>
      <c r="V104">
        <f t="shared" si="4"/>
        <v>0</v>
      </c>
      <c r="W104">
        <f t="shared" si="4"/>
        <v>0</v>
      </c>
      <c r="X104">
        <f t="shared" si="4"/>
        <v>0</v>
      </c>
      <c r="Y104">
        <f t="shared" si="4"/>
        <v>0</v>
      </c>
      <c r="Z104">
        <f t="shared" si="4"/>
        <v>0</v>
      </c>
      <c r="AA104">
        <f t="shared" si="4"/>
        <v>0</v>
      </c>
      <c r="AB104">
        <f t="shared" si="4"/>
        <v>0</v>
      </c>
      <c r="AC104">
        <f t="shared" si="4"/>
        <v>0</v>
      </c>
      <c r="AD104">
        <f t="shared" si="4"/>
        <v>0</v>
      </c>
      <c r="AE104">
        <f t="shared" si="4"/>
        <v>0</v>
      </c>
      <c r="AF104">
        <f t="shared" si="4"/>
        <v>0</v>
      </c>
      <c r="AG104">
        <f t="shared" si="4"/>
        <v>0</v>
      </c>
      <c r="AH104">
        <f t="shared" si="4"/>
        <v>0</v>
      </c>
      <c r="AI104">
        <f t="shared" si="4"/>
        <v>0</v>
      </c>
      <c r="AJ104">
        <f t="shared" si="4"/>
        <v>0</v>
      </c>
      <c r="AK104">
        <f t="shared" si="4"/>
        <v>0</v>
      </c>
      <c r="AL104">
        <f t="shared" si="4"/>
        <v>0</v>
      </c>
      <c r="AM104">
        <f t="shared" si="4"/>
        <v>0</v>
      </c>
      <c r="AN104">
        <f t="shared" si="4"/>
        <v>0</v>
      </c>
      <c r="AO104">
        <f t="shared" si="4"/>
        <v>0</v>
      </c>
      <c r="AP104">
        <f t="shared" si="4"/>
        <v>0</v>
      </c>
      <c r="AQ104">
        <f t="shared" si="4"/>
        <v>0</v>
      </c>
      <c r="AR104">
        <f t="shared" si="4"/>
        <v>0</v>
      </c>
      <c r="AS104">
        <f t="shared" si="4"/>
        <v>0</v>
      </c>
      <c r="AT104">
        <f t="shared" si="4"/>
        <v>0</v>
      </c>
      <c r="AU104">
        <f t="shared" si="4"/>
        <v>0</v>
      </c>
      <c r="AV104">
        <f t="shared" si="4"/>
        <v>0</v>
      </c>
      <c r="AW104">
        <f t="shared" si="4"/>
        <v>0</v>
      </c>
      <c r="AX104">
        <f t="shared" si="4"/>
        <v>0</v>
      </c>
      <c r="AY104">
        <f t="shared" si="4"/>
        <v>0</v>
      </c>
    </row>
    <row r="105" spans="1:51" ht="21" customHeight="1" x14ac:dyDescent="0.3">
      <c r="A105" s="90" t="s">
        <v>175</v>
      </c>
      <c r="B105" s="91"/>
      <c r="C105" s="91"/>
      <c r="D105" s="91"/>
      <c r="E105" s="91"/>
      <c r="F105" s="91"/>
      <c r="G105" s="91"/>
      <c r="H105" s="91"/>
      <c r="I105" s="91"/>
      <c r="J105" s="91"/>
      <c r="K105" s="91"/>
      <c r="L105" s="91"/>
      <c r="M105" s="91"/>
    </row>
    <row r="106" spans="1:51" ht="21" customHeight="1" x14ac:dyDescent="0.3">
      <c r="A106" s="6" t="s">
        <v>104</v>
      </c>
      <c r="B106" s="6" t="s">
        <v>105</v>
      </c>
      <c r="C106" s="8" t="s">
        <v>15</v>
      </c>
      <c r="D106" s="9">
        <v>2.5</v>
      </c>
      <c r="E106" s="10"/>
      <c r="F106" s="10"/>
      <c r="G106" s="10"/>
      <c r="H106" s="10"/>
      <c r="I106" s="10"/>
      <c r="J106" s="10"/>
      <c r="K106" s="10"/>
      <c r="L106" s="10"/>
      <c r="M106" s="18"/>
      <c r="P106" s="1"/>
      <c r="AY106" s="1"/>
    </row>
    <row r="107" spans="1:51" ht="21" customHeight="1" x14ac:dyDescent="0.3">
      <c r="A107" s="6" t="s">
        <v>106</v>
      </c>
      <c r="B107" s="6" t="s">
        <v>107</v>
      </c>
      <c r="C107" s="8" t="s">
        <v>15</v>
      </c>
      <c r="D107" s="9">
        <v>2.2000000000000002</v>
      </c>
      <c r="E107" s="10"/>
      <c r="F107" s="10"/>
      <c r="G107" s="10"/>
      <c r="H107" s="10"/>
      <c r="I107" s="10"/>
      <c r="J107" s="10"/>
      <c r="K107" s="10"/>
      <c r="L107" s="10"/>
      <c r="M107" s="18"/>
      <c r="P107" s="1"/>
      <c r="AY107" s="1"/>
    </row>
    <row r="108" spans="1:51" ht="21" customHeight="1" x14ac:dyDescent="0.3">
      <c r="A108" s="6" t="s">
        <v>108</v>
      </c>
      <c r="B108" s="6" t="s">
        <v>109</v>
      </c>
      <c r="C108" s="8" t="s">
        <v>15</v>
      </c>
      <c r="D108" s="9">
        <v>0.3</v>
      </c>
      <c r="E108" s="10"/>
      <c r="F108" s="10"/>
      <c r="G108" s="10"/>
      <c r="H108" s="10"/>
      <c r="I108" s="10"/>
      <c r="J108" s="10"/>
      <c r="K108" s="10"/>
      <c r="L108" s="10"/>
      <c r="M108" s="18"/>
      <c r="P108" s="1"/>
      <c r="AY108" s="1"/>
    </row>
    <row r="109" spans="1:51" ht="21" customHeight="1" x14ac:dyDescent="0.3">
      <c r="A109" s="6" t="s">
        <v>110</v>
      </c>
      <c r="B109" s="6" t="s">
        <v>111</v>
      </c>
      <c r="C109" s="8" t="s">
        <v>15</v>
      </c>
      <c r="D109" s="9">
        <v>0.3</v>
      </c>
      <c r="E109" s="10"/>
      <c r="F109" s="10"/>
      <c r="G109" s="10"/>
      <c r="H109" s="10"/>
      <c r="I109" s="10"/>
      <c r="J109" s="10"/>
      <c r="K109" s="10"/>
      <c r="L109" s="10"/>
      <c r="M109" s="18"/>
      <c r="P109" s="1"/>
      <c r="AY109" s="1"/>
    </row>
    <row r="110" spans="1:51" ht="21" customHeight="1" x14ac:dyDescent="0.3">
      <c r="A110" s="6" t="s">
        <v>112</v>
      </c>
      <c r="B110" s="6" t="s">
        <v>113</v>
      </c>
      <c r="C110" s="8" t="s">
        <v>18</v>
      </c>
      <c r="D110" s="9">
        <v>3.6</v>
      </c>
      <c r="E110" s="10"/>
      <c r="F110" s="10"/>
      <c r="G110" s="10"/>
      <c r="H110" s="10"/>
      <c r="I110" s="10"/>
      <c r="J110" s="10"/>
      <c r="K110" s="10"/>
      <c r="L110" s="10"/>
      <c r="M110" s="18"/>
      <c r="P110" s="1"/>
      <c r="AY110" s="1"/>
    </row>
    <row r="111" spans="1:51" ht="21" customHeight="1" x14ac:dyDescent="0.3">
      <c r="A111" s="6" t="s">
        <v>30</v>
      </c>
      <c r="B111" s="6" t="s">
        <v>31</v>
      </c>
      <c r="C111" s="8" t="s">
        <v>32</v>
      </c>
      <c r="D111" s="9">
        <v>0.03</v>
      </c>
      <c r="E111" s="10"/>
      <c r="F111" s="10"/>
      <c r="G111" s="10"/>
      <c r="H111" s="10"/>
      <c r="I111" s="10"/>
      <c r="J111" s="10"/>
      <c r="K111" s="10"/>
      <c r="L111" s="10"/>
      <c r="M111" s="18"/>
      <c r="P111" s="1"/>
    </row>
    <row r="112" spans="1:51" ht="21" customHeight="1" x14ac:dyDescent="0.3">
      <c r="A112" s="6" t="s">
        <v>19</v>
      </c>
      <c r="B112" s="6" t="s">
        <v>20</v>
      </c>
      <c r="C112" s="8" t="s">
        <v>8</v>
      </c>
      <c r="D112" s="9">
        <v>42</v>
      </c>
      <c r="E112" s="10"/>
      <c r="F112" s="10"/>
      <c r="G112" s="10"/>
      <c r="H112" s="10"/>
      <c r="I112" s="10"/>
      <c r="J112" s="10"/>
      <c r="K112" s="10"/>
      <c r="L112" s="10"/>
      <c r="M112" s="18"/>
      <c r="P112" s="1"/>
    </row>
    <row r="113" spans="1:51" ht="21" customHeight="1" x14ac:dyDescent="0.3">
      <c r="A113" s="6" t="s">
        <v>114</v>
      </c>
      <c r="B113" s="6" t="s">
        <v>115</v>
      </c>
      <c r="C113" s="8" t="s">
        <v>8</v>
      </c>
      <c r="D113" s="9">
        <v>40</v>
      </c>
      <c r="E113" s="10"/>
      <c r="F113" s="10"/>
      <c r="G113" s="10"/>
      <c r="H113" s="10"/>
      <c r="I113" s="10"/>
      <c r="J113" s="10"/>
      <c r="K113" s="10"/>
      <c r="L113" s="10"/>
      <c r="M113" s="18"/>
      <c r="P113" s="1"/>
      <c r="AY113" s="1"/>
    </row>
    <row r="114" spans="1:51" ht="21" customHeight="1" x14ac:dyDescent="0.3">
      <c r="A114" s="6" t="s">
        <v>26</v>
      </c>
      <c r="B114" s="6" t="s">
        <v>27</v>
      </c>
      <c r="C114" s="8" t="s">
        <v>28</v>
      </c>
      <c r="D114" s="9">
        <v>30.56</v>
      </c>
      <c r="E114" s="10"/>
      <c r="F114" s="10"/>
      <c r="G114" s="10"/>
      <c r="H114" s="10"/>
      <c r="I114" s="10"/>
      <c r="J114" s="10"/>
      <c r="K114" s="10"/>
      <c r="L114" s="10"/>
      <c r="M114" s="18"/>
      <c r="P114" s="1"/>
    </row>
    <row r="115" spans="1:51" ht="21" customHeight="1" x14ac:dyDescent="0.3">
      <c r="A115" s="6" t="s">
        <v>26</v>
      </c>
      <c r="B115" s="6" t="s">
        <v>29</v>
      </c>
      <c r="C115" s="8" t="s">
        <v>28</v>
      </c>
      <c r="D115" s="9">
        <v>842.63</v>
      </c>
      <c r="E115" s="10"/>
      <c r="F115" s="10"/>
      <c r="G115" s="10"/>
      <c r="H115" s="10"/>
      <c r="I115" s="10"/>
      <c r="J115" s="10"/>
      <c r="K115" s="10"/>
      <c r="L115" s="10"/>
      <c r="M115" s="18"/>
      <c r="P115" s="1"/>
    </row>
    <row r="116" spans="1:51" ht="21" customHeight="1" x14ac:dyDescent="0.3">
      <c r="A116" s="6" t="s">
        <v>88</v>
      </c>
      <c r="B116" s="6" t="s">
        <v>89</v>
      </c>
      <c r="C116" s="8" t="s">
        <v>23</v>
      </c>
      <c r="D116" s="9">
        <v>2.25</v>
      </c>
      <c r="E116" s="10"/>
      <c r="F116" s="10"/>
      <c r="G116" s="10"/>
      <c r="H116" s="10"/>
      <c r="I116" s="10"/>
      <c r="J116" s="10"/>
      <c r="K116" s="10"/>
      <c r="L116" s="10"/>
      <c r="M116" s="18"/>
      <c r="P116" s="1"/>
      <c r="AY116" s="1"/>
    </row>
    <row r="117" spans="1:51" ht="21" customHeight="1" x14ac:dyDescent="0.3">
      <c r="A117" s="6" t="s">
        <v>16</v>
      </c>
      <c r="B117" s="6" t="s">
        <v>17</v>
      </c>
      <c r="C117" s="8" t="s">
        <v>18</v>
      </c>
      <c r="D117" s="9">
        <v>200</v>
      </c>
      <c r="E117" s="10"/>
      <c r="F117" s="10"/>
      <c r="G117" s="10"/>
      <c r="H117" s="10"/>
      <c r="I117" s="10"/>
      <c r="J117" s="10"/>
      <c r="K117" s="10"/>
      <c r="L117" s="19"/>
      <c r="M117" s="18"/>
      <c r="P117" s="1"/>
      <c r="AY117" s="1"/>
    </row>
    <row r="118" spans="1:51" ht="21" customHeight="1" x14ac:dyDescent="0.3">
      <c r="A118" s="6" t="s">
        <v>88</v>
      </c>
      <c r="B118" s="6" t="s">
        <v>116</v>
      </c>
      <c r="C118" s="8" t="s">
        <v>23</v>
      </c>
      <c r="D118" s="9">
        <v>0.31</v>
      </c>
      <c r="E118" s="10"/>
      <c r="F118" s="10"/>
      <c r="G118" s="10"/>
      <c r="H118" s="10"/>
      <c r="I118" s="10"/>
      <c r="J118" s="10"/>
      <c r="K118" s="10"/>
      <c r="L118" s="10"/>
      <c r="M118" s="18"/>
      <c r="P118" s="1"/>
      <c r="AY118" s="1"/>
    </row>
    <row r="119" spans="1:51" ht="21" customHeight="1" x14ac:dyDescent="0.3">
      <c r="A119" s="6" t="s">
        <v>85</v>
      </c>
      <c r="B119" s="6" t="s">
        <v>86</v>
      </c>
      <c r="C119" s="8" t="s">
        <v>87</v>
      </c>
      <c r="D119" s="9">
        <v>181</v>
      </c>
      <c r="E119" s="10"/>
      <c r="F119" s="10"/>
      <c r="G119" s="10"/>
      <c r="H119" s="10"/>
      <c r="I119" s="10"/>
      <c r="J119" s="10"/>
      <c r="K119" s="10"/>
      <c r="L119" s="10"/>
      <c r="M119" s="18"/>
      <c r="P119" s="1"/>
      <c r="AY119" s="1"/>
    </row>
    <row r="120" spans="1:51" ht="21" customHeight="1" x14ac:dyDescent="0.3">
      <c r="A120" s="6" t="s">
        <v>33</v>
      </c>
      <c r="B120" s="6" t="s">
        <v>34</v>
      </c>
      <c r="C120" s="8" t="s">
        <v>35</v>
      </c>
      <c r="D120" s="9">
        <v>9278</v>
      </c>
      <c r="E120" s="9"/>
      <c r="F120" s="10"/>
      <c r="G120" s="10"/>
      <c r="H120" s="10"/>
      <c r="I120" s="10"/>
      <c r="J120" s="10"/>
      <c r="K120" s="9"/>
      <c r="L120" s="10"/>
      <c r="M120" s="18"/>
      <c r="P120" s="1"/>
    </row>
    <row r="121" spans="1:51" ht="21" customHeight="1" x14ac:dyDescent="0.3">
      <c r="A121" s="6" t="s">
        <v>117</v>
      </c>
      <c r="B121" s="6" t="s">
        <v>118</v>
      </c>
      <c r="C121" s="8" t="s">
        <v>18</v>
      </c>
      <c r="D121" s="9">
        <v>363</v>
      </c>
      <c r="E121" s="10"/>
      <c r="F121" s="10"/>
      <c r="G121" s="10"/>
      <c r="H121" s="10"/>
      <c r="I121" s="10"/>
      <c r="J121" s="10"/>
      <c r="K121" s="10"/>
      <c r="L121" s="10"/>
      <c r="M121" s="18"/>
      <c r="P121" s="1"/>
      <c r="AY121" s="1"/>
    </row>
    <row r="122" spans="1:51" ht="21" customHeight="1" x14ac:dyDescent="0.3">
      <c r="A122" s="6" t="s">
        <v>38</v>
      </c>
      <c r="B122" s="6" t="s">
        <v>39</v>
      </c>
      <c r="C122" s="8" t="s">
        <v>8</v>
      </c>
      <c r="D122" s="9">
        <v>4</v>
      </c>
      <c r="E122" s="10"/>
      <c r="F122" s="10"/>
      <c r="G122" s="10"/>
      <c r="H122" s="10"/>
      <c r="I122" s="10"/>
      <c r="J122" s="10"/>
      <c r="K122" s="10"/>
      <c r="L122" s="19"/>
      <c r="M122" s="18"/>
      <c r="P122" s="1"/>
      <c r="AY122" s="1"/>
    </row>
    <row r="123" spans="1:51" ht="21" customHeight="1" x14ac:dyDescent="0.3">
      <c r="A123" s="6" t="s">
        <v>119</v>
      </c>
      <c r="B123" s="6" t="s">
        <v>39</v>
      </c>
      <c r="C123" s="8" t="s">
        <v>8</v>
      </c>
      <c r="D123" s="9">
        <v>4</v>
      </c>
      <c r="E123" s="10"/>
      <c r="F123" s="10"/>
      <c r="G123" s="10"/>
      <c r="H123" s="10"/>
      <c r="I123" s="10"/>
      <c r="J123" s="10"/>
      <c r="K123" s="10"/>
      <c r="L123" s="10"/>
      <c r="M123" s="18"/>
      <c r="P123" s="1"/>
      <c r="AY123" s="1"/>
    </row>
    <row r="124" spans="1:51" ht="21" customHeight="1" x14ac:dyDescent="0.3">
      <c r="A124" s="6" t="s">
        <v>10</v>
      </c>
      <c r="B124" s="6" t="s">
        <v>13</v>
      </c>
      <c r="C124" s="8" t="s">
        <v>12</v>
      </c>
      <c r="D124" s="9">
        <v>21</v>
      </c>
      <c r="E124" s="10"/>
      <c r="F124" s="10"/>
      <c r="G124" s="10"/>
      <c r="H124" s="10"/>
      <c r="I124" s="10"/>
      <c r="J124" s="10"/>
      <c r="K124" s="10"/>
      <c r="L124" s="10"/>
      <c r="M124" s="18"/>
      <c r="P124" s="1"/>
      <c r="AY124" s="1"/>
    </row>
    <row r="125" spans="1:51" ht="21" customHeight="1" x14ac:dyDescent="0.3">
      <c r="A125" s="6" t="s">
        <v>120</v>
      </c>
      <c r="B125" s="6" t="s">
        <v>121</v>
      </c>
      <c r="C125" s="8" t="s">
        <v>12</v>
      </c>
      <c r="D125" s="9">
        <v>21</v>
      </c>
      <c r="E125" s="10"/>
      <c r="F125" s="10"/>
      <c r="G125" s="10"/>
      <c r="H125" s="10"/>
      <c r="I125" s="10"/>
      <c r="J125" s="10"/>
      <c r="K125" s="10"/>
      <c r="L125" s="10"/>
      <c r="M125" s="18"/>
      <c r="P125" s="1"/>
      <c r="AY125" s="1"/>
    </row>
    <row r="126" spans="1:51" ht="21" customHeight="1" x14ac:dyDescent="0.3">
      <c r="A126" s="6" t="s">
        <v>50</v>
      </c>
      <c r="B126" s="6" t="s">
        <v>53</v>
      </c>
      <c r="C126" s="8" t="s">
        <v>52</v>
      </c>
      <c r="D126" s="9">
        <v>1</v>
      </c>
      <c r="E126" s="10"/>
      <c r="F126" s="10"/>
      <c r="G126" s="10"/>
      <c r="H126" s="10"/>
      <c r="I126" s="10"/>
      <c r="J126" s="10"/>
      <c r="K126" s="10"/>
      <c r="L126" s="10"/>
      <c r="M126" s="18"/>
      <c r="P126" s="1"/>
      <c r="AY126" s="1"/>
    </row>
    <row r="127" spans="1:51" ht="21" customHeight="1" x14ac:dyDescent="0.3">
      <c r="A127" s="6" t="s">
        <v>75</v>
      </c>
      <c r="B127" s="6" t="s">
        <v>76</v>
      </c>
      <c r="C127" s="8" t="s">
        <v>23</v>
      </c>
      <c r="D127" s="9">
        <v>17.48</v>
      </c>
      <c r="E127" s="10"/>
      <c r="F127" s="10"/>
      <c r="G127" s="10"/>
      <c r="H127" s="10"/>
      <c r="I127" s="10"/>
      <c r="J127" s="10"/>
      <c r="K127" s="10"/>
      <c r="L127" s="10"/>
      <c r="M127" s="18"/>
      <c r="P127" s="1"/>
      <c r="AY127" s="1"/>
    </row>
    <row r="128" spans="1:51" ht="21" customHeight="1" x14ac:dyDescent="0.3">
      <c r="A128" s="7"/>
      <c r="B128" s="7"/>
      <c r="C128" s="16"/>
      <c r="D128" s="17"/>
      <c r="E128" s="17"/>
      <c r="F128" s="17"/>
      <c r="G128" s="17"/>
      <c r="H128" s="17"/>
      <c r="I128" s="17"/>
      <c r="J128" s="17"/>
      <c r="K128" s="17"/>
      <c r="L128" s="17"/>
      <c r="M128" s="17"/>
    </row>
    <row r="129" spans="1:51" ht="21" customHeight="1" x14ac:dyDescent="0.3">
      <c r="A129" s="7"/>
      <c r="B129" s="7"/>
      <c r="C129" s="16"/>
      <c r="D129" s="17"/>
      <c r="E129" s="17"/>
      <c r="F129" s="17"/>
      <c r="G129" s="17"/>
      <c r="H129" s="17"/>
      <c r="I129" s="17"/>
      <c r="J129" s="17"/>
      <c r="K129" s="17"/>
      <c r="L129" s="17"/>
      <c r="M129" s="17"/>
    </row>
    <row r="130" spans="1:51" ht="21" customHeight="1" x14ac:dyDescent="0.3">
      <c r="A130" s="7"/>
      <c r="B130" s="7"/>
      <c r="C130" s="16"/>
      <c r="D130" s="17"/>
      <c r="E130" s="17"/>
      <c r="F130" s="17"/>
      <c r="G130" s="17"/>
      <c r="H130" s="17"/>
      <c r="I130" s="17"/>
      <c r="J130" s="17"/>
      <c r="K130" s="17"/>
      <c r="L130" s="17"/>
      <c r="M130" s="17"/>
    </row>
    <row r="131" spans="1:51" ht="21" customHeight="1" x14ac:dyDescent="0.3">
      <c r="A131" s="7"/>
      <c r="B131" s="7"/>
      <c r="C131" s="16"/>
      <c r="D131" s="17"/>
      <c r="E131" s="17"/>
      <c r="F131" s="17"/>
      <c r="G131" s="17"/>
      <c r="H131" s="17"/>
      <c r="I131" s="17"/>
      <c r="J131" s="17"/>
      <c r="K131" s="17"/>
      <c r="L131" s="17"/>
      <c r="M131" s="17"/>
    </row>
    <row r="132" spans="1:51" ht="21" customHeight="1" x14ac:dyDescent="0.3">
      <c r="A132" s="7"/>
      <c r="B132" s="7"/>
      <c r="C132" s="16"/>
      <c r="D132" s="17"/>
      <c r="E132" s="17"/>
      <c r="F132" s="17"/>
      <c r="G132" s="17"/>
      <c r="H132" s="17"/>
      <c r="I132" s="17"/>
      <c r="J132" s="17"/>
      <c r="K132" s="17"/>
      <c r="L132" s="17"/>
      <c r="M132" s="17"/>
    </row>
    <row r="133" spans="1:51" ht="21" customHeight="1" x14ac:dyDescent="0.3">
      <c r="A133" s="7"/>
      <c r="B133" s="7"/>
      <c r="C133" s="16"/>
      <c r="D133" s="17"/>
      <c r="E133" s="17"/>
      <c r="F133" s="17"/>
      <c r="G133" s="17"/>
      <c r="H133" s="17"/>
      <c r="I133" s="17"/>
      <c r="J133" s="17"/>
      <c r="K133" s="17"/>
      <c r="L133" s="17"/>
      <c r="M133" s="17"/>
    </row>
    <row r="134" spans="1:51" ht="21" customHeight="1" x14ac:dyDescent="0.3">
      <c r="A134" s="7"/>
      <c r="B134" s="7"/>
      <c r="C134" s="16"/>
      <c r="D134" s="17"/>
      <c r="E134" s="17"/>
      <c r="F134" s="17"/>
      <c r="G134" s="17"/>
      <c r="H134" s="17"/>
      <c r="I134" s="17"/>
      <c r="J134" s="17"/>
      <c r="K134" s="17"/>
      <c r="L134" s="17"/>
      <c r="M134" s="17"/>
    </row>
    <row r="135" spans="1:51" ht="21" customHeight="1" x14ac:dyDescent="0.3">
      <c r="A135" s="7"/>
      <c r="B135" s="7"/>
      <c r="C135" s="16"/>
      <c r="D135" s="17"/>
      <c r="E135" s="17"/>
      <c r="F135" s="17"/>
      <c r="G135" s="17"/>
      <c r="H135" s="17"/>
      <c r="I135" s="17"/>
      <c r="J135" s="17"/>
      <c r="K135" s="17"/>
      <c r="L135" s="17"/>
      <c r="M135" s="17"/>
    </row>
    <row r="136" spans="1:51" ht="21" customHeight="1" x14ac:dyDescent="0.3">
      <c r="A136" s="7"/>
      <c r="B136" s="7"/>
      <c r="C136" s="16"/>
      <c r="D136" s="17"/>
      <c r="E136" s="17"/>
      <c r="F136" s="17"/>
      <c r="G136" s="17"/>
      <c r="H136" s="17"/>
      <c r="I136" s="17"/>
      <c r="J136" s="17"/>
      <c r="K136" s="17"/>
      <c r="L136" s="17"/>
      <c r="M136" s="17"/>
    </row>
    <row r="137" spans="1:51" ht="21" customHeight="1" x14ac:dyDescent="0.3">
      <c r="A137" s="7"/>
      <c r="B137" s="7"/>
      <c r="C137" s="16"/>
      <c r="D137" s="17"/>
      <c r="E137" s="17"/>
      <c r="F137" s="17"/>
      <c r="G137" s="17"/>
      <c r="H137" s="17"/>
      <c r="I137" s="17"/>
      <c r="J137" s="17"/>
      <c r="K137" s="17"/>
      <c r="L137" s="17"/>
      <c r="M137" s="17"/>
    </row>
    <row r="138" spans="1:51" ht="21" customHeight="1" x14ac:dyDescent="0.3">
      <c r="A138" s="7"/>
      <c r="B138" s="7"/>
      <c r="C138" s="16"/>
      <c r="D138" s="17"/>
      <c r="E138" s="17"/>
      <c r="F138" s="17"/>
      <c r="G138" s="17"/>
      <c r="H138" s="17"/>
      <c r="I138" s="17"/>
      <c r="J138" s="17"/>
      <c r="K138" s="17"/>
      <c r="L138" s="17"/>
      <c r="M138" s="17"/>
    </row>
    <row r="139" spans="1:51" ht="21" customHeight="1" x14ac:dyDescent="0.3">
      <c r="A139" s="7"/>
      <c r="B139" s="7"/>
      <c r="C139" s="16"/>
      <c r="D139" s="17"/>
      <c r="E139" s="17"/>
      <c r="F139" s="17"/>
      <c r="G139" s="17"/>
      <c r="H139" s="17"/>
      <c r="I139" s="17"/>
      <c r="J139" s="17"/>
      <c r="K139" s="17"/>
      <c r="L139" s="17"/>
      <c r="M139" s="17"/>
    </row>
    <row r="140" spans="1:51" ht="21" customHeight="1" x14ac:dyDescent="0.3">
      <c r="A140" s="7"/>
      <c r="B140" s="7"/>
      <c r="C140" s="16"/>
      <c r="D140" s="17"/>
      <c r="E140" s="17"/>
      <c r="F140" s="17"/>
      <c r="G140" s="17"/>
      <c r="H140" s="17"/>
      <c r="I140" s="17"/>
      <c r="J140" s="17"/>
      <c r="K140" s="17"/>
      <c r="L140" s="17"/>
      <c r="M140" s="17"/>
    </row>
    <row r="141" spans="1:51" ht="21" customHeight="1" x14ac:dyDescent="0.3">
      <c r="A141" s="7"/>
      <c r="B141" s="7"/>
      <c r="C141" s="16"/>
      <c r="D141" s="17"/>
      <c r="E141" s="17"/>
      <c r="F141" s="17"/>
      <c r="G141" s="17"/>
      <c r="H141" s="17"/>
      <c r="I141" s="17"/>
      <c r="J141" s="17"/>
      <c r="K141" s="17"/>
      <c r="L141" s="17"/>
      <c r="M141" s="17"/>
    </row>
    <row r="142" spans="1:51" ht="21" customHeight="1" x14ac:dyDescent="0.3">
      <c r="A142" s="7"/>
      <c r="B142" s="7"/>
      <c r="C142" s="16"/>
      <c r="D142" s="17"/>
      <c r="E142" s="17"/>
      <c r="F142" s="17"/>
      <c r="G142" s="17"/>
      <c r="H142" s="17"/>
      <c r="I142" s="17"/>
      <c r="J142" s="17"/>
      <c r="K142" s="17"/>
      <c r="L142" s="17"/>
      <c r="M142" s="17"/>
    </row>
    <row r="143" spans="1:51" ht="21" customHeight="1" x14ac:dyDescent="0.3">
      <c r="A143" s="7"/>
      <c r="B143" s="7"/>
      <c r="C143" s="16"/>
      <c r="D143" s="17"/>
      <c r="E143" s="17"/>
      <c r="F143" s="17"/>
      <c r="G143" s="17"/>
      <c r="H143" s="17"/>
      <c r="I143" s="17"/>
      <c r="J143" s="17"/>
      <c r="K143" s="17"/>
      <c r="L143" s="17"/>
      <c r="M143" s="17"/>
    </row>
    <row r="144" spans="1:51" ht="21" customHeight="1" x14ac:dyDescent="0.3">
      <c r="A144" s="11" t="s">
        <v>67</v>
      </c>
      <c r="B144" s="12"/>
      <c r="C144" s="13"/>
      <c r="D144" s="14"/>
      <c r="E144" s="14"/>
      <c r="F144" s="15">
        <f>ROUNDDOWN(SUMIF(Q106:Q143, "1", F106:F143), 0)</f>
        <v>0</v>
      </c>
      <c r="G144" s="14"/>
      <c r="H144" s="15">
        <f>ROUNDDOWN(SUMIF(Q106:Q143, "1", H106:H143), 0)</f>
        <v>0</v>
      </c>
      <c r="I144" s="14"/>
      <c r="J144" s="15">
        <f>ROUNDDOWN(SUMIF(Q106:Q143, "1", J106:J143), 0)</f>
        <v>0</v>
      </c>
      <c r="K144" s="14"/>
      <c r="L144" s="15">
        <f>F144+H144+J144</f>
        <v>0</v>
      </c>
      <c r="M144" s="14"/>
      <c r="R144">
        <f t="shared" ref="R144:AY144" si="5">ROUNDDOWN(SUM(R106:R127), 0)</f>
        <v>0</v>
      </c>
      <c r="S144">
        <f t="shared" si="5"/>
        <v>0</v>
      </c>
      <c r="T144">
        <f t="shared" si="5"/>
        <v>0</v>
      </c>
      <c r="U144">
        <f t="shared" si="5"/>
        <v>0</v>
      </c>
      <c r="V144">
        <f t="shared" si="5"/>
        <v>0</v>
      </c>
      <c r="W144">
        <f t="shared" si="5"/>
        <v>0</v>
      </c>
      <c r="X144">
        <f t="shared" si="5"/>
        <v>0</v>
      </c>
      <c r="Y144">
        <f t="shared" si="5"/>
        <v>0</v>
      </c>
      <c r="Z144">
        <f t="shared" si="5"/>
        <v>0</v>
      </c>
      <c r="AA144">
        <f t="shared" si="5"/>
        <v>0</v>
      </c>
      <c r="AB144">
        <f t="shared" si="5"/>
        <v>0</v>
      </c>
      <c r="AC144">
        <f t="shared" si="5"/>
        <v>0</v>
      </c>
      <c r="AD144">
        <f t="shared" si="5"/>
        <v>0</v>
      </c>
      <c r="AE144">
        <f t="shared" si="5"/>
        <v>0</v>
      </c>
      <c r="AF144">
        <f t="shared" si="5"/>
        <v>0</v>
      </c>
      <c r="AG144">
        <f t="shared" si="5"/>
        <v>0</v>
      </c>
      <c r="AH144">
        <f t="shared" si="5"/>
        <v>0</v>
      </c>
      <c r="AI144">
        <f t="shared" si="5"/>
        <v>0</v>
      </c>
      <c r="AJ144">
        <f t="shared" si="5"/>
        <v>0</v>
      </c>
      <c r="AK144">
        <f t="shared" si="5"/>
        <v>0</v>
      </c>
      <c r="AL144">
        <f t="shared" si="5"/>
        <v>0</v>
      </c>
      <c r="AM144">
        <f t="shared" si="5"/>
        <v>0</v>
      </c>
      <c r="AN144">
        <f t="shared" si="5"/>
        <v>0</v>
      </c>
      <c r="AO144">
        <f t="shared" si="5"/>
        <v>0</v>
      </c>
      <c r="AP144">
        <f t="shared" si="5"/>
        <v>0</v>
      </c>
      <c r="AQ144">
        <f t="shared" si="5"/>
        <v>0</v>
      </c>
      <c r="AR144">
        <f t="shared" si="5"/>
        <v>0</v>
      </c>
      <c r="AS144">
        <f t="shared" si="5"/>
        <v>0</v>
      </c>
      <c r="AT144">
        <f t="shared" si="5"/>
        <v>0</v>
      </c>
      <c r="AU144">
        <f t="shared" si="5"/>
        <v>0</v>
      </c>
      <c r="AV144">
        <f t="shared" si="5"/>
        <v>0</v>
      </c>
      <c r="AW144">
        <f t="shared" si="5"/>
        <v>0</v>
      </c>
      <c r="AX144">
        <f t="shared" si="5"/>
        <v>0</v>
      </c>
      <c r="AY144">
        <f t="shared" si="5"/>
        <v>0</v>
      </c>
    </row>
    <row r="145" spans="1:51" ht="21" customHeight="1" x14ac:dyDescent="0.3">
      <c r="A145" s="90" t="s">
        <v>176</v>
      </c>
      <c r="B145" s="91"/>
      <c r="C145" s="91"/>
      <c r="D145" s="91"/>
      <c r="E145" s="91"/>
      <c r="F145" s="91"/>
      <c r="G145" s="91"/>
      <c r="H145" s="91"/>
      <c r="I145" s="91"/>
      <c r="J145" s="91"/>
      <c r="K145" s="91"/>
      <c r="L145" s="91"/>
      <c r="M145" s="91"/>
    </row>
    <row r="146" spans="1:51" ht="21" customHeight="1" x14ac:dyDescent="0.3">
      <c r="A146" s="6" t="s">
        <v>36</v>
      </c>
      <c r="B146" s="6" t="s">
        <v>37</v>
      </c>
      <c r="C146" s="8" t="s">
        <v>8</v>
      </c>
      <c r="D146" s="9">
        <v>1</v>
      </c>
      <c r="E146" s="10"/>
      <c r="F146" s="10"/>
      <c r="G146" s="10"/>
      <c r="H146" s="10"/>
      <c r="I146" s="10"/>
      <c r="J146" s="10"/>
      <c r="K146" s="10"/>
      <c r="L146" s="10"/>
      <c r="M146" s="18"/>
      <c r="P146" s="1"/>
      <c r="AY146" s="1"/>
    </row>
    <row r="147" spans="1:51" ht="21" customHeight="1" x14ac:dyDescent="0.3">
      <c r="A147" s="6" t="s">
        <v>24</v>
      </c>
      <c r="B147" s="6" t="s">
        <v>25</v>
      </c>
      <c r="C147" s="8" t="s">
        <v>8</v>
      </c>
      <c r="D147" s="9">
        <v>5</v>
      </c>
      <c r="E147" s="10"/>
      <c r="F147" s="10"/>
      <c r="G147" s="10"/>
      <c r="H147" s="10"/>
      <c r="I147" s="10"/>
      <c r="J147" s="10"/>
      <c r="K147" s="10"/>
      <c r="L147" s="19"/>
      <c r="M147" s="18"/>
      <c r="P147" s="1"/>
      <c r="AY147" s="1"/>
    </row>
    <row r="148" spans="1:51" ht="21" customHeight="1" x14ac:dyDescent="0.3">
      <c r="A148" s="6" t="s">
        <v>77</v>
      </c>
      <c r="B148" s="6" t="s">
        <v>71</v>
      </c>
      <c r="C148" s="8" t="s">
        <v>23</v>
      </c>
      <c r="D148" s="9">
        <v>0.25</v>
      </c>
      <c r="E148" s="10"/>
      <c r="F148" s="10"/>
      <c r="G148" s="10"/>
      <c r="H148" s="10"/>
      <c r="I148" s="10"/>
      <c r="J148" s="10"/>
      <c r="K148" s="10"/>
      <c r="L148" s="10"/>
      <c r="M148" s="18"/>
      <c r="P148" s="1"/>
      <c r="AY148" s="1"/>
    </row>
    <row r="149" spans="1:51" ht="21" customHeight="1" x14ac:dyDescent="0.3">
      <c r="A149" s="7"/>
      <c r="B149" s="7"/>
      <c r="C149" s="16"/>
      <c r="D149" s="17"/>
      <c r="E149" s="17"/>
      <c r="F149" s="17"/>
      <c r="G149" s="17"/>
      <c r="H149" s="17"/>
      <c r="I149" s="17"/>
      <c r="J149" s="17"/>
      <c r="K149" s="17"/>
      <c r="L149" s="17"/>
      <c r="M149" s="17"/>
    </row>
    <row r="150" spans="1:51" ht="21" customHeight="1" x14ac:dyDescent="0.3">
      <c r="A150" s="7"/>
      <c r="B150" s="7"/>
      <c r="C150" s="16"/>
      <c r="D150" s="17"/>
      <c r="E150" s="17"/>
      <c r="F150" s="17"/>
      <c r="G150" s="17"/>
      <c r="H150" s="17"/>
      <c r="I150" s="17"/>
      <c r="J150" s="17"/>
      <c r="K150" s="17"/>
      <c r="L150" s="17"/>
      <c r="M150" s="17"/>
    </row>
    <row r="151" spans="1:51" ht="21" customHeight="1" x14ac:dyDescent="0.3">
      <c r="A151" s="7"/>
      <c r="B151" s="7"/>
      <c r="C151" s="16"/>
      <c r="D151" s="17"/>
      <c r="E151" s="17"/>
      <c r="F151" s="17"/>
      <c r="G151" s="17"/>
      <c r="H151" s="17"/>
      <c r="I151" s="17"/>
      <c r="J151" s="17"/>
      <c r="K151" s="17"/>
      <c r="L151" s="17"/>
      <c r="M151" s="17"/>
    </row>
    <row r="152" spans="1:51" ht="21" customHeight="1" x14ac:dyDescent="0.3">
      <c r="A152" s="7"/>
      <c r="B152" s="7"/>
      <c r="C152" s="16"/>
      <c r="D152" s="17"/>
      <c r="E152" s="17"/>
      <c r="F152" s="17"/>
      <c r="G152" s="17"/>
      <c r="H152" s="17"/>
      <c r="I152" s="17"/>
      <c r="J152" s="17"/>
      <c r="K152" s="17"/>
      <c r="L152" s="17"/>
      <c r="M152" s="17"/>
    </row>
    <row r="153" spans="1:51" ht="21" customHeight="1" x14ac:dyDescent="0.3">
      <c r="A153" s="7"/>
      <c r="B153" s="7"/>
      <c r="C153" s="16"/>
      <c r="D153" s="17"/>
      <c r="E153" s="17"/>
      <c r="F153" s="17"/>
      <c r="G153" s="17"/>
      <c r="H153" s="17"/>
      <c r="I153" s="17"/>
      <c r="J153" s="17"/>
      <c r="K153" s="17"/>
      <c r="L153" s="17"/>
      <c r="M153" s="17"/>
    </row>
    <row r="154" spans="1:51" ht="21" customHeight="1" x14ac:dyDescent="0.3">
      <c r="A154" s="7"/>
      <c r="B154" s="7"/>
      <c r="C154" s="16"/>
      <c r="D154" s="17"/>
      <c r="E154" s="17"/>
      <c r="F154" s="17"/>
      <c r="G154" s="17"/>
      <c r="H154" s="17"/>
      <c r="I154" s="17"/>
      <c r="J154" s="17"/>
      <c r="K154" s="17"/>
      <c r="L154" s="17"/>
      <c r="M154" s="17"/>
    </row>
    <row r="155" spans="1:51" ht="21" customHeight="1" x14ac:dyDescent="0.3">
      <c r="A155" s="7"/>
      <c r="B155" s="7"/>
      <c r="C155" s="16"/>
      <c r="D155" s="17"/>
      <c r="E155" s="17"/>
      <c r="F155" s="17"/>
      <c r="G155" s="17"/>
      <c r="H155" s="17"/>
      <c r="I155" s="17"/>
      <c r="J155" s="17"/>
      <c r="K155" s="17"/>
      <c r="L155" s="17"/>
      <c r="M155" s="17"/>
    </row>
    <row r="156" spans="1:51" ht="21" customHeight="1" x14ac:dyDescent="0.3">
      <c r="A156" s="7"/>
      <c r="B156" s="7"/>
      <c r="C156" s="16"/>
      <c r="D156" s="17"/>
      <c r="E156" s="17"/>
      <c r="F156" s="17"/>
      <c r="G156" s="17"/>
      <c r="H156" s="17"/>
      <c r="I156" s="17"/>
      <c r="J156" s="17"/>
      <c r="K156" s="17"/>
      <c r="L156" s="17"/>
      <c r="M156" s="17"/>
    </row>
    <row r="157" spans="1:51" ht="21" customHeight="1" x14ac:dyDescent="0.3">
      <c r="A157" s="7"/>
      <c r="B157" s="7"/>
      <c r="C157" s="16"/>
      <c r="D157" s="17"/>
      <c r="E157" s="17"/>
      <c r="F157" s="17"/>
      <c r="G157" s="17"/>
      <c r="H157" s="17"/>
      <c r="I157" s="17"/>
      <c r="J157" s="17"/>
      <c r="K157" s="17"/>
      <c r="L157" s="17"/>
      <c r="M157" s="17"/>
    </row>
    <row r="158" spans="1:51" ht="21" customHeight="1" x14ac:dyDescent="0.3">
      <c r="A158" s="7"/>
      <c r="B158" s="7"/>
      <c r="C158" s="16"/>
      <c r="D158" s="17"/>
      <c r="E158" s="17"/>
      <c r="F158" s="17"/>
      <c r="G158" s="17"/>
      <c r="H158" s="17"/>
      <c r="I158" s="17"/>
      <c r="J158" s="17"/>
      <c r="K158" s="17"/>
      <c r="L158" s="17"/>
      <c r="M158" s="17"/>
    </row>
    <row r="159" spans="1:51" ht="21" customHeight="1" x14ac:dyDescent="0.3">
      <c r="A159" s="7"/>
      <c r="B159" s="7"/>
      <c r="C159" s="16"/>
      <c r="D159" s="17"/>
      <c r="E159" s="17"/>
      <c r="F159" s="17"/>
      <c r="G159" s="17"/>
      <c r="H159" s="17"/>
      <c r="I159" s="17"/>
      <c r="J159" s="17"/>
      <c r="K159" s="17"/>
      <c r="L159" s="17"/>
      <c r="M159" s="17"/>
    </row>
    <row r="160" spans="1:51" ht="21" customHeight="1" x14ac:dyDescent="0.3">
      <c r="A160" s="7"/>
      <c r="B160" s="7"/>
      <c r="C160" s="16"/>
      <c r="D160" s="17"/>
      <c r="E160" s="17"/>
      <c r="F160" s="17"/>
      <c r="G160" s="17"/>
      <c r="H160" s="17"/>
      <c r="I160" s="17"/>
      <c r="J160" s="17"/>
      <c r="K160" s="17"/>
      <c r="L160" s="17"/>
      <c r="M160" s="17"/>
    </row>
    <row r="161" spans="1:51" ht="21" customHeight="1" x14ac:dyDescent="0.3">
      <c r="A161" s="7"/>
      <c r="B161" s="7"/>
      <c r="C161" s="16"/>
      <c r="D161" s="17"/>
      <c r="E161" s="17"/>
      <c r="F161" s="17"/>
      <c r="G161" s="17"/>
      <c r="H161" s="17"/>
      <c r="I161" s="17"/>
      <c r="J161" s="17"/>
      <c r="K161" s="17"/>
      <c r="L161" s="17"/>
      <c r="M161" s="17"/>
    </row>
    <row r="162" spans="1:51" ht="21" customHeight="1" x14ac:dyDescent="0.3">
      <c r="A162" s="7"/>
      <c r="B162" s="7"/>
      <c r="C162" s="16"/>
      <c r="D162" s="17"/>
      <c r="E162" s="17"/>
      <c r="F162" s="17"/>
      <c r="G162" s="17"/>
      <c r="H162" s="17"/>
      <c r="I162" s="17"/>
      <c r="J162" s="17"/>
      <c r="K162" s="17"/>
      <c r="L162" s="17"/>
      <c r="M162" s="17"/>
    </row>
    <row r="163" spans="1:51" ht="21" customHeight="1" x14ac:dyDescent="0.3">
      <c r="A163" s="7"/>
      <c r="B163" s="7"/>
      <c r="C163" s="16"/>
      <c r="D163" s="17"/>
      <c r="E163" s="17"/>
      <c r="F163" s="17"/>
      <c r="G163" s="17"/>
      <c r="H163" s="17"/>
      <c r="I163" s="17"/>
      <c r="J163" s="17"/>
      <c r="K163" s="17"/>
      <c r="L163" s="17"/>
      <c r="M163" s="17"/>
    </row>
    <row r="164" spans="1:51" ht="21" customHeight="1" x14ac:dyDescent="0.3">
      <c r="A164" s="11" t="s">
        <v>67</v>
      </c>
      <c r="B164" s="12"/>
      <c r="C164" s="13"/>
      <c r="D164" s="14"/>
      <c r="E164" s="14"/>
      <c r="F164" s="15">
        <f>ROUNDDOWN(SUMIF(Q146:Q163, "1", F146:F163), 0)</f>
        <v>0</v>
      </c>
      <c r="G164" s="14"/>
      <c r="H164" s="15">
        <f>ROUNDDOWN(SUMIF(Q146:Q163, "1", H146:H163), 0)</f>
        <v>0</v>
      </c>
      <c r="I164" s="14"/>
      <c r="J164" s="15">
        <f>ROUNDDOWN(SUMIF(Q146:Q163, "1", J146:J163), 0)</f>
        <v>0</v>
      </c>
      <c r="K164" s="14"/>
      <c r="L164" s="15">
        <f>F164+H164+J164</f>
        <v>0</v>
      </c>
      <c r="M164" s="14"/>
      <c r="R164">
        <f t="shared" ref="R164:AY164" si="6">ROUNDDOWN(SUM(R146:R148), 0)</f>
        <v>0</v>
      </c>
      <c r="S164">
        <f t="shared" si="6"/>
        <v>0</v>
      </c>
      <c r="T164">
        <f t="shared" si="6"/>
        <v>0</v>
      </c>
      <c r="U164">
        <f t="shared" si="6"/>
        <v>0</v>
      </c>
      <c r="V164">
        <f t="shared" si="6"/>
        <v>0</v>
      </c>
      <c r="W164">
        <f t="shared" si="6"/>
        <v>0</v>
      </c>
      <c r="X164">
        <f t="shared" si="6"/>
        <v>0</v>
      </c>
      <c r="Y164">
        <f t="shared" si="6"/>
        <v>0</v>
      </c>
      <c r="Z164">
        <f t="shared" si="6"/>
        <v>0</v>
      </c>
      <c r="AA164">
        <f t="shared" si="6"/>
        <v>0</v>
      </c>
      <c r="AB164">
        <f t="shared" si="6"/>
        <v>0</v>
      </c>
      <c r="AC164">
        <f t="shared" si="6"/>
        <v>0</v>
      </c>
      <c r="AD164">
        <f t="shared" si="6"/>
        <v>0</v>
      </c>
      <c r="AE164">
        <f t="shared" si="6"/>
        <v>0</v>
      </c>
      <c r="AF164">
        <f t="shared" si="6"/>
        <v>0</v>
      </c>
      <c r="AG164">
        <f t="shared" si="6"/>
        <v>0</v>
      </c>
      <c r="AH164">
        <f t="shared" si="6"/>
        <v>0</v>
      </c>
      <c r="AI164">
        <f t="shared" si="6"/>
        <v>0</v>
      </c>
      <c r="AJ164">
        <f t="shared" si="6"/>
        <v>0</v>
      </c>
      <c r="AK164">
        <f t="shared" si="6"/>
        <v>0</v>
      </c>
      <c r="AL164">
        <f t="shared" si="6"/>
        <v>0</v>
      </c>
      <c r="AM164">
        <f t="shared" si="6"/>
        <v>0</v>
      </c>
      <c r="AN164">
        <f t="shared" si="6"/>
        <v>0</v>
      </c>
      <c r="AO164">
        <f t="shared" si="6"/>
        <v>0</v>
      </c>
      <c r="AP164">
        <f t="shared" si="6"/>
        <v>0</v>
      </c>
      <c r="AQ164">
        <f t="shared" si="6"/>
        <v>0</v>
      </c>
      <c r="AR164">
        <f t="shared" si="6"/>
        <v>0</v>
      </c>
      <c r="AS164">
        <f t="shared" si="6"/>
        <v>0</v>
      </c>
      <c r="AT164">
        <f t="shared" si="6"/>
        <v>0</v>
      </c>
      <c r="AU164">
        <f t="shared" si="6"/>
        <v>0</v>
      </c>
      <c r="AV164">
        <f t="shared" si="6"/>
        <v>0</v>
      </c>
      <c r="AW164">
        <f t="shared" si="6"/>
        <v>0</v>
      </c>
      <c r="AX164">
        <f t="shared" si="6"/>
        <v>0</v>
      </c>
      <c r="AY164">
        <f t="shared" si="6"/>
        <v>0</v>
      </c>
    </row>
    <row r="165" spans="1:51" ht="21" customHeight="1" x14ac:dyDescent="0.3">
      <c r="A165" s="90" t="s">
        <v>177</v>
      </c>
      <c r="B165" s="91"/>
      <c r="C165" s="91"/>
      <c r="D165" s="91"/>
      <c r="E165" s="91"/>
      <c r="F165" s="91"/>
      <c r="G165" s="91"/>
      <c r="H165" s="91"/>
      <c r="I165" s="91"/>
      <c r="J165" s="91"/>
      <c r="K165" s="91"/>
      <c r="L165" s="91"/>
      <c r="M165" s="91"/>
    </row>
    <row r="166" spans="1:51" ht="21" customHeight="1" x14ac:dyDescent="0.3">
      <c r="A166" s="6" t="s">
        <v>122</v>
      </c>
      <c r="B166" s="6" t="s">
        <v>123</v>
      </c>
      <c r="C166" s="8" t="s">
        <v>18</v>
      </c>
      <c r="D166" s="9">
        <v>137.80000000000001</v>
      </c>
      <c r="E166" s="10"/>
      <c r="F166" s="10"/>
      <c r="G166" s="10"/>
      <c r="H166" s="10"/>
      <c r="I166" s="10"/>
      <c r="J166" s="10"/>
      <c r="K166" s="10"/>
      <c r="L166" s="10"/>
      <c r="M166" s="18"/>
      <c r="P166" s="1"/>
      <c r="AY166" s="1"/>
    </row>
    <row r="167" spans="1:51" ht="21" customHeight="1" x14ac:dyDescent="0.3">
      <c r="A167" s="6" t="s">
        <v>124</v>
      </c>
      <c r="B167" s="6" t="s">
        <v>125</v>
      </c>
      <c r="C167" s="8" t="s">
        <v>18</v>
      </c>
      <c r="D167" s="9">
        <v>1.58</v>
      </c>
      <c r="E167" s="10"/>
      <c r="F167" s="10"/>
      <c r="G167" s="10"/>
      <c r="H167" s="10"/>
      <c r="I167" s="10"/>
      <c r="J167" s="10"/>
      <c r="K167" s="10"/>
      <c r="L167" s="10"/>
      <c r="M167" s="18"/>
      <c r="P167" s="1"/>
      <c r="AY167" s="1"/>
    </row>
    <row r="168" spans="1:51" ht="21" customHeight="1" x14ac:dyDescent="0.3">
      <c r="A168" s="6" t="s">
        <v>126</v>
      </c>
      <c r="B168" s="6" t="s">
        <v>123</v>
      </c>
      <c r="C168" s="8" t="s">
        <v>12</v>
      </c>
      <c r="D168" s="9">
        <v>25</v>
      </c>
      <c r="E168" s="10"/>
      <c r="F168" s="10"/>
      <c r="G168" s="10"/>
      <c r="H168" s="10"/>
      <c r="I168" s="10"/>
      <c r="J168" s="10"/>
      <c r="K168" s="10"/>
      <c r="L168" s="10"/>
      <c r="M168" s="18"/>
      <c r="P168" s="1"/>
      <c r="AY168" s="1"/>
    </row>
    <row r="169" spans="1:51" ht="21" customHeight="1" x14ac:dyDescent="0.3">
      <c r="A169" s="6" t="s">
        <v>73</v>
      </c>
      <c r="B169" s="6" t="s">
        <v>76</v>
      </c>
      <c r="C169" s="8" t="s">
        <v>23</v>
      </c>
      <c r="D169" s="9">
        <v>6.47</v>
      </c>
      <c r="E169" s="10"/>
      <c r="F169" s="10"/>
      <c r="G169" s="10"/>
      <c r="H169" s="10"/>
      <c r="I169" s="10"/>
      <c r="J169" s="10"/>
      <c r="K169" s="10"/>
      <c r="L169" s="10"/>
      <c r="M169" s="18"/>
      <c r="P169" s="1"/>
      <c r="AY169" s="1"/>
    </row>
    <row r="170" spans="1:51" ht="21" customHeight="1" x14ac:dyDescent="0.3">
      <c r="A170" s="7"/>
      <c r="B170" s="7"/>
      <c r="C170" s="16"/>
      <c r="D170" s="17"/>
      <c r="E170" s="17"/>
      <c r="F170" s="17"/>
      <c r="G170" s="17"/>
      <c r="H170" s="17"/>
      <c r="I170" s="17"/>
      <c r="J170" s="17"/>
      <c r="K170" s="17"/>
      <c r="L170" s="17"/>
      <c r="M170" s="17"/>
    </row>
    <row r="171" spans="1:51" ht="21" customHeight="1" x14ac:dyDescent="0.3">
      <c r="A171" s="7"/>
      <c r="B171" s="7"/>
      <c r="C171" s="16"/>
      <c r="D171" s="17"/>
      <c r="E171" s="17"/>
      <c r="F171" s="17"/>
      <c r="G171" s="17"/>
      <c r="H171" s="17"/>
      <c r="I171" s="17"/>
      <c r="J171" s="17"/>
      <c r="K171" s="17"/>
      <c r="L171" s="17"/>
      <c r="M171" s="17"/>
    </row>
    <row r="172" spans="1:51" ht="21" customHeight="1" x14ac:dyDescent="0.3">
      <c r="A172" s="7"/>
      <c r="B172" s="7"/>
      <c r="C172" s="16"/>
      <c r="D172" s="17"/>
      <c r="E172" s="17"/>
      <c r="F172" s="17"/>
      <c r="G172" s="17"/>
      <c r="H172" s="17"/>
      <c r="I172" s="17"/>
      <c r="J172" s="17"/>
      <c r="K172" s="17"/>
      <c r="L172" s="17"/>
      <c r="M172" s="17"/>
    </row>
    <row r="173" spans="1:51" ht="21" customHeight="1" x14ac:dyDescent="0.3">
      <c r="A173" s="7"/>
      <c r="B173" s="7"/>
      <c r="C173" s="16"/>
      <c r="D173" s="17"/>
      <c r="E173" s="17"/>
      <c r="F173" s="17"/>
      <c r="G173" s="17"/>
      <c r="H173" s="17"/>
      <c r="I173" s="17"/>
      <c r="J173" s="17"/>
      <c r="K173" s="17"/>
      <c r="L173" s="17"/>
      <c r="M173" s="17"/>
    </row>
    <row r="174" spans="1:51" ht="21" customHeight="1" x14ac:dyDescent="0.3">
      <c r="A174" s="7"/>
      <c r="B174" s="7"/>
      <c r="C174" s="16"/>
      <c r="D174" s="17"/>
      <c r="E174" s="17"/>
      <c r="F174" s="17"/>
      <c r="G174" s="17"/>
      <c r="H174" s="17"/>
      <c r="I174" s="17"/>
      <c r="J174" s="17"/>
      <c r="K174" s="17"/>
      <c r="L174" s="17"/>
      <c r="M174" s="17"/>
    </row>
    <row r="175" spans="1:51" ht="21" customHeight="1" x14ac:dyDescent="0.3">
      <c r="A175" s="7"/>
      <c r="B175" s="7"/>
      <c r="C175" s="16"/>
      <c r="D175" s="17"/>
      <c r="E175" s="17"/>
      <c r="F175" s="17"/>
      <c r="G175" s="17"/>
      <c r="H175" s="17"/>
      <c r="I175" s="17"/>
      <c r="J175" s="17"/>
      <c r="K175" s="17"/>
      <c r="L175" s="17"/>
      <c r="M175" s="17"/>
    </row>
    <row r="176" spans="1:51" ht="21" customHeight="1" x14ac:dyDescent="0.3">
      <c r="A176" s="7"/>
      <c r="B176" s="7"/>
      <c r="C176" s="16"/>
      <c r="D176" s="17"/>
      <c r="E176" s="17"/>
      <c r="F176" s="17"/>
      <c r="G176" s="17"/>
      <c r="H176" s="17"/>
      <c r="I176" s="17"/>
      <c r="J176" s="17"/>
      <c r="K176" s="17"/>
      <c r="L176" s="17"/>
      <c r="M176" s="17"/>
    </row>
    <row r="177" spans="1:51" ht="21" customHeight="1" x14ac:dyDescent="0.3">
      <c r="A177" s="7"/>
      <c r="B177" s="7"/>
      <c r="C177" s="16"/>
      <c r="D177" s="17"/>
      <c r="E177" s="17"/>
      <c r="F177" s="17"/>
      <c r="G177" s="17"/>
      <c r="H177" s="17"/>
      <c r="I177" s="17"/>
      <c r="J177" s="17"/>
      <c r="K177" s="17"/>
      <c r="L177" s="17"/>
      <c r="M177" s="17"/>
    </row>
    <row r="178" spans="1:51" ht="21" customHeight="1" x14ac:dyDescent="0.3">
      <c r="A178" s="7"/>
      <c r="B178" s="7"/>
      <c r="C178" s="16"/>
      <c r="D178" s="17"/>
      <c r="E178" s="17"/>
      <c r="F178" s="17"/>
      <c r="G178" s="17"/>
      <c r="H178" s="17"/>
      <c r="I178" s="17"/>
      <c r="J178" s="17"/>
      <c r="K178" s="17"/>
      <c r="L178" s="17"/>
      <c r="M178" s="17"/>
    </row>
    <row r="179" spans="1:51" ht="21" customHeight="1" x14ac:dyDescent="0.3">
      <c r="A179" s="7"/>
      <c r="B179" s="7"/>
      <c r="C179" s="16"/>
      <c r="D179" s="17"/>
      <c r="E179" s="17"/>
      <c r="F179" s="17"/>
      <c r="G179" s="17"/>
      <c r="H179" s="17"/>
      <c r="I179" s="17"/>
      <c r="J179" s="17"/>
      <c r="K179" s="17"/>
      <c r="L179" s="17"/>
      <c r="M179" s="17"/>
    </row>
    <row r="180" spans="1:51" ht="21" customHeight="1" x14ac:dyDescent="0.3">
      <c r="A180" s="7"/>
      <c r="B180" s="7"/>
      <c r="C180" s="16"/>
      <c r="D180" s="17"/>
      <c r="E180" s="17"/>
      <c r="F180" s="17"/>
      <c r="G180" s="17"/>
      <c r="H180" s="17"/>
      <c r="I180" s="17"/>
      <c r="J180" s="17"/>
      <c r="K180" s="17"/>
      <c r="L180" s="17"/>
      <c r="M180" s="17"/>
    </row>
    <row r="181" spans="1:51" ht="21" customHeight="1" x14ac:dyDescent="0.3">
      <c r="A181" s="7"/>
      <c r="B181" s="7"/>
      <c r="C181" s="16"/>
      <c r="D181" s="17"/>
      <c r="E181" s="17"/>
      <c r="F181" s="17"/>
      <c r="G181" s="17"/>
      <c r="H181" s="17"/>
      <c r="I181" s="17"/>
      <c r="J181" s="17"/>
      <c r="K181" s="17"/>
      <c r="L181" s="17"/>
      <c r="M181" s="17"/>
    </row>
    <row r="182" spans="1:51" ht="21" customHeight="1" x14ac:dyDescent="0.3">
      <c r="A182" s="7"/>
      <c r="B182" s="7"/>
      <c r="C182" s="16"/>
      <c r="D182" s="17"/>
      <c r="E182" s="17"/>
      <c r="F182" s="17"/>
      <c r="G182" s="17"/>
      <c r="H182" s="17"/>
      <c r="I182" s="17"/>
      <c r="J182" s="17"/>
      <c r="K182" s="17"/>
      <c r="L182" s="17"/>
      <c r="M182" s="17"/>
    </row>
    <row r="183" spans="1:51" ht="21" customHeight="1" x14ac:dyDescent="0.3">
      <c r="A183" s="7"/>
      <c r="B183" s="7"/>
      <c r="C183" s="16"/>
      <c r="D183" s="17"/>
      <c r="E183" s="17"/>
      <c r="F183" s="17"/>
      <c r="G183" s="17"/>
      <c r="H183" s="17"/>
      <c r="I183" s="17"/>
      <c r="J183" s="17"/>
      <c r="K183" s="17"/>
      <c r="L183" s="17"/>
      <c r="M183" s="17"/>
    </row>
    <row r="184" spans="1:51" ht="21" customHeight="1" x14ac:dyDescent="0.3">
      <c r="A184" s="11" t="s">
        <v>67</v>
      </c>
      <c r="B184" s="12"/>
      <c r="C184" s="13"/>
      <c r="D184" s="14"/>
      <c r="E184" s="14"/>
      <c r="F184" s="15">
        <f>ROUNDDOWN(SUMIF(Q166:Q183, "1", F166:F183), 0)</f>
        <v>0</v>
      </c>
      <c r="G184" s="14"/>
      <c r="H184" s="15">
        <f>ROUNDDOWN(SUMIF(Q166:Q183, "1", H166:H183), 0)</f>
        <v>0</v>
      </c>
      <c r="I184" s="14"/>
      <c r="J184" s="15">
        <f>ROUNDDOWN(SUMIF(Q166:Q183, "1", J166:J183), 0)</f>
        <v>0</v>
      </c>
      <c r="K184" s="14"/>
      <c r="L184" s="15">
        <f>F184+H184+J184</f>
        <v>0</v>
      </c>
      <c r="M184" s="14"/>
      <c r="R184">
        <f t="shared" ref="R184:AY184" si="7">ROUNDDOWN(SUM(R166:R169), 0)</f>
        <v>0</v>
      </c>
      <c r="S184">
        <f t="shared" si="7"/>
        <v>0</v>
      </c>
      <c r="T184">
        <f t="shared" si="7"/>
        <v>0</v>
      </c>
      <c r="U184">
        <f t="shared" si="7"/>
        <v>0</v>
      </c>
      <c r="V184">
        <f t="shared" si="7"/>
        <v>0</v>
      </c>
      <c r="W184">
        <f t="shared" si="7"/>
        <v>0</v>
      </c>
      <c r="X184">
        <f t="shared" si="7"/>
        <v>0</v>
      </c>
      <c r="Y184">
        <f t="shared" si="7"/>
        <v>0</v>
      </c>
      <c r="Z184">
        <f t="shared" si="7"/>
        <v>0</v>
      </c>
      <c r="AA184">
        <f t="shared" si="7"/>
        <v>0</v>
      </c>
      <c r="AB184">
        <f t="shared" si="7"/>
        <v>0</v>
      </c>
      <c r="AC184">
        <f t="shared" si="7"/>
        <v>0</v>
      </c>
      <c r="AD184">
        <f t="shared" si="7"/>
        <v>0</v>
      </c>
      <c r="AE184">
        <f t="shared" si="7"/>
        <v>0</v>
      </c>
      <c r="AF184">
        <f t="shared" si="7"/>
        <v>0</v>
      </c>
      <c r="AG184">
        <f t="shared" si="7"/>
        <v>0</v>
      </c>
      <c r="AH184">
        <f t="shared" si="7"/>
        <v>0</v>
      </c>
      <c r="AI184">
        <f t="shared" si="7"/>
        <v>0</v>
      </c>
      <c r="AJ184">
        <f t="shared" si="7"/>
        <v>0</v>
      </c>
      <c r="AK184">
        <f t="shared" si="7"/>
        <v>0</v>
      </c>
      <c r="AL184">
        <f t="shared" si="7"/>
        <v>0</v>
      </c>
      <c r="AM184">
        <f t="shared" si="7"/>
        <v>0</v>
      </c>
      <c r="AN184">
        <f t="shared" si="7"/>
        <v>0</v>
      </c>
      <c r="AO184">
        <f t="shared" si="7"/>
        <v>0</v>
      </c>
      <c r="AP184">
        <f t="shared" si="7"/>
        <v>0</v>
      </c>
      <c r="AQ184">
        <f t="shared" si="7"/>
        <v>0</v>
      </c>
      <c r="AR184">
        <f t="shared" si="7"/>
        <v>0</v>
      </c>
      <c r="AS184">
        <f t="shared" si="7"/>
        <v>0</v>
      </c>
      <c r="AT184">
        <f t="shared" si="7"/>
        <v>0</v>
      </c>
      <c r="AU184">
        <f t="shared" si="7"/>
        <v>0</v>
      </c>
      <c r="AV184">
        <f t="shared" si="7"/>
        <v>0</v>
      </c>
      <c r="AW184">
        <f t="shared" si="7"/>
        <v>0</v>
      </c>
      <c r="AX184">
        <f t="shared" si="7"/>
        <v>0</v>
      </c>
      <c r="AY184">
        <f t="shared" si="7"/>
        <v>0</v>
      </c>
    </row>
    <row r="185" spans="1:51" ht="21" customHeight="1" x14ac:dyDescent="0.3">
      <c r="A185" s="90" t="s">
        <v>178</v>
      </c>
      <c r="B185" s="91"/>
      <c r="C185" s="91"/>
      <c r="D185" s="91"/>
      <c r="E185" s="91"/>
      <c r="F185" s="91"/>
      <c r="G185" s="91"/>
      <c r="H185" s="91"/>
      <c r="I185" s="91"/>
      <c r="J185" s="91"/>
      <c r="K185" s="91"/>
      <c r="L185" s="91"/>
      <c r="M185" s="91"/>
    </row>
    <row r="186" spans="1:51" ht="21" customHeight="1" x14ac:dyDescent="0.3">
      <c r="A186" s="6" t="s">
        <v>6</v>
      </c>
      <c r="B186" s="6" t="s">
        <v>7</v>
      </c>
      <c r="C186" s="8" t="s">
        <v>8</v>
      </c>
      <c r="D186" s="9">
        <v>3</v>
      </c>
      <c r="E186" s="10"/>
      <c r="F186" s="10"/>
      <c r="G186" s="10"/>
      <c r="H186" s="10"/>
      <c r="I186" s="10"/>
      <c r="J186" s="10"/>
      <c r="K186" s="10"/>
      <c r="L186" s="10"/>
      <c r="M186" s="18"/>
      <c r="AY186" s="1"/>
    </row>
    <row r="187" spans="1:51" ht="21" customHeight="1" x14ac:dyDescent="0.3">
      <c r="A187" s="6" t="s">
        <v>99</v>
      </c>
      <c r="B187" s="6" t="s">
        <v>100</v>
      </c>
      <c r="C187" s="8" t="s">
        <v>84</v>
      </c>
      <c r="D187" s="9">
        <v>3</v>
      </c>
      <c r="E187" s="10"/>
      <c r="F187" s="10"/>
      <c r="G187" s="10"/>
      <c r="H187" s="10"/>
      <c r="I187" s="10"/>
      <c r="J187" s="10"/>
      <c r="K187" s="10"/>
      <c r="L187" s="10"/>
      <c r="M187" s="18"/>
      <c r="AY187" s="1"/>
    </row>
    <row r="188" spans="1:51" ht="21" customHeight="1" x14ac:dyDescent="0.3">
      <c r="A188" s="7"/>
      <c r="B188" s="7"/>
      <c r="C188" s="16"/>
      <c r="D188" s="17"/>
      <c r="E188" s="17"/>
      <c r="F188" s="17"/>
      <c r="G188" s="17"/>
      <c r="H188" s="17"/>
      <c r="I188" s="17"/>
      <c r="J188" s="17"/>
      <c r="K188" s="17"/>
      <c r="L188" s="17"/>
      <c r="M188" s="17"/>
    </row>
    <row r="189" spans="1:51" ht="21" customHeight="1" x14ac:dyDescent="0.3">
      <c r="A189" s="7"/>
      <c r="B189" s="7"/>
      <c r="C189" s="16"/>
      <c r="D189" s="17"/>
      <c r="E189" s="17"/>
      <c r="F189" s="17"/>
      <c r="G189" s="17"/>
      <c r="H189" s="17"/>
      <c r="I189" s="17"/>
      <c r="J189" s="17"/>
      <c r="K189" s="17"/>
      <c r="L189" s="17"/>
      <c r="M189" s="17"/>
    </row>
    <row r="190" spans="1:51" ht="21" customHeight="1" x14ac:dyDescent="0.3">
      <c r="A190" s="7"/>
      <c r="B190" s="7"/>
      <c r="C190" s="16"/>
      <c r="D190" s="17"/>
      <c r="E190" s="17"/>
      <c r="F190" s="17"/>
      <c r="G190" s="17"/>
      <c r="H190" s="17"/>
      <c r="I190" s="17"/>
      <c r="J190" s="17"/>
      <c r="K190" s="17"/>
      <c r="L190" s="17"/>
      <c r="M190" s="17"/>
    </row>
    <row r="191" spans="1:51" ht="21" customHeight="1" x14ac:dyDescent="0.3">
      <c r="A191" s="7"/>
      <c r="B191" s="7"/>
      <c r="C191" s="16"/>
      <c r="D191" s="17"/>
      <c r="E191" s="17"/>
      <c r="F191" s="17"/>
      <c r="G191" s="17"/>
      <c r="H191" s="17"/>
      <c r="I191" s="17"/>
      <c r="J191" s="17"/>
      <c r="K191" s="17"/>
      <c r="L191" s="17"/>
      <c r="M191" s="17"/>
    </row>
    <row r="192" spans="1:51" ht="21" customHeight="1" x14ac:dyDescent="0.3">
      <c r="A192" s="7"/>
      <c r="B192" s="7"/>
      <c r="C192" s="16"/>
      <c r="D192" s="17"/>
      <c r="E192" s="17"/>
      <c r="F192" s="17"/>
      <c r="G192" s="17"/>
      <c r="H192" s="17"/>
      <c r="I192" s="17"/>
      <c r="J192" s="17"/>
      <c r="K192" s="17"/>
      <c r="L192" s="17"/>
      <c r="M192" s="17"/>
    </row>
    <row r="193" spans="1:51" ht="21" customHeight="1" x14ac:dyDescent="0.3">
      <c r="A193" s="7"/>
      <c r="B193" s="7"/>
      <c r="C193" s="16"/>
      <c r="D193" s="17"/>
      <c r="E193" s="17"/>
      <c r="F193" s="17"/>
      <c r="G193" s="17"/>
      <c r="H193" s="17"/>
      <c r="I193" s="17"/>
      <c r="J193" s="17"/>
      <c r="K193" s="17"/>
      <c r="L193" s="17"/>
      <c r="M193" s="17"/>
    </row>
    <row r="194" spans="1:51" ht="21" customHeight="1" x14ac:dyDescent="0.3">
      <c r="A194" s="7"/>
      <c r="B194" s="7"/>
      <c r="C194" s="16"/>
      <c r="D194" s="17"/>
      <c r="E194" s="17"/>
      <c r="F194" s="17"/>
      <c r="G194" s="17"/>
      <c r="H194" s="17"/>
      <c r="I194" s="17"/>
      <c r="J194" s="17"/>
      <c r="K194" s="17"/>
      <c r="L194" s="17"/>
      <c r="M194" s="17"/>
    </row>
    <row r="195" spans="1:51" ht="21" customHeight="1" x14ac:dyDescent="0.3">
      <c r="A195" s="7"/>
      <c r="B195" s="7"/>
      <c r="C195" s="16"/>
      <c r="D195" s="17"/>
      <c r="E195" s="17"/>
      <c r="F195" s="17"/>
      <c r="G195" s="17"/>
      <c r="H195" s="17"/>
      <c r="I195" s="17"/>
      <c r="J195" s="17"/>
      <c r="K195" s="17"/>
      <c r="L195" s="17"/>
      <c r="M195" s="17"/>
    </row>
    <row r="196" spans="1:51" ht="21" customHeight="1" x14ac:dyDescent="0.3">
      <c r="A196" s="7"/>
      <c r="B196" s="7"/>
      <c r="C196" s="16"/>
      <c r="D196" s="17"/>
      <c r="E196" s="17"/>
      <c r="F196" s="17"/>
      <c r="G196" s="17"/>
      <c r="H196" s="17"/>
      <c r="I196" s="17"/>
      <c r="J196" s="17"/>
      <c r="K196" s="17"/>
      <c r="L196" s="17"/>
      <c r="M196" s="17"/>
    </row>
    <row r="197" spans="1:51" ht="21" customHeight="1" x14ac:dyDescent="0.3">
      <c r="A197" s="7"/>
      <c r="B197" s="7"/>
      <c r="C197" s="16"/>
      <c r="D197" s="17"/>
      <c r="E197" s="17"/>
      <c r="F197" s="17"/>
      <c r="G197" s="17"/>
      <c r="H197" s="17"/>
      <c r="I197" s="17"/>
      <c r="J197" s="17"/>
      <c r="K197" s="17"/>
      <c r="L197" s="17"/>
      <c r="M197" s="17"/>
    </row>
    <row r="198" spans="1:51" ht="21" customHeight="1" x14ac:dyDescent="0.3">
      <c r="A198" s="7"/>
      <c r="B198" s="7"/>
      <c r="C198" s="16"/>
      <c r="D198" s="17"/>
      <c r="E198" s="17"/>
      <c r="F198" s="17"/>
      <c r="G198" s="17"/>
      <c r="H198" s="17"/>
      <c r="I198" s="17"/>
      <c r="J198" s="17"/>
      <c r="K198" s="17"/>
      <c r="L198" s="17"/>
      <c r="M198" s="17"/>
    </row>
    <row r="199" spans="1:51" ht="21" customHeight="1" x14ac:dyDescent="0.3">
      <c r="A199" s="7"/>
      <c r="B199" s="7"/>
      <c r="C199" s="16"/>
      <c r="D199" s="17"/>
      <c r="E199" s="17"/>
      <c r="F199" s="17"/>
      <c r="G199" s="17"/>
      <c r="H199" s="17"/>
      <c r="I199" s="17"/>
      <c r="J199" s="17"/>
      <c r="K199" s="17"/>
      <c r="L199" s="17"/>
      <c r="M199" s="17"/>
    </row>
    <row r="200" spans="1:51" ht="21" customHeight="1" x14ac:dyDescent="0.3">
      <c r="A200" s="7"/>
      <c r="B200" s="7"/>
      <c r="C200" s="16"/>
      <c r="D200" s="17"/>
      <c r="E200" s="17"/>
      <c r="F200" s="17"/>
      <c r="G200" s="17"/>
      <c r="H200" s="17"/>
      <c r="I200" s="17"/>
      <c r="J200" s="17"/>
      <c r="K200" s="17"/>
      <c r="L200" s="17"/>
      <c r="M200" s="17"/>
    </row>
    <row r="201" spans="1:51" ht="21" customHeight="1" x14ac:dyDescent="0.3">
      <c r="A201" s="7"/>
      <c r="B201" s="7"/>
      <c r="C201" s="16"/>
      <c r="D201" s="17"/>
      <c r="E201" s="17"/>
      <c r="F201" s="17"/>
      <c r="G201" s="17"/>
      <c r="H201" s="17"/>
      <c r="I201" s="17"/>
      <c r="J201" s="17"/>
      <c r="K201" s="17"/>
      <c r="L201" s="17"/>
      <c r="M201" s="17"/>
    </row>
    <row r="202" spans="1:51" ht="21" customHeight="1" x14ac:dyDescent="0.3">
      <c r="A202" s="7"/>
      <c r="B202" s="7"/>
      <c r="C202" s="16"/>
      <c r="D202" s="17"/>
      <c r="E202" s="17"/>
      <c r="F202" s="17"/>
      <c r="G202" s="17"/>
      <c r="H202" s="17"/>
      <c r="I202" s="17"/>
      <c r="J202" s="17"/>
      <c r="K202" s="17"/>
      <c r="L202" s="17"/>
      <c r="M202" s="17"/>
    </row>
    <row r="203" spans="1:51" ht="21" customHeight="1" x14ac:dyDescent="0.3">
      <c r="A203" s="7"/>
      <c r="B203" s="7"/>
      <c r="C203" s="16"/>
      <c r="D203" s="17"/>
      <c r="E203" s="17"/>
      <c r="F203" s="17"/>
      <c r="G203" s="17"/>
      <c r="H203" s="17"/>
      <c r="I203" s="17"/>
      <c r="J203" s="17"/>
      <c r="K203" s="17"/>
      <c r="L203" s="17"/>
      <c r="M203" s="17"/>
    </row>
    <row r="204" spans="1:51" ht="21" customHeight="1" x14ac:dyDescent="0.3">
      <c r="A204" s="11" t="s">
        <v>67</v>
      </c>
      <c r="B204" s="12"/>
      <c r="C204" s="13"/>
      <c r="D204" s="14"/>
      <c r="E204" s="14"/>
      <c r="F204" s="15">
        <f>ROUNDDOWN(SUMIF(Q186:Q203, "1", F186:F203), 0)</f>
        <v>0</v>
      </c>
      <c r="G204" s="14"/>
      <c r="H204" s="15">
        <f>ROUNDDOWN(SUMIF(Q186:Q203, "1", H186:H203), 0)</f>
        <v>0</v>
      </c>
      <c r="I204" s="14"/>
      <c r="J204" s="15">
        <f>ROUNDDOWN(SUMIF(Q186:Q203, "1", J186:J203), 0)</f>
        <v>0</v>
      </c>
      <c r="K204" s="14"/>
      <c r="L204" s="15">
        <f>F204+H204+J204</f>
        <v>0</v>
      </c>
      <c r="M204" s="14"/>
      <c r="R204">
        <f t="shared" ref="R204:AY204" si="8">ROUNDDOWN(SUM(R186:R187), 0)</f>
        <v>0</v>
      </c>
      <c r="S204">
        <f t="shared" si="8"/>
        <v>0</v>
      </c>
      <c r="T204">
        <f t="shared" si="8"/>
        <v>0</v>
      </c>
      <c r="U204">
        <f t="shared" si="8"/>
        <v>0</v>
      </c>
      <c r="V204">
        <f t="shared" si="8"/>
        <v>0</v>
      </c>
      <c r="W204">
        <f t="shared" si="8"/>
        <v>0</v>
      </c>
      <c r="X204">
        <f t="shared" si="8"/>
        <v>0</v>
      </c>
      <c r="Y204">
        <f t="shared" si="8"/>
        <v>0</v>
      </c>
      <c r="Z204">
        <f t="shared" si="8"/>
        <v>0</v>
      </c>
      <c r="AA204">
        <f t="shared" si="8"/>
        <v>0</v>
      </c>
      <c r="AB204">
        <f t="shared" si="8"/>
        <v>0</v>
      </c>
      <c r="AC204">
        <f t="shared" si="8"/>
        <v>0</v>
      </c>
      <c r="AD204">
        <f t="shared" si="8"/>
        <v>0</v>
      </c>
      <c r="AE204">
        <f t="shared" si="8"/>
        <v>0</v>
      </c>
      <c r="AF204">
        <f t="shared" si="8"/>
        <v>0</v>
      </c>
      <c r="AG204">
        <f t="shared" si="8"/>
        <v>0</v>
      </c>
      <c r="AH204">
        <f t="shared" si="8"/>
        <v>0</v>
      </c>
      <c r="AI204">
        <f t="shared" si="8"/>
        <v>0</v>
      </c>
      <c r="AJ204">
        <f t="shared" si="8"/>
        <v>0</v>
      </c>
      <c r="AK204">
        <f t="shared" si="8"/>
        <v>0</v>
      </c>
      <c r="AL204">
        <f t="shared" si="8"/>
        <v>0</v>
      </c>
      <c r="AM204">
        <f t="shared" si="8"/>
        <v>0</v>
      </c>
      <c r="AN204">
        <f t="shared" si="8"/>
        <v>0</v>
      </c>
      <c r="AO204">
        <f t="shared" si="8"/>
        <v>0</v>
      </c>
      <c r="AP204">
        <f t="shared" si="8"/>
        <v>0</v>
      </c>
      <c r="AQ204">
        <f t="shared" si="8"/>
        <v>0</v>
      </c>
      <c r="AR204">
        <f t="shared" si="8"/>
        <v>0</v>
      </c>
      <c r="AS204">
        <f t="shared" si="8"/>
        <v>0</v>
      </c>
      <c r="AT204">
        <f t="shared" si="8"/>
        <v>0</v>
      </c>
      <c r="AU204">
        <f t="shared" si="8"/>
        <v>0</v>
      </c>
      <c r="AV204">
        <f t="shared" si="8"/>
        <v>0</v>
      </c>
      <c r="AW204">
        <f t="shared" si="8"/>
        <v>0</v>
      </c>
      <c r="AX204">
        <f t="shared" si="8"/>
        <v>0</v>
      </c>
      <c r="AY204">
        <f t="shared" si="8"/>
        <v>0</v>
      </c>
    </row>
    <row r="205" spans="1:51" ht="21" customHeight="1" x14ac:dyDescent="0.3">
      <c r="A205" s="90" t="s">
        <v>179</v>
      </c>
      <c r="B205" s="91"/>
      <c r="C205" s="91"/>
      <c r="D205" s="91"/>
      <c r="E205" s="91"/>
      <c r="F205" s="91"/>
      <c r="G205" s="91"/>
      <c r="H205" s="91"/>
      <c r="I205" s="91"/>
      <c r="J205" s="91"/>
      <c r="K205" s="91"/>
      <c r="L205" s="91"/>
      <c r="M205" s="91"/>
    </row>
    <row r="206" spans="1:51" ht="21" customHeight="1" x14ac:dyDescent="0.3">
      <c r="A206" s="6" t="s">
        <v>40</v>
      </c>
      <c r="B206" s="6" t="s">
        <v>41</v>
      </c>
      <c r="C206" s="8" t="s">
        <v>32</v>
      </c>
      <c r="D206" s="9">
        <v>1.58</v>
      </c>
      <c r="E206" s="10"/>
      <c r="F206" s="10"/>
      <c r="G206" s="10"/>
      <c r="H206" s="10"/>
      <c r="I206" s="10"/>
      <c r="J206" s="10"/>
      <c r="K206" s="10"/>
      <c r="L206" s="10"/>
      <c r="M206" s="18"/>
    </row>
    <row r="207" spans="1:51" ht="21" customHeight="1" x14ac:dyDescent="0.3">
      <c r="A207" s="7"/>
      <c r="B207" s="7"/>
      <c r="C207" s="16"/>
      <c r="D207" s="17"/>
      <c r="E207" s="17"/>
      <c r="F207" s="17"/>
      <c r="G207" s="17"/>
      <c r="H207" s="17"/>
      <c r="I207" s="17"/>
      <c r="J207" s="17"/>
      <c r="K207" s="17"/>
      <c r="L207" s="17"/>
      <c r="M207" s="17"/>
    </row>
    <row r="208" spans="1:51" ht="21" customHeight="1" x14ac:dyDescent="0.3">
      <c r="A208" s="7"/>
      <c r="B208" s="7"/>
      <c r="C208" s="16"/>
      <c r="D208" s="17"/>
      <c r="E208" s="17"/>
      <c r="F208" s="17"/>
      <c r="G208" s="17"/>
      <c r="H208" s="17"/>
      <c r="I208" s="17"/>
      <c r="J208" s="17"/>
      <c r="K208" s="17"/>
      <c r="L208" s="17"/>
      <c r="M208" s="17"/>
    </row>
    <row r="209" spans="1:51" ht="21" customHeight="1" x14ac:dyDescent="0.3">
      <c r="A209" s="7"/>
      <c r="B209" s="7"/>
      <c r="C209" s="16"/>
      <c r="D209" s="17"/>
      <c r="E209" s="17"/>
      <c r="F209" s="17"/>
      <c r="G209" s="17"/>
      <c r="H209" s="17"/>
      <c r="I209" s="17"/>
      <c r="J209" s="17"/>
      <c r="K209" s="17"/>
      <c r="L209" s="17"/>
      <c r="M209" s="17"/>
    </row>
    <row r="210" spans="1:51" ht="21" customHeight="1" x14ac:dyDescent="0.3">
      <c r="A210" s="7"/>
      <c r="B210" s="7"/>
      <c r="C210" s="16"/>
      <c r="D210" s="17"/>
      <c r="E210" s="17"/>
      <c r="F210" s="17"/>
      <c r="G210" s="17"/>
      <c r="H210" s="17"/>
      <c r="I210" s="17"/>
      <c r="J210" s="17"/>
      <c r="K210" s="17"/>
      <c r="L210" s="17"/>
      <c r="M210" s="17"/>
    </row>
    <row r="211" spans="1:51" ht="21" customHeight="1" x14ac:dyDescent="0.3">
      <c r="A211" s="7"/>
      <c r="B211" s="7"/>
      <c r="C211" s="16"/>
      <c r="D211" s="17"/>
      <c r="E211" s="17"/>
      <c r="F211" s="17"/>
      <c r="G211" s="17"/>
      <c r="H211" s="17"/>
      <c r="I211" s="17"/>
      <c r="J211" s="17"/>
      <c r="K211" s="17"/>
      <c r="L211" s="17"/>
      <c r="M211" s="17"/>
    </row>
    <row r="212" spans="1:51" ht="21" customHeight="1" x14ac:dyDescent="0.3">
      <c r="A212" s="7"/>
      <c r="B212" s="7"/>
      <c r="C212" s="16"/>
      <c r="D212" s="17"/>
      <c r="E212" s="17"/>
      <c r="F212" s="17"/>
      <c r="G212" s="17"/>
      <c r="H212" s="17"/>
      <c r="I212" s="17"/>
      <c r="J212" s="17"/>
      <c r="K212" s="17"/>
      <c r="L212" s="17"/>
      <c r="M212" s="17"/>
    </row>
    <row r="213" spans="1:51" ht="21" customHeight="1" x14ac:dyDescent="0.3">
      <c r="A213" s="7"/>
      <c r="B213" s="7"/>
      <c r="C213" s="16"/>
      <c r="D213" s="17"/>
      <c r="E213" s="17"/>
      <c r="F213" s="17"/>
      <c r="G213" s="17"/>
      <c r="H213" s="17"/>
      <c r="I213" s="17"/>
      <c r="J213" s="17"/>
      <c r="K213" s="17"/>
      <c r="L213" s="17"/>
      <c r="M213" s="17"/>
    </row>
    <row r="214" spans="1:51" ht="21" customHeight="1" x14ac:dyDescent="0.3">
      <c r="A214" s="7"/>
      <c r="B214" s="7"/>
      <c r="C214" s="16"/>
      <c r="D214" s="17"/>
      <c r="E214" s="17"/>
      <c r="F214" s="17"/>
      <c r="G214" s="17"/>
      <c r="H214" s="17"/>
      <c r="I214" s="17"/>
      <c r="J214" s="17"/>
      <c r="K214" s="17"/>
      <c r="L214" s="17"/>
      <c r="M214" s="17"/>
    </row>
    <row r="215" spans="1:51" ht="21" customHeight="1" x14ac:dyDescent="0.3">
      <c r="A215" s="7"/>
      <c r="B215" s="7"/>
      <c r="C215" s="16"/>
      <c r="D215" s="17"/>
      <c r="E215" s="17"/>
      <c r="F215" s="17"/>
      <c r="G215" s="17"/>
      <c r="H215" s="17"/>
      <c r="I215" s="17"/>
      <c r="J215" s="17"/>
      <c r="K215" s="17"/>
      <c r="L215" s="17"/>
      <c r="M215" s="17"/>
    </row>
    <row r="216" spans="1:51" ht="21" customHeight="1" x14ac:dyDescent="0.3">
      <c r="A216" s="7"/>
      <c r="B216" s="7"/>
      <c r="C216" s="16"/>
      <c r="D216" s="17"/>
      <c r="E216" s="17"/>
      <c r="F216" s="17"/>
      <c r="G216" s="17"/>
      <c r="H216" s="17"/>
      <c r="I216" s="17"/>
      <c r="J216" s="17"/>
      <c r="K216" s="17"/>
      <c r="L216" s="17"/>
      <c r="M216" s="17"/>
    </row>
    <row r="217" spans="1:51" ht="21" customHeight="1" x14ac:dyDescent="0.3">
      <c r="A217" s="7"/>
      <c r="B217" s="7"/>
      <c r="C217" s="16"/>
      <c r="D217" s="17"/>
      <c r="E217" s="17"/>
      <c r="F217" s="17"/>
      <c r="G217" s="17"/>
      <c r="H217" s="17"/>
      <c r="I217" s="17"/>
      <c r="J217" s="17"/>
      <c r="K217" s="17"/>
      <c r="L217" s="17"/>
      <c r="M217" s="17"/>
    </row>
    <row r="218" spans="1:51" ht="21" customHeight="1" x14ac:dyDescent="0.3">
      <c r="A218" s="7"/>
      <c r="B218" s="7"/>
      <c r="C218" s="16"/>
      <c r="D218" s="17"/>
      <c r="E218" s="17"/>
      <c r="F218" s="17"/>
      <c r="G218" s="17"/>
      <c r="H218" s="17"/>
      <c r="I218" s="17"/>
      <c r="J218" s="17"/>
      <c r="K218" s="17"/>
      <c r="L218" s="17"/>
      <c r="M218" s="17"/>
    </row>
    <row r="219" spans="1:51" ht="21" customHeight="1" x14ac:dyDescent="0.3">
      <c r="A219" s="7"/>
      <c r="B219" s="7"/>
      <c r="C219" s="16"/>
      <c r="D219" s="17"/>
      <c r="E219" s="17"/>
      <c r="F219" s="17"/>
      <c r="G219" s="17"/>
      <c r="H219" s="17"/>
      <c r="I219" s="17"/>
      <c r="J219" s="17"/>
      <c r="K219" s="17"/>
      <c r="L219" s="17"/>
      <c r="M219" s="17"/>
    </row>
    <row r="220" spans="1:51" ht="21" customHeight="1" x14ac:dyDescent="0.3">
      <c r="A220" s="7"/>
      <c r="B220" s="7"/>
      <c r="C220" s="16"/>
      <c r="D220" s="17"/>
      <c r="E220" s="17"/>
      <c r="F220" s="17"/>
      <c r="G220" s="17"/>
      <c r="H220" s="17"/>
      <c r="I220" s="17"/>
      <c r="J220" s="17"/>
      <c r="K220" s="17"/>
      <c r="L220" s="17"/>
      <c r="M220" s="17"/>
    </row>
    <row r="221" spans="1:51" ht="21" customHeight="1" x14ac:dyDescent="0.3">
      <c r="A221" s="7"/>
      <c r="B221" s="7"/>
      <c r="C221" s="16"/>
      <c r="D221" s="17"/>
      <c r="E221" s="17"/>
      <c r="F221" s="17"/>
      <c r="G221" s="17"/>
      <c r="H221" s="17"/>
      <c r="I221" s="17"/>
      <c r="J221" s="17"/>
      <c r="K221" s="17"/>
      <c r="L221" s="17"/>
      <c r="M221" s="17"/>
    </row>
    <row r="222" spans="1:51" ht="21" customHeight="1" x14ac:dyDescent="0.3">
      <c r="A222" s="7"/>
      <c r="B222" s="7"/>
      <c r="C222" s="16"/>
      <c r="D222" s="17"/>
      <c r="E222" s="17"/>
      <c r="F222" s="17"/>
      <c r="G222" s="17"/>
      <c r="H222" s="17"/>
      <c r="I222" s="17"/>
      <c r="J222" s="17"/>
      <c r="K222" s="17"/>
      <c r="L222" s="17"/>
      <c r="M222" s="17"/>
    </row>
    <row r="223" spans="1:51" ht="21" customHeight="1" x14ac:dyDescent="0.3">
      <c r="A223" s="7"/>
      <c r="B223" s="7"/>
      <c r="C223" s="16"/>
      <c r="D223" s="17"/>
      <c r="E223" s="17"/>
      <c r="F223" s="17"/>
      <c r="G223" s="17"/>
      <c r="H223" s="17"/>
      <c r="I223" s="17"/>
      <c r="J223" s="17"/>
      <c r="K223" s="17"/>
      <c r="L223" s="17"/>
      <c r="M223" s="17"/>
    </row>
    <row r="224" spans="1:51" ht="21" customHeight="1" x14ac:dyDescent="0.3">
      <c r="A224" s="11" t="s">
        <v>67</v>
      </c>
      <c r="B224" s="12"/>
      <c r="C224" s="13"/>
      <c r="D224" s="14"/>
      <c r="E224" s="14"/>
      <c r="F224" s="15">
        <f>ROUNDDOWN(SUMIF(Q206:Q223, "1", F206:F223), 0)</f>
        <v>0</v>
      </c>
      <c r="G224" s="14"/>
      <c r="H224" s="15">
        <f>ROUNDDOWN(SUMIF(Q206:Q223, "1", H206:H223), 0)</f>
        <v>0</v>
      </c>
      <c r="I224" s="14"/>
      <c r="J224" s="15">
        <f>ROUNDDOWN(SUMIF(Q206:Q223, "1", J206:J223), 0)</f>
        <v>0</v>
      </c>
      <c r="K224" s="14"/>
      <c r="L224" s="15">
        <f>F224+H224+J224</f>
        <v>0</v>
      </c>
      <c r="M224" s="14"/>
      <c r="R224">
        <f t="shared" ref="R224:AY224" si="9">ROUNDDOWN(SUM(R206:R206), 0)</f>
        <v>0</v>
      </c>
      <c r="S224">
        <f t="shared" si="9"/>
        <v>0</v>
      </c>
      <c r="T224">
        <f t="shared" si="9"/>
        <v>0</v>
      </c>
      <c r="U224">
        <f t="shared" si="9"/>
        <v>0</v>
      </c>
      <c r="V224">
        <f t="shared" si="9"/>
        <v>0</v>
      </c>
      <c r="W224">
        <f t="shared" si="9"/>
        <v>0</v>
      </c>
      <c r="X224">
        <f t="shared" si="9"/>
        <v>0</v>
      </c>
      <c r="Y224">
        <f t="shared" si="9"/>
        <v>0</v>
      </c>
      <c r="Z224">
        <f t="shared" si="9"/>
        <v>0</v>
      </c>
      <c r="AA224">
        <f t="shared" si="9"/>
        <v>0</v>
      </c>
      <c r="AB224">
        <f t="shared" si="9"/>
        <v>0</v>
      </c>
      <c r="AC224">
        <f t="shared" si="9"/>
        <v>0</v>
      </c>
      <c r="AD224">
        <f t="shared" si="9"/>
        <v>0</v>
      </c>
      <c r="AE224">
        <f t="shared" si="9"/>
        <v>0</v>
      </c>
      <c r="AF224">
        <f t="shared" si="9"/>
        <v>0</v>
      </c>
      <c r="AG224">
        <f t="shared" si="9"/>
        <v>0</v>
      </c>
      <c r="AH224">
        <f t="shared" si="9"/>
        <v>0</v>
      </c>
      <c r="AI224">
        <f t="shared" si="9"/>
        <v>0</v>
      </c>
      <c r="AJ224">
        <f t="shared" si="9"/>
        <v>0</v>
      </c>
      <c r="AK224">
        <f t="shared" si="9"/>
        <v>0</v>
      </c>
      <c r="AL224">
        <f t="shared" si="9"/>
        <v>0</v>
      </c>
      <c r="AM224">
        <f t="shared" si="9"/>
        <v>0</v>
      </c>
      <c r="AN224">
        <f t="shared" si="9"/>
        <v>0</v>
      </c>
      <c r="AO224">
        <f t="shared" si="9"/>
        <v>0</v>
      </c>
      <c r="AP224">
        <f t="shared" si="9"/>
        <v>0</v>
      </c>
      <c r="AQ224">
        <f t="shared" si="9"/>
        <v>0</v>
      </c>
      <c r="AR224">
        <f t="shared" si="9"/>
        <v>0</v>
      </c>
      <c r="AS224">
        <f t="shared" si="9"/>
        <v>0</v>
      </c>
      <c r="AT224">
        <f t="shared" si="9"/>
        <v>0</v>
      </c>
      <c r="AU224">
        <f t="shared" si="9"/>
        <v>0</v>
      </c>
      <c r="AV224">
        <f t="shared" si="9"/>
        <v>0</v>
      </c>
      <c r="AW224">
        <f t="shared" si="9"/>
        <v>0</v>
      </c>
      <c r="AX224">
        <f t="shared" si="9"/>
        <v>0</v>
      </c>
      <c r="AY224">
        <f t="shared" si="9"/>
        <v>0</v>
      </c>
    </row>
    <row r="225" spans="1:51" ht="21" customHeight="1" x14ac:dyDescent="0.3">
      <c r="A225" s="90" t="s">
        <v>180</v>
      </c>
      <c r="B225" s="91"/>
      <c r="C225" s="91"/>
      <c r="D225" s="91"/>
      <c r="E225" s="91"/>
      <c r="F225" s="91"/>
      <c r="G225" s="91"/>
      <c r="H225" s="91"/>
      <c r="I225" s="91"/>
      <c r="J225" s="91"/>
      <c r="K225" s="91"/>
      <c r="L225" s="91"/>
      <c r="M225" s="91"/>
    </row>
    <row r="226" spans="1:51" ht="21" customHeight="1" x14ac:dyDescent="0.3">
      <c r="A226" s="6" t="s">
        <v>16</v>
      </c>
      <c r="B226" s="6" t="s">
        <v>17</v>
      </c>
      <c r="C226" s="8" t="s">
        <v>18</v>
      </c>
      <c r="D226" s="9">
        <v>200</v>
      </c>
      <c r="E226" s="10"/>
      <c r="F226" s="10"/>
      <c r="G226" s="10"/>
      <c r="H226" s="10"/>
      <c r="I226" s="10"/>
      <c r="J226" s="10"/>
      <c r="K226" s="10"/>
      <c r="L226" s="10"/>
      <c r="M226" s="18"/>
      <c r="AY226" s="1"/>
    </row>
    <row r="227" spans="1:51" ht="21" customHeight="1" x14ac:dyDescent="0.3">
      <c r="A227" s="6" t="s">
        <v>38</v>
      </c>
      <c r="B227" s="6" t="s">
        <v>39</v>
      </c>
      <c r="C227" s="8" t="s">
        <v>8</v>
      </c>
      <c r="D227" s="9">
        <v>4</v>
      </c>
      <c r="E227" s="10"/>
      <c r="F227" s="10"/>
      <c r="G227" s="10"/>
      <c r="H227" s="10"/>
      <c r="I227" s="10"/>
      <c r="J227" s="10"/>
      <c r="K227" s="10"/>
      <c r="L227" s="10"/>
      <c r="M227" s="18"/>
      <c r="AY227" s="1"/>
    </row>
    <row r="228" spans="1:51" ht="21" customHeight="1" x14ac:dyDescent="0.3">
      <c r="A228" s="6" t="s">
        <v>181</v>
      </c>
      <c r="B228" s="7"/>
      <c r="C228" s="8" t="s">
        <v>182</v>
      </c>
      <c r="D228" s="9">
        <v>0.54</v>
      </c>
      <c r="E228" s="10"/>
      <c r="F228" s="10"/>
      <c r="G228" s="10"/>
      <c r="H228" s="10"/>
      <c r="I228" s="10"/>
      <c r="J228" s="10"/>
      <c r="K228" s="10"/>
      <c r="L228" s="10"/>
      <c r="M228" s="17"/>
    </row>
    <row r="229" spans="1:51" ht="21" customHeight="1" x14ac:dyDescent="0.3">
      <c r="A229" s="7"/>
      <c r="B229" s="7"/>
      <c r="C229" s="16"/>
      <c r="D229" s="17"/>
      <c r="E229" s="17"/>
      <c r="F229" s="17"/>
      <c r="G229" s="17"/>
      <c r="H229" s="17"/>
      <c r="I229" s="17"/>
      <c r="J229" s="17"/>
      <c r="K229" s="17"/>
      <c r="L229" s="17"/>
      <c r="M229" s="17"/>
    </row>
    <row r="230" spans="1:51" ht="21" customHeight="1" x14ac:dyDescent="0.3">
      <c r="A230" s="7"/>
      <c r="B230" s="7"/>
      <c r="C230" s="16"/>
      <c r="D230" s="17"/>
      <c r="E230" s="17"/>
      <c r="F230" s="17"/>
      <c r="G230" s="17"/>
      <c r="H230" s="17"/>
      <c r="I230" s="17"/>
      <c r="J230" s="17"/>
      <c r="K230" s="17"/>
      <c r="L230" s="17"/>
      <c r="M230" s="17"/>
    </row>
    <row r="231" spans="1:51" ht="21" customHeight="1" x14ac:dyDescent="0.3">
      <c r="A231" s="7"/>
      <c r="B231" s="7"/>
      <c r="C231" s="16"/>
      <c r="D231" s="17"/>
      <c r="E231" s="17"/>
      <c r="F231" s="17"/>
      <c r="G231" s="17"/>
      <c r="H231" s="17"/>
      <c r="I231" s="17"/>
      <c r="J231" s="17"/>
      <c r="K231" s="17"/>
      <c r="L231" s="17"/>
      <c r="M231" s="17"/>
    </row>
    <row r="232" spans="1:51" ht="21" customHeight="1" x14ac:dyDescent="0.3">
      <c r="A232" s="7"/>
      <c r="B232" s="7"/>
      <c r="C232" s="16"/>
      <c r="D232" s="17"/>
      <c r="E232" s="17"/>
      <c r="F232" s="17"/>
      <c r="G232" s="17"/>
      <c r="H232" s="17"/>
      <c r="I232" s="17"/>
      <c r="J232" s="17"/>
      <c r="K232" s="17"/>
      <c r="L232" s="17"/>
      <c r="M232" s="17"/>
    </row>
    <row r="233" spans="1:51" ht="21" customHeight="1" x14ac:dyDescent="0.3">
      <c r="A233" s="7"/>
      <c r="B233" s="7"/>
      <c r="C233" s="16"/>
      <c r="D233" s="17"/>
      <c r="E233" s="17"/>
      <c r="F233" s="17"/>
      <c r="G233" s="17"/>
      <c r="H233" s="17"/>
      <c r="I233" s="17"/>
      <c r="J233" s="17"/>
      <c r="K233" s="17"/>
      <c r="L233" s="17"/>
      <c r="M233" s="17"/>
    </row>
    <row r="234" spans="1:51" ht="21" customHeight="1" x14ac:dyDescent="0.3">
      <c r="A234" s="7"/>
      <c r="B234" s="7"/>
      <c r="C234" s="16"/>
      <c r="D234" s="17"/>
      <c r="E234" s="17"/>
      <c r="F234" s="17"/>
      <c r="G234" s="17"/>
      <c r="H234" s="17"/>
      <c r="I234" s="17"/>
      <c r="J234" s="17"/>
      <c r="K234" s="17"/>
      <c r="L234" s="17"/>
      <c r="M234" s="17"/>
    </row>
    <row r="235" spans="1:51" ht="21" customHeight="1" x14ac:dyDescent="0.3">
      <c r="A235" s="7"/>
      <c r="B235" s="7"/>
      <c r="C235" s="16"/>
      <c r="D235" s="17"/>
      <c r="E235" s="17"/>
      <c r="F235" s="17"/>
      <c r="G235" s="17"/>
      <c r="H235" s="17"/>
      <c r="I235" s="17"/>
      <c r="J235" s="17"/>
      <c r="K235" s="17"/>
      <c r="L235" s="17"/>
      <c r="M235" s="17"/>
    </row>
    <row r="236" spans="1:51" ht="21" customHeight="1" x14ac:dyDescent="0.3">
      <c r="A236" s="7"/>
      <c r="B236" s="7"/>
      <c r="C236" s="16"/>
      <c r="D236" s="17"/>
      <c r="E236" s="17"/>
      <c r="F236" s="17"/>
      <c r="G236" s="17"/>
      <c r="H236" s="17"/>
      <c r="I236" s="17"/>
      <c r="J236" s="17"/>
      <c r="K236" s="17"/>
      <c r="L236" s="17"/>
      <c r="M236" s="17"/>
    </row>
    <row r="237" spans="1:51" ht="21" customHeight="1" x14ac:dyDescent="0.3">
      <c r="A237" s="7"/>
      <c r="B237" s="7"/>
      <c r="C237" s="16"/>
      <c r="D237" s="17"/>
      <c r="E237" s="17"/>
      <c r="F237" s="17"/>
      <c r="G237" s="17"/>
      <c r="H237" s="17"/>
      <c r="I237" s="17"/>
      <c r="J237" s="17"/>
      <c r="K237" s="17"/>
      <c r="L237" s="17"/>
      <c r="M237" s="17"/>
    </row>
    <row r="238" spans="1:51" ht="21" customHeight="1" x14ac:dyDescent="0.3">
      <c r="A238" s="7"/>
      <c r="B238" s="7"/>
      <c r="C238" s="16"/>
      <c r="D238" s="17"/>
      <c r="E238" s="17"/>
      <c r="F238" s="17"/>
      <c r="G238" s="17"/>
      <c r="H238" s="17"/>
      <c r="I238" s="17"/>
      <c r="J238" s="17"/>
      <c r="K238" s="17"/>
      <c r="L238" s="17"/>
      <c r="M238" s="17"/>
    </row>
    <row r="239" spans="1:51" ht="21" customHeight="1" x14ac:dyDescent="0.3">
      <c r="A239" s="7"/>
      <c r="B239" s="7"/>
      <c r="C239" s="16"/>
      <c r="D239" s="17"/>
      <c r="E239" s="17"/>
      <c r="F239" s="17"/>
      <c r="G239" s="17"/>
      <c r="H239" s="17"/>
      <c r="I239" s="17"/>
      <c r="J239" s="17"/>
      <c r="K239" s="17"/>
      <c r="L239" s="17"/>
      <c r="M239" s="17"/>
    </row>
    <row r="240" spans="1:51" ht="21" customHeight="1" x14ac:dyDescent="0.3">
      <c r="A240" s="7"/>
      <c r="B240" s="7"/>
      <c r="C240" s="16"/>
      <c r="D240" s="17"/>
      <c r="E240" s="17"/>
      <c r="F240" s="17"/>
      <c r="G240" s="17"/>
      <c r="H240" s="17"/>
      <c r="I240" s="17"/>
      <c r="J240" s="17"/>
      <c r="K240" s="17"/>
      <c r="L240" s="17"/>
      <c r="M240" s="17"/>
    </row>
    <row r="241" spans="1:51" ht="21" customHeight="1" x14ac:dyDescent="0.3">
      <c r="A241" s="7"/>
      <c r="B241" s="7"/>
      <c r="C241" s="16"/>
      <c r="D241" s="17"/>
      <c r="E241" s="17"/>
      <c r="F241" s="17"/>
      <c r="G241" s="17"/>
      <c r="H241" s="17"/>
      <c r="I241" s="17"/>
      <c r="J241" s="17"/>
      <c r="K241" s="17"/>
      <c r="L241" s="17"/>
      <c r="M241" s="17"/>
    </row>
    <row r="242" spans="1:51" ht="21" customHeight="1" x14ac:dyDescent="0.3">
      <c r="A242" s="7"/>
      <c r="B242" s="7"/>
      <c r="C242" s="16"/>
      <c r="D242" s="17"/>
      <c r="E242" s="17"/>
      <c r="F242" s="17"/>
      <c r="G242" s="17"/>
      <c r="H242" s="17"/>
      <c r="I242" s="17"/>
      <c r="J242" s="17"/>
      <c r="K242" s="17"/>
      <c r="L242" s="17"/>
      <c r="M242" s="17"/>
    </row>
    <row r="243" spans="1:51" ht="21" customHeight="1" x14ac:dyDescent="0.3">
      <c r="A243" s="7"/>
      <c r="B243" s="7"/>
      <c r="C243" s="16"/>
      <c r="D243" s="17"/>
      <c r="E243" s="17"/>
      <c r="F243" s="17"/>
      <c r="G243" s="17"/>
      <c r="H243" s="17"/>
      <c r="I243" s="17"/>
      <c r="J243" s="17"/>
      <c r="K243" s="17"/>
      <c r="L243" s="17"/>
      <c r="M243" s="17"/>
    </row>
    <row r="244" spans="1:51" ht="21" customHeight="1" x14ac:dyDescent="0.3">
      <c r="A244" s="11" t="s">
        <v>67</v>
      </c>
      <c r="B244" s="12"/>
      <c r="C244" s="13"/>
      <c r="D244" s="14"/>
      <c r="E244" s="14"/>
      <c r="F244" s="15">
        <f>ROUNDDOWN(SUMIF(Q226:Q243, "1", F226:F243), 0)</f>
        <v>0</v>
      </c>
      <c r="G244" s="14"/>
      <c r="H244" s="15">
        <f>ROUNDDOWN(SUMIF(Q226:Q243, "1", H226:H243), 0)</f>
        <v>0</v>
      </c>
      <c r="I244" s="14"/>
      <c r="J244" s="15">
        <f>ROUNDDOWN(SUMIF(Q226:Q243, "1", J226:J243), 0)</f>
        <v>0</v>
      </c>
      <c r="K244" s="14"/>
      <c r="L244" s="15">
        <f>F244+H244+J244</f>
        <v>0</v>
      </c>
      <c r="M244" s="14"/>
      <c r="R244">
        <f t="shared" ref="R244:AY244" si="10">ROUNDDOWN(SUM(R226:R228), 0)</f>
        <v>0</v>
      </c>
      <c r="S244">
        <f t="shared" si="10"/>
        <v>0</v>
      </c>
      <c r="T244">
        <f t="shared" si="10"/>
        <v>0</v>
      </c>
      <c r="U244">
        <f t="shared" si="10"/>
        <v>0</v>
      </c>
      <c r="V244">
        <f t="shared" si="10"/>
        <v>0</v>
      </c>
      <c r="W244">
        <f t="shared" si="10"/>
        <v>0</v>
      </c>
      <c r="X244">
        <f t="shared" si="10"/>
        <v>0</v>
      </c>
      <c r="Y244">
        <f t="shared" si="10"/>
        <v>0</v>
      </c>
      <c r="Z244">
        <f t="shared" si="10"/>
        <v>0</v>
      </c>
      <c r="AA244">
        <f t="shared" si="10"/>
        <v>0</v>
      </c>
      <c r="AB244">
        <f t="shared" si="10"/>
        <v>0</v>
      </c>
      <c r="AC244">
        <f t="shared" si="10"/>
        <v>0</v>
      </c>
      <c r="AD244">
        <f t="shared" si="10"/>
        <v>0</v>
      </c>
      <c r="AE244">
        <f t="shared" si="10"/>
        <v>0</v>
      </c>
      <c r="AF244">
        <f t="shared" si="10"/>
        <v>0</v>
      </c>
      <c r="AG244">
        <f t="shared" si="10"/>
        <v>0</v>
      </c>
      <c r="AH244">
        <f t="shared" si="10"/>
        <v>0</v>
      </c>
      <c r="AI244">
        <f t="shared" si="10"/>
        <v>0</v>
      </c>
      <c r="AJ244">
        <f t="shared" si="10"/>
        <v>0</v>
      </c>
      <c r="AK244">
        <f t="shared" si="10"/>
        <v>0</v>
      </c>
      <c r="AL244">
        <f t="shared" si="10"/>
        <v>0</v>
      </c>
      <c r="AM244">
        <f t="shared" si="10"/>
        <v>0</v>
      </c>
      <c r="AN244">
        <f t="shared" si="10"/>
        <v>0</v>
      </c>
      <c r="AO244">
        <f t="shared" si="10"/>
        <v>0</v>
      </c>
      <c r="AP244">
        <f t="shared" si="10"/>
        <v>0</v>
      </c>
      <c r="AQ244">
        <f t="shared" si="10"/>
        <v>0</v>
      </c>
      <c r="AR244">
        <f t="shared" si="10"/>
        <v>0</v>
      </c>
      <c r="AS244">
        <f t="shared" si="10"/>
        <v>0</v>
      </c>
      <c r="AT244">
        <f t="shared" si="10"/>
        <v>0</v>
      </c>
      <c r="AU244">
        <f t="shared" si="10"/>
        <v>0</v>
      </c>
      <c r="AV244">
        <f t="shared" si="10"/>
        <v>0</v>
      </c>
      <c r="AW244">
        <f t="shared" si="10"/>
        <v>0</v>
      </c>
      <c r="AX244">
        <f t="shared" si="10"/>
        <v>0</v>
      </c>
      <c r="AY244">
        <f t="shared" si="10"/>
        <v>0</v>
      </c>
    </row>
    <row r="245" spans="1:51" ht="21" customHeight="1" x14ac:dyDescent="0.3">
      <c r="A245" s="90" t="s">
        <v>183</v>
      </c>
      <c r="B245" s="91"/>
      <c r="C245" s="91"/>
      <c r="D245" s="91"/>
      <c r="E245" s="91"/>
      <c r="F245" s="91"/>
      <c r="G245" s="91"/>
      <c r="H245" s="91"/>
      <c r="I245" s="91"/>
      <c r="J245" s="91"/>
      <c r="K245" s="91"/>
      <c r="L245" s="91"/>
      <c r="M245" s="91"/>
    </row>
    <row r="246" spans="1:51" ht="21" customHeight="1" x14ac:dyDescent="0.3">
      <c r="A246" s="6" t="s">
        <v>24</v>
      </c>
      <c r="B246" s="6" t="s">
        <v>25</v>
      </c>
      <c r="C246" s="8" t="s">
        <v>8</v>
      </c>
      <c r="D246" s="9">
        <v>5</v>
      </c>
      <c r="E246" s="10"/>
      <c r="F246" s="10"/>
      <c r="G246" s="10"/>
      <c r="H246" s="10"/>
      <c r="I246" s="10"/>
      <c r="J246" s="10"/>
      <c r="K246" s="10"/>
      <c r="L246" s="10"/>
      <c r="M246" s="18"/>
      <c r="AY246" s="1"/>
    </row>
    <row r="247" spans="1:51" ht="21" customHeight="1" x14ac:dyDescent="0.3">
      <c r="A247" s="6" t="s">
        <v>181</v>
      </c>
      <c r="B247" s="7"/>
      <c r="C247" s="8" t="s">
        <v>182</v>
      </c>
      <c r="D247" s="9">
        <v>0.54</v>
      </c>
      <c r="E247" s="10"/>
      <c r="F247" s="10"/>
      <c r="G247" s="10"/>
      <c r="H247" s="10"/>
      <c r="I247" s="10"/>
      <c r="J247" s="10"/>
      <c r="K247" s="10"/>
      <c r="L247" s="10"/>
      <c r="M247" s="17"/>
    </row>
    <row r="248" spans="1:51" ht="21" customHeight="1" x14ac:dyDescent="0.3">
      <c r="A248" s="7"/>
      <c r="B248" s="7"/>
      <c r="C248" s="16"/>
      <c r="D248" s="17"/>
      <c r="E248" s="17"/>
      <c r="F248" s="17"/>
      <c r="G248" s="17"/>
      <c r="H248" s="17"/>
      <c r="I248" s="17"/>
      <c r="J248" s="17"/>
      <c r="K248" s="17"/>
      <c r="L248" s="17"/>
      <c r="M248" s="17"/>
    </row>
    <row r="249" spans="1:51" ht="21" customHeight="1" x14ac:dyDescent="0.3">
      <c r="A249" s="7"/>
      <c r="B249" s="7"/>
      <c r="C249" s="16"/>
      <c r="D249" s="17"/>
      <c r="E249" s="17"/>
      <c r="F249" s="17"/>
      <c r="G249" s="17"/>
      <c r="H249" s="17"/>
      <c r="I249" s="17"/>
      <c r="J249" s="17"/>
      <c r="K249" s="17"/>
      <c r="L249" s="17"/>
      <c r="M249" s="17"/>
    </row>
    <row r="250" spans="1:51" ht="21" customHeight="1" x14ac:dyDescent="0.3">
      <c r="A250" s="7"/>
      <c r="B250" s="7"/>
      <c r="C250" s="16"/>
      <c r="D250" s="17"/>
      <c r="E250" s="17"/>
      <c r="F250" s="17"/>
      <c r="G250" s="17"/>
      <c r="H250" s="17"/>
      <c r="I250" s="17"/>
      <c r="J250" s="17"/>
      <c r="K250" s="17"/>
      <c r="L250" s="17"/>
      <c r="M250" s="17"/>
    </row>
    <row r="251" spans="1:51" ht="21" customHeight="1" x14ac:dyDescent="0.3">
      <c r="A251" s="7"/>
      <c r="B251" s="7"/>
      <c r="C251" s="16"/>
      <c r="D251" s="17"/>
      <c r="E251" s="17"/>
      <c r="F251" s="17"/>
      <c r="G251" s="17"/>
      <c r="H251" s="17"/>
      <c r="I251" s="17"/>
      <c r="J251" s="17"/>
      <c r="K251" s="17"/>
      <c r="L251" s="17"/>
      <c r="M251" s="17"/>
    </row>
    <row r="252" spans="1:51" ht="21" customHeight="1" x14ac:dyDescent="0.3">
      <c r="A252" s="7"/>
      <c r="B252" s="7"/>
      <c r="C252" s="16"/>
      <c r="D252" s="17"/>
      <c r="E252" s="17"/>
      <c r="F252" s="17"/>
      <c r="G252" s="17"/>
      <c r="H252" s="17"/>
      <c r="I252" s="17"/>
      <c r="J252" s="17"/>
      <c r="K252" s="17"/>
      <c r="L252" s="17"/>
      <c r="M252" s="17"/>
    </row>
    <row r="253" spans="1:51" ht="21" customHeight="1" x14ac:dyDescent="0.3">
      <c r="A253" s="7"/>
      <c r="B253" s="7"/>
      <c r="C253" s="16"/>
      <c r="D253" s="17"/>
      <c r="E253" s="17"/>
      <c r="F253" s="17"/>
      <c r="G253" s="17"/>
      <c r="H253" s="17"/>
      <c r="I253" s="17"/>
      <c r="J253" s="17"/>
      <c r="K253" s="17"/>
      <c r="L253" s="17"/>
      <c r="M253" s="17"/>
    </row>
    <row r="254" spans="1:51" ht="21" customHeight="1" x14ac:dyDescent="0.3">
      <c r="A254" s="7"/>
      <c r="B254" s="7"/>
      <c r="C254" s="16"/>
      <c r="D254" s="17"/>
      <c r="E254" s="17"/>
      <c r="F254" s="17"/>
      <c r="G254" s="17"/>
      <c r="H254" s="17"/>
      <c r="I254" s="17"/>
      <c r="J254" s="17"/>
      <c r="K254" s="17"/>
      <c r="L254" s="17"/>
      <c r="M254" s="17"/>
    </row>
    <row r="255" spans="1:51" ht="21" customHeight="1" x14ac:dyDescent="0.3">
      <c r="A255" s="7"/>
      <c r="B255" s="7"/>
      <c r="C255" s="16"/>
      <c r="D255" s="17"/>
      <c r="E255" s="17"/>
      <c r="F255" s="17"/>
      <c r="G255" s="17"/>
      <c r="H255" s="17"/>
      <c r="I255" s="17"/>
      <c r="J255" s="17"/>
      <c r="K255" s="17"/>
      <c r="L255" s="17"/>
      <c r="M255" s="17"/>
    </row>
    <row r="256" spans="1:51" ht="21" customHeight="1" x14ac:dyDescent="0.3">
      <c r="A256" s="7"/>
      <c r="B256" s="7"/>
      <c r="C256" s="16"/>
      <c r="D256" s="17"/>
      <c r="E256" s="17"/>
      <c r="F256" s="17"/>
      <c r="G256" s="17"/>
      <c r="H256" s="17"/>
      <c r="I256" s="17"/>
      <c r="J256" s="17"/>
      <c r="K256" s="17"/>
      <c r="L256" s="17"/>
      <c r="M256" s="17"/>
    </row>
    <row r="257" spans="1:51" ht="21" customHeight="1" x14ac:dyDescent="0.3">
      <c r="A257" s="7"/>
      <c r="B257" s="7"/>
      <c r="C257" s="16"/>
      <c r="D257" s="17"/>
      <c r="E257" s="17"/>
      <c r="F257" s="17"/>
      <c r="G257" s="17"/>
      <c r="H257" s="17"/>
      <c r="I257" s="17"/>
      <c r="J257" s="17"/>
      <c r="K257" s="17"/>
      <c r="L257" s="17"/>
      <c r="M257" s="17"/>
    </row>
    <row r="258" spans="1:51" ht="21" customHeight="1" x14ac:dyDescent="0.3">
      <c r="A258" s="7"/>
      <c r="B258" s="7"/>
      <c r="C258" s="16"/>
      <c r="D258" s="17"/>
      <c r="E258" s="17"/>
      <c r="F258" s="17"/>
      <c r="G258" s="17"/>
      <c r="H258" s="17"/>
      <c r="I258" s="17"/>
      <c r="J258" s="17"/>
      <c r="K258" s="17"/>
      <c r="L258" s="17"/>
      <c r="M258" s="17"/>
    </row>
    <row r="259" spans="1:51" ht="21" customHeight="1" x14ac:dyDescent="0.3">
      <c r="A259" s="7"/>
      <c r="B259" s="7"/>
      <c r="C259" s="16"/>
      <c r="D259" s="17"/>
      <c r="E259" s="17"/>
      <c r="F259" s="17"/>
      <c r="G259" s="17"/>
      <c r="H259" s="17"/>
      <c r="I259" s="17"/>
      <c r="J259" s="17"/>
      <c r="K259" s="17"/>
      <c r="L259" s="17"/>
      <c r="M259" s="17"/>
    </row>
    <row r="260" spans="1:51" ht="21" customHeight="1" x14ac:dyDescent="0.3">
      <c r="A260" s="7"/>
      <c r="B260" s="7"/>
      <c r="C260" s="16"/>
      <c r="D260" s="17"/>
      <c r="E260" s="17"/>
      <c r="F260" s="17"/>
      <c r="G260" s="17"/>
      <c r="H260" s="17"/>
      <c r="I260" s="17"/>
      <c r="J260" s="17"/>
      <c r="K260" s="17"/>
      <c r="L260" s="17"/>
      <c r="M260" s="17"/>
    </row>
    <row r="261" spans="1:51" ht="21" customHeight="1" x14ac:dyDescent="0.3">
      <c r="A261" s="7"/>
      <c r="B261" s="7"/>
      <c r="C261" s="16"/>
      <c r="D261" s="17"/>
      <c r="E261" s="17"/>
      <c r="F261" s="17"/>
      <c r="G261" s="17"/>
      <c r="H261" s="17"/>
      <c r="I261" s="17"/>
      <c r="J261" s="17"/>
      <c r="K261" s="17"/>
      <c r="L261" s="17"/>
      <c r="M261" s="17"/>
    </row>
    <row r="262" spans="1:51" ht="21" customHeight="1" x14ac:dyDescent="0.3">
      <c r="A262" s="7"/>
      <c r="B262" s="7"/>
      <c r="C262" s="16"/>
      <c r="D262" s="17"/>
      <c r="E262" s="17"/>
      <c r="F262" s="17"/>
      <c r="G262" s="17"/>
      <c r="H262" s="17"/>
      <c r="I262" s="17"/>
      <c r="J262" s="17"/>
      <c r="K262" s="17"/>
      <c r="L262" s="17"/>
      <c r="M262" s="17"/>
    </row>
    <row r="263" spans="1:51" ht="21" customHeight="1" x14ac:dyDescent="0.3">
      <c r="A263" s="7"/>
      <c r="B263" s="7"/>
      <c r="C263" s="16"/>
      <c r="D263" s="17"/>
      <c r="E263" s="17"/>
      <c r="F263" s="17"/>
      <c r="G263" s="17"/>
      <c r="H263" s="17"/>
      <c r="I263" s="17"/>
      <c r="J263" s="17"/>
      <c r="K263" s="17"/>
      <c r="L263" s="17"/>
      <c r="M263" s="17"/>
    </row>
    <row r="264" spans="1:51" ht="21" customHeight="1" x14ac:dyDescent="0.3">
      <c r="A264" s="11" t="s">
        <v>67</v>
      </c>
      <c r="B264" s="12"/>
      <c r="C264" s="13"/>
      <c r="D264" s="14"/>
      <c r="E264" s="14"/>
      <c r="F264" s="15">
        <f>ROUNDDOWN(SUMIF(Q246:Q263, "1", F246:F263), 0)</f>
        <v>0</v>
      </c>
      <c r="G264" s="14"/>
      <c r="H264" s="15">
        <f>ROUNDDOWN(SUMIF(Q246:Q263, "1", H246:H263), 0)</f>
        <v>0</v>
      </c>
      <c r="I264" s="14"/>
      <c r="J264" s="15">
        <f>ROUNDDOWN(SUMIF(Q246:Q263, "1", J246:J263), 0)</f>
        <v>0</v>
      </c>
      <c r="K264" s="14"/>
      <c r="L264" s="15">
        <f>F264+H264+J264</f>
        <v>0</v>
      </c>
      <c r="M264" s="14"/>
      <c r="R264">
        <f t="shared" ref="R264:AY264" si="11">ROUNDDOWN(SUM(R246:R247), 0)</f>
        <v>0</v>
      </c>
      <c r="S264">
        <f t="shared" si="11"/>
        <v>0</v>
      </c>
      <c r="T264">
        <f t="shared" si="11"/>
        <v>0</v>
      </c>
      <c r="U264">
        <f t="shared" si="11"/>
        <v>0</v>
      </c>
      <c r="V264">
        <f t="shared" si="11"/>
        <v>0</v>
      </c>
      <c r="W264">
        <f t="shared" si="11"/>
        <v>0</v>
      </c>
      <c r="X264">
        <f t="shared" si="11"/>
        <v>0</v>
      </c>
      <c r="Y264">
        <f t="shared" si="11"/>
        <v>0</v>
      </c>
      <c r="Z264">
        <f t="shared" si="11"/>
        <v>0</v>
      </c>
      <c r="AA264">
        <f t="shared" si="11"/>
        <v>0</v>
      </c>
      <c r="AB264">
        <f t="shared" si="11"/>
        <v>0</v>
      </c>
      <c r="AC264">
        <f t="shared" si="11"/>
        <v>0</v>
      </c>
      <c r="AD264">
        <f t="shared" si="11"/>
        <v>0</v>
      </c>
      <c r="AE264">
        <f t="shared" si="11"/>
        <v>0</v>
      </c>
      <c r="AF264">
        <f t="shared" si="11"/>
        <v>0</v>
      </c>
      <c r="AG264">
        <f t="shared" si="11"/>
        <v>0</v>
      </c>
      <c r="AH264">
        <f t="shared" si="11"/>
        <v>0</v>
      </c>
      <c r="AI264">
        <f t="shared" si="11"/>
        <v>0</v>
      </c>
      <c r="AJ264">
        <f t="shared" si="11"/>
        <v>0</v>
      </c>
      <c r="AK264">
        <f t="shared" si="11"/>
        <v>0</v>
      </c>
      <c r="AL264">
        <f t="shared" si="11"/>
        <v>0</v>
      </c>
      <c r="AM264">
        <f t="shared" si="11"/>
        <v>0</v>
      </c>
      <c r="AN264">
        <f t="shared" si="11"/>
        <v>0</v>
      </c>
      <c r="AO264">
        <f t="shared" si="11"/>
        <v>0</v>
      </c>
      <c r="AP264">
        <f t="shared" si="11"/>
        <v>0</v>
      </c>
      <c r="AQ264">
        <f t="shared" si="11"/>
        <v>0</v>
      </c>
      <c r="AR264">
        <f t="shared" si="11"/>
        <v>0</v>
      </c>
      <c r="AS264">
        <f t="shared" si="11"/>
        <v>0</v>
      </c>
      <c r="AT264">
        <f t="shared" si="11"/>
        <v>0</v>
      </c>
      <c r="AU264">
        <f t="shared" si="11"/>
        <v>0</v>
      </c>
      <c r="AV264">
        <f t="shared" si="11"/>
        <v>0</v>
      </c>
      <c r="AW264">
        <f t="shared" si="11"/>
        <v>0</v>
      </c>
      <c r="AX264">
        <f t="shared" si="11"/>
        <v>0</v>
      </c>
      <c r="AY264">
        <f t="shared" si="11"/>
        <v>0</v>
      </c>
    </row>
    <row r="265" spans="1:51" ht="21" customHeight="1" x14ac:dyDescent="0.3">
      <c r="A265" s="90" t="s">
        <v>184</v>
      </c>
      <c r="B265" s="91"/>
      <c r="C265" s="91"/>
      <c r="D265" s="91"/>
      <c r="E265" s="91"/>
      <c r="F265" s="91"/>
      <c r="G265" s="91"/>
      <c r="H265" s="91"/>
      <c r="I265" s="91"/>
      <c r="J265" s="91"/>
      <c r="K265" s="91"/>
      <c r="L265" s="91"/>
      <c r="M265" s="91"/>
    </row>
    <row r="266" spans="1:51" ht="21" customHeight="1" x14ac:dyDescent="0.3">
      <c r="A266" s="6" t="s">
        <v>101</v>
      </c>
      <c r="B266" s="6" t="s">
        <v>102</v>
      </c>
      <c r="C266" s="8" t="s">
        <v>84</v>
      </c>
      <c r="D266" s="9">
        <v>1</v>
      </c>
      <c r="E266" s="10"/>
      <c r="F266" s="10"/>
      <c r="G266" s="10"/>
      <c r="H266" s="10"/>
      <c r="I266" s="10"/>
      <c r="J266" s="10"/>
      <c r="K266" s="10"/>
      <c r="L266" s="10"/>
      <c r="M266" s="18"/>
      <c r="P266" s="1"/>
      <c r="AY266" s="1"/>
    </row>
    <row r="267" spans="1:51" ht="21" customHeight="1" x14ac:dyDescent="0.3">
      <c r="A267" s="7"/>
      <c r="B267" s="7"/>
      <c r="C267" s="16"/>
      <c r="D267" s="17"/>
      <c r="E267" s="17"/>
      <c r="F267" s="17"/>
      <c r="G267" s="17"/>
      <c r="H267" s="17"/>
      <c r="I267" s="17"/>
      <c r="J267" s="17"/>
      <c r="K267" s="17"/>
      <c r="L267" s="17"/>
      <c r="M267" s="17"/>
    </row>
    <row r="268" spans="1:51" ht="21" customHeight="1" x14ac:dyDescent="0.3">
      <c r="A268" s="7"/>
      <c r="B268" s="7"/>
      <c r="C268" s="16"/>
      <c r="D268" s="17"/>
      <c r="E268" s="17"/>
      <c r="F268" s="17"/>
      <c r="G268" s="17"/>
      <c r="H268" s="17"/>
      <c r="I268" s="17"/>
      <c r="J268" s="17"/>
      <c r="K268" s="17"/>
      <c r="L268" s="17"/>
      <c r="M268" s="17"/>
    </row>
    <row r="269" spans="1:51" ht="21" customHeight="1" x14ac:dyDescent="0.3">
      <c r="A269" s="7"/>
      <c r="B269" s="7"/>
      <c r="C269" s="16"/>
      <c r="D269" s="17"/>
      <c r="E269" s="17"/>
      <c r="F269" s="17"/>
      <c r="G269" s="17"/>
      <c r="H269" s="17"/>
      <c r="I269" s="17"/>
      <c r="J269" s="17"/>
      <c r="K269" s="17"/>
      <c r="L269" s="17"/>
      <c r="M269" s="17"/>
    </row>
    <row r="270" spans="1:51" ht="21" customHeight="1" x14ac:dyDescent="0.3">
      <c r="A270" s="7"/>
      <c r="B270" s="7"/>
      <c r="C270" s="16"/>
      <c r="D270" s="17"/>
      <c r="E270" s="17"/>
      <c r="F270" s="17"/>
      <c r="G270" s="17"/>
      <c r="H270" s="17"/>
      <c r="I270" s="17"/>
      <c r="J270" s="17"/>
      <c r="K270" s="17"/>
      <c r="L270" s="17"/>
      <c r="M270" s="17"/>
    </row>
    <row r="271" spans="1:51" ht="21" customHeight="1" x14ac:dyDescent="0.3">
      <c r="A271" s="7"/>
      <c r="B271" s="7"/>
      <c r="C271" s="16"/>
      <c r="D271" s="17"/>
      <c r="E271" s="17"/>
      <c r="F271" s="17"/>
      <c r="G271" s="17"/>
      <c r="H271" s="17"/>
      <c r="I271" s="17"/>
      <c r="J271" s="17"/>
      <c r="K271" s="17"/>
      <c r="L271" s="17"/>
      <c r="M271" s="17"/>
    </row>
    <row r="272" spans="1:51" ht="21" customHeight="1" x14ac:dyDescent="0.3">
      <c r="A272" s="7"/>
      <c r="B272" s="7"/>
      <c r="C272" s="16"/>
      <c r="D272" s="17"/>
      <c r="E272" s="17"/>
      <c r="F272" s="17"/>
      <c r="G272" s="17"/>
      <c r="H272" s="17"/>
      <c r="I272" s="17"/>
      <c r="J272" s="17"/>
      <c r="K272" s="17"/>
      <c r="L272" s="17"/>
      <c r="M272" s="17"/>
    </row>
    <row r="273" spans="1:51" ht="21" customHeight="1" x14ac:dyDescent="0.3">
      <c r="A273" s="7"/>
      <c r="B273" s="7"/>
      <c r="C273" s="16"/>
      <c r="D273" s="17"/>
      <c r="E273" s="17"/>
      <c r="F273" s="17"/>
      <c r="G273" s="17"/>
      <c r="H273" s="17"/>
      <c r="I273" s="17"/>
      <c r="J273" s="17"/>
      <c r="K273" s="17"/>
      <c r="L273" s="17"/>
      <c r="M273" s="17"/>
    </row>
    <row r="274" spans="1:51" ht="21" customHeight="1" x14ac:dyDescent="0.3">
      <c r="A274" s="7"/>
      <c r="B274" s="7"/>
      <c r="C274" s="16"/>
      <c r="D274" s="17"/>
      <c r="E274" s="17"/>
      <c r="F274" s="17"/>
      <c r="G274" s="17"/>
      <c r="H274" s="17"/>
      <c r="I274" s="17"/>
      <c r="J274" s="17"/>
      <c r="K274" s="17"/>
      <c r="L274" s="17"/>
      <c r="M274" s="17"/>
    </row>
    <row r="275" spans="1:51" ht="21" customHeight="1" x14ac:dyDescent="0.3">
      <c r="A275" s="7"/>
      <c r="B275" s="7"/>
      <c r="C275" s="16"/>
      <c r="D275" s="17"/>
      <c r="E275" s="17"/>
      <c r="F275" s="17"/>
      <c r="G275" s="17"/>
      <c r="H275" s="17"/>
      <c r="I275" s="17"/>
      <c r="J275" s="17"/>
      <c r="K275" s="17"/>
      <c r="L275" s="17"/>
      <c r="M275" s="17"/>
    </row>
    <row r="276" spans="1:51" ht="21" customHeight="1" x14ac:dyDescent="0.3">
      <c r="A276" s="7"/>
      <c r="B276" s="7"/>
      <c r="C276" s="16"/>
      <c r="D276" s="17"/>
      <c r="E276" s="17"/>
      <c r="F276" s="17"/>
      <c r="G276" s="17"/>
      <c r="H276" s="17"/>
      <c r="I276" s="17"/>
      <c r="J276" s="17"/>
      <c r="K276" s="17"/>
      <c r="L276" s="17"/>
      <c r="M276" s="17"/>
    </row>
    <row r="277" spans="1:51" ht="21" customHeight="1" x14ac:dyDescent="0.3">
      <c r="A277" s="7"/>
      <c r="B277" s="7"/>
      <c r="C277" s="16"/>
      <c r="D277" s="17"/>
      <c r="E277" s="17"/>
      <c r="F277" s="17"/>
      <c r="G277" s="17"/>
      <c r="H277" s="17"/>
      <c r="I277" s="17"/>
      <c r="J277" s="17"/>
      <c r="K277" s="17"/>
      <c r="L277" s="17"/>
      <c r="M277" s="17"/>
    </row>
    <row r="278" spans="1:51" ht="21" customHeight="1" x14ac:dyDescent="0.3">
      <c r="A278" s="7"/>
      <c r="B278" s="7"/>
      <c r="C278" s="16"/>
      <c r="D278" s="17"/>
      <c r="E278" s="17"/>
      <c r="F278" s="17"/>
      <c r="G278" s="17"/>
      <c r="H278" s="17"/>
      <c r="I278" s="17"/>
      <c r="J278" s="17"/>
      <c r="K278" s="17"/>
      <c r="L278" s="17"/>
      <c r="M278" s="17"/>
    </row>
    <row r="279" spans="1:51" ht="21" customHeight="1" x14ac:dyDescent="0.3">
      <c r="A279" s="7"/>
      <c r="B279" s="7"/>
      <c r="C279" s="16"/>
      <c r="D279" s="17"/>
      <c r="E279" s="17"/>
      <c r="F279" s="17"/>
      <c r="G279" s="17"/>
      <c r="H279" s="17"/>
      <c r="I279" s="17"/>
      <c r="J279" s="17"/>
      <c r="K279" s="17"/>
      <c r="L279" s="17"/>
      <c r="M279" s="17"/>
    </row>
    <row r="280" spans="1:51" ht="21" customHeight="1" x14ac:dyDescent="0.3">
      <c r="A280" s="7"/>
      <c r="B280" s="7"/>
      <c r="C280" s="16"/>
      <c r="D280" s="17"/>
      <c r="E280" s="17"/>
      <c r="F280" s="17"/>
      <c r="G280" s="17"/>
      <c r="H280" s="17"/>
      <c r="I280" s="17"/>
      <c r="J280" s="17"/>
      <c r="K280" s="17"/>
      <c r="L280" s="17"/>
      <c r="M280" s="17"/>
    </row>
    <row r="281" spans="1:51" ht="21" customHeight="1" x14ac:dyDescent="0.3">
      <c r="A281" s="7"/>
      <c r="B281" s="7"/>
      <c r="C281" s="16"/>
      <c r="D281" s="17"/>
      <c r="E281" s="17"/>
      <c r="F281" s="17"/>
      <c r="G281" s="17"/>
      <c r="H281" s="17"/>
      <c r="I281" s="17"/>
      <c r="J281" s="17"/>
      <c r="K281" s="17"/>
      <c r="L281" s="17"/>
      <c r="M281" s="17"/>
    </row>
    <row r="282" spans="1:51" ht="21" customHeight="1" x14ac:dyDescent="0.3">
      <c r="A282" s="7"/>
      <c r="B282" s="7"/>
      <c r="C282" s="16"/>
      <c r="D282" s="17"/>
      <c r="E282" s="17"/>
      <c r="F282" s="17"/>
      <c r="G282" s="17"/>
      <c r="H282" s="17"/>
      <c r="I282" s="17"/>
      <c r="J282" s="17"/>
      <c r="K282" s="17"/>
      <c r="L282" s="17"/>
      <c r="M282" s="17"/>
    </row>
    <row r="283" spans="1:51" ht="21" customHeight="1" x14ac:dyDescent="0.3">
      <c r="A283" s="7"/>
      <c r="B283" s="7"/>
      <c r="C283" s="16"/>
      <c r="D283" s="17"/>
      <c r="E283" s="17"/>
      <c r="F283" s="17"/>
      <c r="G283" s="17"/>
      <c r="H283" s="17"/>
      <c r="I283" s="17"/>
      <c r="J283" s="17"/>
      <c r="K283" s="17"/>
      <c r="L283" s="17"/>
      <c r="M283" s="17"/>
    </row>
    <row r="284" spans="1:51" ht="21" customHeight="1" x14ac:dyDescent="0.3">
      <c r="A284" s="11" t="s">
        <v>67</v>
      </c>
      <c r="B284" s="12"/>
      <c r="C284" s="13"/>
      <c r="D284" s="14"/>
      <c r="E284" s="14"/>
      <c r="F284" s="15">
        <f>ROUNDDOWN(SUMIF(Q266:Q283, "1", F266:F283), 0)</f>
        <v>0</v>
      </c>
      <c r="G284" s="14"/>
      <c r="H284" s="15">
        <f>ROUNDDOWN(SUMIF(Q266:Q283, "1", H266:H283), 0)</f>
        <v>0</v>
      </c>
      <c r="I284" s="14"/>
      <c r="J284" s="15">
        <f>ROUNDDOWN(SUMIF(Q266:Q283, "1", J266:J283), 0)</f>
        <v>0</v>
      </c>
      <c r="K284" s="14"/>
      <c r="L284" s="15">
        <f>F284+H284+J284</f>
        <v>0</v>
      </c>
      <c r="M284" s="14"/>
      <c r="R284">
        <f t="shared" ref="R284:AY284" si="12">ROUNDDOWN(SUM(R266:R266), 0)</f>
        <v>0</v>
      </c>
      <c r="S284">
        <f t="shared" si="12"/>
        <v>0</v>
      </c>
      <c r="T284">
        <f t="shared" si="12"/>
        <v>0</v>
      </c>
      <c r="U284">
        <f t="shared" si="12"/>
        <v>0</v>
      </c>
      <c r="V284">
        <f t="shared" si="12"/>
        <v>0</v>
      </c>
      <c r="W284">
        <f t="shared" si="12"/>
        <v>0</v>
      </c>
      <c r="X284">
        <f t="shared" si="12"/>
        <v>0</v>
      </c>
      <c r="Y284">
        <f t="shared" si="12"/>
        <v>0</v>
      </c>
      <c r="Z284">
        <f t="shared" si="12"/>
        <v>0</v>
      </c>
      <c r="AA284">
        <f t="shared" si="12"/>
        <v>0</v>
      </c>
      <c r="AB284">
        <f t="shared" si="12"/>
        <v>0</v>
      </c>
      <c r="AC284">
        <f t="shared" si="12"/>
        <v>0</v>
      </c>
      <c r="AD284">
        <f t="shared" si="12"/>
        <v>0</v>
      </c>
      <c r="AE284">
        <f t="shared" si="12"/>
        <v>0</v>
      </c>
      <c r="AF284">
        <f t="shared" si="12"/>
        <v>0</v>
      </c>
      <c r="AG284">
        <f t="shared" si="12"/>
        <v>0</v>
      </c>
      <c r="AH284">
        <f t="shared" si="12"/>
        <v>0</v>
      </c>
      <c r="AI284">
        <f t="shared" si="12"/>
        <v>0</v>
      </c>
      <c r="AJ284">
        <f t="shared" si="12"/>
        <v>0</v>
      </c>
      <c r="AK284">
        <f t="shared" si="12"/>
        <v>0</v>
      </c>
      <c r="AL284">
        <f t="shared" si="12"/>
        <v>0</v>
      </c>
      <c r="AM284">
        <f t="shared" si="12"/>
        <v>0</v>
      </c>
      <c r="AN284">
        <f t="shared" si="12"/>
        <v>0</v>
      </c>
      <c r="AO284">
        <f t="shared" si="12"/>
        <v>0</v>
      </c>
      <c r="AP284">
        <f t="shared" si="12"/>
        <v>0</v>
      </c>
      <c r="AQ284">
        <f t="shared" si="12"/>
        <v>0</v>
      </c>
      <c r="AR284">
        <f t="shared" si="12"/>
        <v>0</v>
      </c>
      <c r="AS284">
        <f t="shared" si="12"/>
        <v>0</v>
      </c>
      <c r="AT284">
        <f t="shared" si="12"/>
        <v>0</v>
      </c>
      <c r="AU284">
        <f t="shared" si="12"/>
        <v>0</v>
      </c>
      <c r="AV284">
        <f t="shared" si="12"/>
        <v>0</v>
      </c>
      <c r="AW284">
        <f t="shared" si="12"/>
        <v>0</v>
      </c>
      <c r="AX284">
        <f t="shared" si="12"/>
        <v>0</v>
      </c>
      <c r="AY284">
        <f t="shared" si="12"/>
        <v>0</v>
      </c>
    </row>
    <row r="285" spans="1:51" ht="21" customHeight="1" x14ac:dyDescent="0.3">
      <c r="A285" s="90" t="s">
        <v>185</v>
      </c>
      <c r="B285" s="91"/>
      <c r="C285" s="91"/>
      <c r="D285" s="91"/>
      <c r="E285" s="91"/>
      <c r="F285" s="91"/>
      <c r="G285" s="91"/>
      <c r="H285" s="91"/>
      <c r="I285" s="91"/>
      <c r="J285" s="91"/>
      <c r="K285" s="91"/>
      <c r="L285" s="91"/>
      <c r="M285" s="91"/>
    </row>
    <row r="286" spans="1:51" ht="21" customHeight="1" x14ac:dyDescent="0.3">
      <c r="A286" s="6" t="s">
        <v>44</v>
      </c>
      <c r="B286" s="6" t="s">
        <v>48</v>
      </c>
      <c r="C286" s="8" t="s">
        <v>8</v>
      </c>
      <c r="D286" s="9">
        <v>20</v>
      </c>
      <c r="E286" s="10"/>
      <c r="F286" s="10"/>
      <c r="G286" s="10"/>
      <c r="H286" s="10"/>
      <c r="I286" s="10"/>
      <c r="J286" s="10"/>
      <c r="K286" s="10"/>
      <c r="L286" s="10"/>
      <c r="M286" s="18"/>
      <c r="P286" s="1"/>
      <c r="AY286" s="1"/>
    </row>
    <row r="287" spans="1:51" ht="21" customHeight="1" x14ac:dyDescent="0.3">
      <c r="A287" s="6" t="s">
        <v>92</v>
      </c>
      <c r="B287" s="6" t="s">
        <v>94</v>
      </c>
      <c r="C287" s="8" t="s">
        <v>8</v>
      </c>
      <c r="D287" s="9">
        <v>20</v>
      </c>
      <c r="E287" s="10"/>
      <c r="F287" s="10"/>
      <c r="G287" s="10"/>
      <c r="H287" s="10"/>
      <c r="I287" s="10"/>
      <c r="J287" s="10"/>
      <c r="K287" s="10"/>
      <c r="L287" s="10"/>
      <c r="M287" s="18"/>
      <c r="P287" s="1"/>
      <c r="AY287" s="1"/>
    </row>
    <row r="288" spans="1:51" ht="21" customHeight="1" x14ac:dyDescent="0.3">
      <c r="A288" s="6" t="s">
        <v>42</v>
      </c>
      <c r="B288" s="6" t="s">
        <v>43</v>
      </c>
      <c r="C288" s="8" t="s">
        <v>32</v>
      </c>
      <c r="D288" s="9">
        <v>0.14360000000000001</v>
      </c>
      <c r="E288" s="10"/>
      <c r="F288" s="10"/>
      <c r="G288" s="10"/>
      <c r="H288" s="10"/>
      <c r="I288" s="10"/>
      <c r="J288" s="10"/>
      <c r="K288" s="10"/>
      <c r="L288" s="10"/>
      <c r="M288" s="18"/>
      <c r="P288" s="1"/>
    </row>
    <row r="289" spans="1:51" ht="21" customHeight="1" x14ac:dyDescent="0.3">
      <c r="A289" s="6" t="s">
        <v>96</v>
      </c>
      <c r="B289" s="6" t="s">
        <v>83</v>
      </c>
      <c r="C289" s="8" t="s">
        <v>23</v>
      </c>
      <c r="D289" s="9">
        <v>0.12</v>
      </c>
      <c r="E289" s="10"/>
      <c r="F289" s="10"/>
      <c r="G289" s="10"/>
      <c r="H289" s="10"/>
      <c r="I289" s="10"/>
      <c r="J289" s="10"/>
      <c r="K289" s="10"/>
      <c r="L289" s="10"/>
      <c r="M289" s="18"/>
      <c r="P289" s="1"/>
      <c r="AY289" s="1"/>
    </row>
    <row r="290" spans="1:51" ht="21" customHeight="1" x14ac:dyDescent="0.3">
      <c r="A290" s="6" t="s">
        <v>54</v>
      </c>
      <c r="B290" s="6" t="s">
        <v>55</v>
      </c>
      <c r="C290" s="8" t="s">
        <v>8</v>
      </c>
      <c r="D290" s="9">
        <v>20</v>
      </c>
      <c r="E290" s="10"/>
      <c r="F290" s="10"/>
      <c r="G290" s="10"/>
      <c r="H290" s="10"/>
      <c r="I290" s="10"/>
      <c r="J290" s="10"/>
      <c r="K290" s="10"/>
      <c r="L290" s="10"/>
      <c r="M290" s="18"/>
      <c r="P290" s="1"/>
      <c r="AY290" s="1"/>
    </row>
    <row r="291" spans="1:51" ht="21" customHeight="1" x14ac:dyDescent="0.3">
      <c r="A291" s="6" t="s">
        <v>70</v>
      </c>
      <c r="B291" s="6" t="s">
        <v>71</v>
      </c>
      <c r="C291" s="8" t="s">
        <v>23</v>
      </c>
      <c r="D291" s="9">
        <v>1</v>
      </c>
      <c r="E291" s="10"/>
      <c r="F291" s="10"/>
      <c r="G291" s="10"/>
      <c r="H291" s="10"/>
      <c r="I291" s="10"/>
      <c r="J291" s="10"/>
      <c r="K291" s="10"/>
      <c r="L291" s="10"/>
      <c r="M291" s="18"/>
      <c r="P291" s="1"/>
      <c r="AY291" s="1"/>
    </row>
    <row r="292" spans="1:51" ht="21" customHeight="1" x14ac:dyDescent="0.3">
      <c r="A292" s="7"/>
      <c r="B292" s="7"/>
      <c r="C292" s="16"/>
      <c r="D292" s="17"/>
      <c r="E292" s="17"/>
      <c r="F292" s="17"/>
      <c r="G292" s="17"/>
      <c r="H292" s="17"/>
      <c r="I292" s="17"/>
      <c r="J292" s="17"/>
      <c r="K292" s="17"/>
      <c r="L292" s="17"/>
      <c r="M292" s="17"/>
    </row>
    <row r="293" spans="1:51" ht="21" customHeight="1" x14ac:dyDescent="0.3">
      <c r="A293" s="7"/>
      <c r="B293" s="7"/>
      <c r="C293" s="16"/>
      <c r="D293" s="17"/>
      <c r="E293" s="17"/>
      <c r="F293" s="17"/>
      <c r="G293" s="17"/>
      <c r="H293" s="17"/>
      <c r="I293" s="17"/>
      <c r="J293" s="17"/>
      <c r="K293" s="17"/>
      <c r="L293" s="17"/>
      <c r="M293" s="17"/>
    </row>
    <row r="294" spans="1:51" ht="21" customHeight="1" x14ac:dyDescent="0.3">
      <c r="A294" s="7"/>
      <c r="B294" s="7"/>
      <c r="C294" s="16"/>
      <c r="D294" s="17"/>
      <c r="E294" s="17"/>
      <c r="F294" s="17"/>
      <c r="G294" s="17"/>
      <c r="H294" s="17"/>
      <c r="I294" s="17"/>
      <c r="J294" s="17"/>
      <c r="K294" s="17"/>
      <c r="L294" s="17"/>
      <c r="M294" s="17"/>
    </row>
    <row r="295" spans="1:51" ht="21" customHeight="1" x14ac:dyDescent="0.3">
      <c r="A295" s="7"/>
      <c r="B295" s="7"/>
      <c r="C295" s="16"/>
      <c r="D295" s="17"/>
      <c r="E295" s="17"/>
      <c r="F295" s="17"/>
      <c r="G295" s="17"/>
      <c r="H295" s="17"/>
      <c r="I295" s="17"/>
      <c r="J295" s="17"/>
      <c r="K295" s="17"/>
      <c r="L295" s="17"/>
      <c r="M295" s="17"/>
    </row>
    <row r="296" spans="1:51" ht="21" customHeight="1" x14ac:dyDescent="0.3">
      <c r="A296" s="7"/>
      <c r="B296" s="7"/>
      <c r="C296" s="16"/>
      <c r="D296" s="17"/>
      <c r="E296" s="17"/>
      <c r="F296" s="17"/>
      <c r="G296" s="17"/>
      <c r="H296" s="17"/>
      <c r="I296" s="17"/>
      <c r="J296" s="17"/>
      <c r="K296" s="17"/>
      <c r="L296" s="17"/>
      <c r="M296" s="17"/>
    </row>
    <row r="297" spans="1:51" ht="21" customHeight="1" x14ac:dyDescent="0.3">
      <c r="A297" s="7"/>
      <c r="B297" s="7"/>
      <c r="C297" s="16"/>
      <c r="D297" s="17"/>
      <c r="E297" s="17"/>
      <c r="F297" s="17"/>
      <c r="G297" s="17"/>
      <c r="H297" s="17"/>
      <c r="I297" s="17"/>
      <c r="J297" s="17"/>
      <c r="K297" s="17"/>
      <c r="L297" s="17"/>
      <c r="M297" s="17"/>
    </row>
    <row r="298" spans="1:51" ht="21" customHeight="1" x14ac:dyDescent="0.3">
      <c r="A298" s="7"/>
      <c r="B298" s="7"/>
      <c r="C298" s="16"/>
      <c r="D298" s="17"/>
      <c r="E298" s="17"/>
      <c r="F298" s="17"/>
      <c r="G298" s="17"/>
      <c r="H298" s="17"/>
      <c r="I298" s="17"/>
      <c r="J298" s="17"/>
      <c r="K298" s="17"/>
      <c r="L298" s="17"/>
      <c r="M298" s="17"/>
    </row>
    <row r="299" spans="1:51" ht="21" customHeight="1" x14ac:dyDescent="0.3">
      <c r="A299" s="7"/>
      <c r="B299" s="7"/>
      <c r="C299" s="16"/>
      <c r="D299" s="17"/>
      <c r="E299" s="17"/>
      <c r="F299" s="17"/>
      <c r="G299" s="17"/>
      <c r="H299" s="17"/>
      <c r="I299" s="17"/>
      <c r="J299" s="17"/>
      <c r="K299" s="17"/>
      <c r="L299" s="17"/>
      <c r="M299" s="17"/>
    </row>
    <row r="300" spans="1:51" ht="21" customHeight="1" x14ac:dyDescent="0.3">
      <c r="A300" s="7"/>
      <c r="B300" s="7"/>
      <c r="C300" s="16"/>
      <c r="D300" s="17"/>
      <c r="E300" s="17"/>
      <c r="F300" s="17"/>
      <c r="G300" s="17"/>
      <c r="H300" s="17"/>
      <c r="I300" s="17"/>
      <c r="J300" s="17"/>
      <c r="K300" s="17"/>
      <c r="L300" s="17"/>
      <c r="M300" s="17"/>
    </row>
    <row r="301" spans="1:51" ht="21" customHeight="1" x14ac:dyDescent="0.3">
      <c r="A301" s="7"/>
      <c r="B301" s="7"/>
      <c r="C301" s="16"/>
      <c r="D301" s="17"/>
      <c r="E301" s="17"/>
      <c r="F301" s="17"/>
      <c r="G301" s="17"/>
      <c r="H301" s="17"/>
      <c r="I301" s="17"/>
      <c r="J301" s="17"/>
      <c r="K301" s="17"/>
      <c r="L301" s="17"/>
      <c r="M301" s="17"/>
    </row>
    <row r="302" spans="1:51" ht="21" customHeight="1" x14ac:dyDescent="0.3">
      <c r="A302" s="7"/>
      <c r="B302" s="7"/>
      <c r="C302" s="16"/>
      <c r="D302" s="17"/>
      <c r="E302" s="17"/>
      <c r="F302" s="17"/>
      <c r="G302" s="17"/>
      <c r="H302" s="17"/>
      <c r="I302" s="17"/>
      <c r="J302" s="17"/>
      <c r="K302" s="17"/>
      <c r="L302" s="17"/>
      <c r="M302" s="17"/>
    </row>
    <row r="303" spans="1:51" ht="21" customHeight="1" x14ac:dyDescent="0.3">
      <c r="A303" s="7"/>
      <c r="B303" s="7"/>
      <c r="C303" s="16"/>
      <c r="D303" s="17"/>
      <c r="E303" s="17"/>
      <c r="F303" s="17"/>
      <c r="G303" s="17"/>
      <c r="H303" s="17"/>
      <c r="I303" s="17"/>
      <c r="J303" s="17"/>
      <c r="K303" s="17"/>
      <c r="L303" s="17"/>
      <c r="M303" s="17"/>
    </row>
    <row r="304" spans="1:51" ht="21" customHeight="1" x14ac:dyDescent="0.3">
      <c r="A304" s="11" t="s">
        <v>67</v>
      </c>
      <c r="B304" s="12"/>
      <c r="C304" s="13"/>
      <c r="D304" s="14"/>
      <c r="E304" s="14"/>
      <c r="F304" s="15">
        <f>ROUNDDOWN(SUMIF(Q286:Q303, "1", F286:F303), 0)</f>
        <v>0</v>
      </c>
      <c r="G304" s="14"/>
      <c r="H304" s="15">
        <f>ROUNDDOWN(SUMIF(Q286:Q303, "1", H286:H303), 0)</f>
        <v>0</v>
      </c>
      <c r="I304" s="14"/>
      <c r="J304" s="15">
        <f>ROUNDDOWN(SUMIF(Q286:Q303, "1", J286:J303), 0)</f>
        <v>0</v>
      </c>
      <c r="K304" s="14"/>
      <c r="L304" s="15">
        <f>F304+H304+J304</f>
        <v>0</v>
      </c>
      <c r="M304" s="14"/>
      <c r="R304">
        <f t="shared" ref="R304:AY304" si="13">ROUNDDOWN(SUM(R286:R291), 0)</f>
        <v>0</v>
      </c>
      <c r="S304">
        <f t="shared" si="13"/>
        <v>0</v>
      </c>
      <c r="T304">
        <f t="shared" si="13"/>
        <v>0</v>
      </c>
      <c r="U304">
        <f t="shared" si="13"/>
        <v>0</v>
      </c>
      <c r="V304">
        <f t="shared" si="13"/>
        <v>0</v>
      </c>
      <c r="W304">
        <f t="shared" si="13"/>
        <v>0</v>
      </c>
      <c r="X304">
        <f t="shared" si="13"/>
        <v>0</v>
      </c>
      <c r="Y304">
        <f t="shared" si="13"/>
        <v>0</v>
      </c>
      <c r="Z304">
        <f t="shared" si="13"/>
        <v>0</v>
      </c>
      <c r="AA304">
        <f t="shared" si="13"/>
        <v>0</v>
      </c>
      <c r="AB304">
        <f t="shared" si="13"/>
        <v>0</v>
      </c>
      <c r="AC304">
        <f t="shared" si="13"/>
        <v>0</v>
      </c>
      <c r="AD304">
        <f t="shared" si="13"/>
        <v>0</v>
      </c>
      <c r="AE304">
        <f t="shared" si="13"/>
        <v>0</v>
      </c>
      <c r="AF304">
        <f t="shared" si="13"/>
        <v>0</v>
      </c>
      <c r="AG304">
        <f t="shared" si="13"/>
        <v>0</v>
      </c>
      <c r="AH304">
        <f t="shared" si="13"/>
        <v>0</v>
      </c>
      <c r="AI304">
        <f t="shared" si="13"/>
        <v>0</v>
      </c>
      <c r="AJ304">
        <f t="shared" si="13"/>
        <v>0</v>
      </c>
      <c r="AK304">
        <f t="shared" si="13"/>
        <v>0</v>
      </c>
      <c r="AL304">
        <f t="shared" si="13"/>
        <v>0</v>
      </c>
      <c r="AM304">
        <f t="shared" si="13"/>
        <v>0</v>
      </c>
      <c r="AN304">
        <f t="shared" si="13"/>
        <v>0</v>
      </c>
      <c r="AO304">
        <f t="shared" si="13"/>
        <v>0</v>
      </c>
      <c r="AP304">
        <f t="shared" si="13"/>
        <v>0</v>
      </c>
      <c r="AQ304">
        <f t="shared" si="13"/>
        <v>0</v>
      </c>
      <c r="AR304">
        <f t="shared" si="13"/>
        <v>0</v>
      </c>
      <c r="AS304">
        <f t="shared" si="13"/>
        <v>0</v>
      </c>
      <c r="AT304">
        <f t="shared" si="13"/>
        <v>0</v>
      </c>
      <c r="AU304">
        <f t="shared" si="13"/>
        <v>0</v>
      </c>
      <c r="AV304">
        <f t="shared" si="13"/>
        <v>0</v>
      </c>
      <c r="AW304">
        <f t="shared" si="13"/>
        <v>0</v>
      </c>
      <c r="AX304">
        <f t="shared" si="13"/>
        <v>0</v>
      </c>
      <c r="AY304">
        <f t="shared" si="13"/>
        <v>0</v>
      </c>
    </row>
    <row r="305" spans="1:51" ht="21" customHeight="1" x14ac:dyDescent="0.3">
      <c r="A305" s="90" t="s">
        <v>186</v>
      </c>
      <c r="B305" s="91"/>
      <c r="C305" s="91"/>
      <c r="D305" s="91"/>
      <c r="E305" s="91"/>
      <c r="F305" s="91"/>
      <c r="G305" s="91"/>
      <c r="H305" s="91"/>
      <c r="I305" s="91"/>
      <c r="J305" s="91"/>
      <c r="K305" s="91"/>
      <c r="L305" s="91"/>
      <c r="M305" s="91"/>
    </row>
    <row r="306" spans="1:51" ht="21" customHeight="1" x14ac:dyDescent="0.3">
      <c r="A306" s="6" t="s">
        <v>104</v>
      </c>
      <c r="B306" s="6" t="s">
        <v>105</v>
      </c>
      <c r="C306" s="8" t="s">
        <v>15</v>
      </c>
      <c r="D306" s="9">
        <v>11.3</v>
      </c>
      <c r="E306" s="10"/>
      <c r="F306" s="10"/>
      <c r="G306" s="10"/>
      <c r="H306" s="10"/>
      <c r="I306" s="10"/>
      <c r="J306" s="10"/>
      <c r="K306" s="10"/>
      <c r="L306" s="10"/>
      <c r="M306" s="18"/>
      <c r="P306" s="1"/>
      <c r="AY306" s="1"/>
    </row>
    <row r="307" spans="1:51" ht="21" customHeight="1" x14ac:dyDescent="0.3">
      <c r="A307" s="6" t="s">
        <v>106</v>
      </c>
      <c r="B307" s="6" t="s">
        <v>107</v>
      </c>
      <c r="C307" s="8" t="s">
        <v>15</v>
      </c>
      <c r="D307" s="9">
        <v>10</v>
      </c>
      <c r="E307" s="10"/>
      <c r="F307" s="10"/>
      <c r="G307" s="10"/>
      <c r="H307" s="10"/>
      <c r="I307" s="10"/>
      <c r="J307" s="10"/>
      <c r="K307" s="10"/>
      <c r="L307" s="10"/>
      <c r="M307" s="18"/>
      <c r="P307" s="1"/>
      <c r="AY307" s="1"/>
    </row>
    <row r="308" spans="1:51" ht="21" customHeight="1" x14ac:dyDescent="0.3">
      <c r="A308" s="6" t="s">
        <v>108</v>
      </c>
      <c r="B308" s="6" t="s">
        <v>109</v>
      </c>
      <c r="C308" s="8" t="s">
        <v>15</v>
      </c>
      <c r="D308" s="9">
        <v>1.2</v>
      </c>
      <c r="E308" s="10"/>
      <c r="F308" s="10"/>
      <c r="G308" s="10"/>
      <c r="H308" s="10"/>
      <c r="I308" s="10"/>
      <c r="J308" s="10"/>
      <c r="K308" s="10"/>
      <c r="L308" s="10"/>
      <c r="M308" s="18"/>
      <c r="P308" s="1"/>
      <c r="AY308" s="1"/>
    </row>
    <row r="309" spans="1:51" ht="21" customHeight="1" x14ac:dyDescent="0.3">
      <c r="A309" s="6" t="s">
        <v>110</v>
      </c>
      <c r="B309" s="6" t="s">
        <v>111</v>
      </c>
      <c r="C309" s="8" t="s">
        <v>15</v>
      </c>
      <c r="D309" s="9">
        <v>1.2</v>
      </c>
      <c r="E309" s="10"/>
      <c r="F309" s="10"/>
      <c r="G309" s="10"/>
      <c r="H309" s="10"/>
      <c r="I309" s="10"/>
      <c r="J309" s="10"/>
      <c r="K309" s="10"/>
      <c r="L309" s="10"/>
      <c r="M309" s="18"/>
      <c r="P309" s="1"/>
      <c r="AY309" s="1"/>
    </row>
    <row r="310" spans="1:51" ht="21" customHeight="1" x14ac:dyDescent="0.3">
      <c r="A310" s="6" t="s">
        <v>112</v>
      </c>
      <c r="B310" s="6" t="s">
        <v>113</v>
      </c>
      <c r="C310" s="8" t="s">
        <v>18</v>
      </c>
      <c r="D310" s="9">
        <v>16.600000000000001</v>
      </c>
      <c r="E310" s="10"/>
      <c r="F310" s="10"/>
      <c r="G310" s="10"/>
      <c r="H310" s="10"/>
      <c r="I310" s="10"/>
      <c r="J310" s="10"/>
      <c r="K310" s="10"/>
      <c r="L310" s="10"/>
      <c r="M310" s="18"/>
      <c r="P310" s="1"/>
      <c r="AY310" s="1"/>
    </row>
    <row r="311" spans="1:51" ht="21" customHeight="1" x14ac:dyDescent="0.3">
      <c r="A311" s="6" t="s">
        <v>30</v>
      </c>
      <c r="B311" s="6" t="s">
        <v>31</v>
      </c>
      <c r="C311" s="8" t="s">
        <v>32</v>
      </c>
      <c r="D311" s="9">
        <v>3.3159999999999998</v>
      </c>
      <c r="E311" s="10"/>
      <c r="F311" s="10"/>
      <c r="G311" s="10"/>
      <c r="H311" s="10"/>
      <c r="I311" s="10"/>
      <c r="J311" s="10"/>
      <c r="K311" s="10"/>
      <c r="L311" s="10"/>
      <c r="M311" s="18"/>
      <c r="P311" s="1"/>
    </row>
    <row r="312" spans="1:51" ht="21" customHeight="1" x14ac:dyDescent="0.3">
      <c r="A312" s="6" t="s">
        <v>26</v>
      </c>
      <c r="B312" s="6" t="s">
        <v>27</v>
      </c>
      <c r="C312" s="8" t="s">
        <v>28</v>
      </c>
      <c r="D312" s="9">
        <v>141.54</v>
      </c>
      <c r="E312" s="10"/>
      <c r="F312" s="10"/>
      <c r="G312" s="10"/>
      <c r="H312" s="10"/>
      <c r="I312" s="10"/>
      <c r="J312" s="10"/>
      <c r="K312" s="10"/>
      <c r="L312" s="10"/>
      <c r="M312" s="18"/>
      <c r="P312" s="1"/>
    </row>
    <row r="313" spans="1:51" ht="21" customHeight="1" x14ac:dyDescent="0.3">
      <c r="A313" s="6" t="s">
        <v>26</v>
      </c>
      <c r="B313" s="6" t="s">
        <v>29</v>
      </c>
      <c r="C313" s="8" t="s">
        <v>28</v>
      </c>
      <c r="D313" s="9">
        <v>805.14</v>
      </c>
      <c r="E313" s="10"/>
      <c r="F313" s="10"/>
      <c r="G313" s="10"/>
      <c r="H313" s="10"/>
      <c r="I313" s="10"/>
      <c r="J313" s="10"/>
      <c r="K313" s="10"/>
      <c r="L313" s="10"/>
      <c r="M313" s="18"/>
      <c r="P313" s="1"/>
    </row>
    <row r="314" spans="1:51" ht="21" customHeight="1" x14ac:dyDescent="0.3">
      <c r="A314" s="6" t="s">
        <v>19</v>
      </c>
      <c r="B314" s="6" t="s">
        <v>20</v>
      </c>
      <c r="C314" s="8" t="s">
        <v>8</v>
      </c>
      <c r="D314" s="9">
        <v>193</v>
      </c>
      <c r="E314" s="10"/>
      <c r="F314" s="10"/>
      <c r="G314" s="10"/>
      <c r="H314" s="10"/>
      <c r="I314" s="10"/>
      <c r="J314" s="10"/>
      <c r="K314" s="10"/>
      <c r="L314" s="10"/>
      <c r="M314" s="18"/>
      <c r="P314" s="1"/>
    </row>
    <row r="315" spans="1:51" ht="21" customHeight="1" x14ac:dyDescent="0.3">
      <c r="A315" s="6" t="s">
        <v>114</v>
      </c>
      <c r="B315" s="6" t="s">
        <v>115</v>
      </c>
      <c r="C315" s="8" t="s">
        <v>8</v>
      </c>
      <c r="D315" s="9">
        <v>184</v>
      </c>
      <c r="E315" s="10"/>
      <c r="F315" s="10"/>
      <c r="G315" s="10"/>
      <c r="H315" s="10"/>
      <c r="I315" s="10"/>
      <c r="J315" s="10"/>
      <c r="K315" s="10"/>
      <c r="L315" s="10"/>
      <c r="M315" s="18"/>
      <c r="P315" s="1"/>
      <c r="AY315" s="1"/>
    </row>
    <row r="316" spans="1:51" ht="21" customHeight="1" x14ac:dyDescent="0.3">
      <c r="A316" s="6" t="s">
        <v>33</v>
      </c>
      <c r="B316" s="6" t="s">
        <v>34</v>
      </c>
      <c r="C316" s="8" t="s">
        <v>35</v>
      </c>
      <c r="D316" s="9">
        <v>9407</v>
      </c>
      <c r="E316" s="9"/>
      <c r="F316" s="10"/>
      <c r="G316" s="10"/>
      <c r="H316" s="10"/>
      <c r="I316" s="10"/>
      <c r="J316" s="10"/>
      <c r="K316" s="9"/>
      <c r="L316" s="10"/>
      <c r="M316" s="18"/>
      <c r="P316" s="1"/>
    </row>
    <row r="317" spans="1:51" ht="21" customHeight="1" x14ac:dyDescent="0.3">
      <c r="A317" s="6" t="s">
        <v>88</v>
      </c>
      <c r="B317" s="6" t="s">
        <v>89</v>
      </c>
      <c r="C317" s="8" t="s">
        <v>23</v>
      </c>
      <c r="D317" s="9">
        <v>2.4</v>
      </c>
      <c r="E317" s="10"/>
      <c r="F317" s="10"/>
      <c r="G317" s="10"/>
      <c r="H317" s="10"/>
      <c r="I317" s="10"/>
      <c r="J317" s="10"/>
      <c r="K317" s="10"/>
      <c r="L317" s="10"/>
      <c r="M317" s="18"/>
      <c r="P317" s="1"/>
      <c r="AY317" s="1"/>
    </row>
    <row r="318" spans="1:51" ht="21" customHeight="1" x14ac:dyDescent="0.3">
      <c r="A318" s="6" t="s">
        <v>88</v>
      </c>
      <c r="B318" s="6" t="s">
        <v>116</v>
      </c>
      <c r="C318" s="8" t="s">
        <v>23</v>
      </c>
      <c r="D318" s="9">
        <v>0.93</v>
      </c>
      <c r="E318" s="10"/>
      <c r="F318" s="10"/>
      <c r="G318" s="10"/>
      <c r="H318" s="10"/>
      <c r="I318" s="10"/>
      <c r="J318" s="10"/>
      <c r="K318" s="10"/>
      <c r="L318" s="10"/>
      <c r="M318" s="18"/>
      <c r="P318" s="1"/>
      <c r="AY318" s="1"/>
    </row>
    <row r="319" spans="1:51" ht="21" customHeight="1" x14ac:dyDescent="0.3">
      <c r="A319" s="6" t="s">
        <v>16</v>
      </c>
      <c r="B319" s="6" t="s">
        <v>17</v>
      </c>
      <c r="C319" s="8" t="s">
        <v>18</v>
      </c>
      <c r="D319" s="9">
        <v>193</v>
      </c>
      <c r="E319" s="10"/>
      <c r="F319" s="10"/>
      <c r="G319" s="10"/>
      <c r="H319" s="10"/>
      <c r="I319" s="10"/>
      <c r="J319" s="10"/>
      <c r="K319" s="10"/>
      <c r="L319" s="19"/>
      <c r="M319" s="18"/>
      <c r="P319" s="1"/>
      <c r="AY319" s="1"/>
    </row>
    <row r="320" spans="1:51" ht="21" customHeight="1" x14ac:dyDescent="0.3">
      <c r="A320" s="6" t="s">
        <v>85</v>
      </c>
      <c r="B320" s="6" t="s">
        <v>86</v>
      </c>
      <c r="C320" s="8" t="s">
        <v>87</v>
      </c>
      <c r="D320" s="9">
        <v>175</v>
      </c>
      <c r="E320" s="10"/>
      <c r="F320" s="10"/>
      <c r="G320" s="10"/>
      <c r="H320" s="10"/>
      <c r="I320" s="10"/>
      <c r="J320" s="10"/>
      <c r="K320" s="10"/>
      <c r="L320" s="10"/>
      <c r="M320" s="18"/>
      <c r="P320" s="1"/>
      <c r="AY320" s="1"/>
    </row>
    <row r="321" spans="1:51" ht="21" customHeight="1" x14ac:dyDescent="0.3">
      <c r="A321" s="6" t="s">
        <v>117</v>
      </c>
      <c r="B321" s="6" t="s">
        <v>118</v>
      </c>
      <c r="C321" s="8" t="s">
        <v>18</v>
      </c>
      <c r="D321" s="9">
        <v>351</v>
      </c>
      <c r="E321" s="10"/>
      <c r="F321" s="10"/>
      <c r="G321" s="10"/>
      <c r="H321" s="10"/>
      <c r="I321" s="10"/>
      <c r="J321" s="10"/>
      <c r="K321" s="10"/>
      <c r="L321" s="10"/>
      <c r="M321" s="18"/>
      <c r="P321" s="1"/>
      <c r="AY321" s="1"/>
    </row>
    <row r="322" spans="1:51" ht="21" customHeight="1" x14ac:dyDescent="0.3">
      <c r="A322" s="6" t="s">
        <v>10</v>
      </c>
      <c r="B322" s="6" t="s">
        <v>11</v>
      </c>
      <c r="C322" s="8" t="s">
        <v>12</v>
      </c>
      <c r="D322" s="9">
        <v>45</v>
      </c>
      <c r="E322" s="10"/>
      <c r="F322" s="10"/>
      <c r="G322" s="10"/>
      <c r="H322" s="10"/>
      <c r="I322" s="10"/>
      <c r="J322" s="10"/>
      <c r="K322" s="10"/>
      <c r="L322" s="10"/>
      <c r="M322" s="18"/>
      <c r="P322" s="1"/>
      <c r="AY322" s="1"/>
    </row>
    <row r="323" spans="1:51" ht="21" customHeight="1" x14ac:dyDescent="0.3">
      <c r="A323" s="6" t="s">
        <v>120</v>
      </c>
      <c r="B323" s="6" t="s">
        <v>127</v>
      </c>
      <c r="C323" s="8" t="s">
        <v>12</v>
      </c>
      <c r="D323" s="9">
        <v>45</v>
      </c>
      <c r="E323" s="10"/>
      <c r="F323" s="10"/>
      <c r="G323" s="10"/>
      <c r="H323" s="10"/>
      <c r="I323" s="10"/>
      <c r="J323" s="10"/>
      <c r="K323" s="10"/>
      <c r="L323" s="10"/>
      <c r="M323" s="18"/>
      <c r="P323" s="1"/>
      <c r="AY323" s="1"/>
    </row>
    <row r="324" spans="1:51" ht="21" customHeight="1" x14ac:dyDescent="0.3">
      <c r="A324" s="6" t="s">
        <v>10</v>
      </c>
      <c r="B324" s="6" t="s">
        <v>13</v>
      </c>
      <c r="C324" s="8" t="s">
        <v>12</v>
      </c>
      <c r="D324" s="9">
        <v>100</v>
      </c>
      <c r="E324" s="10"/>
      <c r="F324" s="10"/>
      <c r="G324" s="10"/>
      <c r="H324" s="10"/>
      <c r="I324" s="10"/>
      <c r="J324" s="10"/>
      <c r="K324" s="10"/>
      <c r="L324" s="10"/>
      <c r="M324" s="18"/>
      <c r="P324" s="1"/>
      <c r="AY324" s="1"/>
    </row>
    <row r="325" spans="1:51" ht="21" customHeight="1" x14ac:dyDescent="0.3">
      <c r="A325" s="6" t="s">
        <v>120</v>
      </c>
      <c r="B325" s="6" t="s">
        <v>121</v>
      </c>
      <c r="C325" s="8" t="s">
        <v>12</v>
      </c>
      <c r="D325" s="9">
        <v>100</v>
      </c>
      <c r="E325" s="10"/>
      <c r="F325" s="10"/>
      <c r="G325" s="10"/>
      <c r="H325" s="10"/>
      <c r="I325" s="10"/>
      <c r="J325" s="10"/>
      <c r="K325" s="10"/>
      <c r="L325" s="10"/>
      <c r="M325" s="18"/>
      <c r="P325" s="1"/>
      <c r="AY325" s="1"/>
    </row>
    <row r="326" spans="1:51" ht="21" customHeight="1" x14ac:dyDescent="0.3">
      <c r="A326" s="6" t="s">
        <v>50</v>
      </c>
      <c r="B326" s="6" t="s">
        <v>51</v>
      </c>
      <c r="C326" s="8" t="s">
        <v>52</v>
      </c>
      <c r="D326" s="9">
        <v>1</v>
      </c>
      <c r="E326" s="10"/>
      <c r="F326" s="10"/>
      <c r="G326" s="10"/>
      <c r="H326" s="10"/>
      <c r="I326" s="10"/>
      <c r="J326" s="10"/>
      <c r="K326" s="10"/>
      <c r="L326" s="10"/>
      <c r="M326" s="18"/>
      <c r="P326" s="1"/>
      <c r="AY326" s="1"/>
    </row>
    <row r="327" spans="1:51" ht="21" customHeight="1" x14ac:dyDescent="0.3">
      <c r="A327" s="6" t="s">
        <v>75</v>
      </c>
      <c r="B327" s="6" t="s">
        <v>78</v>
      </c>
      <c r="C327" s="8" t="s">
        <v>23</v>
      </c>
      <c r="D327" s="9">
        <v>21.53</v>
      </c>
      <c r="E327" s="10"/>
      <c r="F327" s="10"/>
      <c r="G327" s="10"/>
      <c r="H327" s="10"/>
      <c r="I327" s="10"/>
      <c r="J327" s="10"/>
      <c r="K327" s="10"/>
      <c r="L327" s="10"/>
      <c r="M327" s="18"/>
      <c r="P327" s="1"/>
      <c r="AY327" s="1"/>
    </row>
    <row r="328" spans="1:51" ht="21" customHeight="1" x14ac:dyDescent="0.3">
      <c r="A328" s="7"/>
      <c r="B328" s="7"/>
      <c r="C328" s="16"/>
      <c r="D328" s="17"/>
      <c r="E328" s="17"/>
      <c r="F328" s="17"/>
      <c r="G328" s="17"/>
      <c r="H328" s="17"/>
      <c r="I328" s="17"/>
      <c r="J328" s="17"/>
      <c r="K328" s="17"/>
      <c r="L328" s="17"/>
      <c r="M328" s="17"/>
    </row>
    <row r="329" spans="1:51" ht="21" customHeight="1" x14ac:dyDescent="0.3">
      <c r="A329" s="7"/>
      <c r="B329" s="7"/>
      <c r="C329" s="16"/>
      <c r="D329" s="17"/>
      <c r="E329" s="17"/>
      <c r="F329" s="17"/>
      <c r="G329" s="17"/>
      <c r="H329" s="17"/>
      <c r="I329" s="17"/>
      <c r="J329" s="17"/>
      <c r="K329" s="17"/>
      <c r="L329" s="17"/>
      <c r="M329" s="17"/>
    </row>
    <row r="330" spans="1:51" ht="21" customHeight="1" x14ac:dyDescent="0.3">
      <c r="A330" s="7"/>
      <c r="B330" s="7"/>
      <c r="C330" s="16"/>
      <c r="D330" s="17"/>
      <c r="E330" s="17"/>
      <c r="F330" s="17"/>
      <c r="G330" s="17"/>
      <c r="H330" s="17"/>
      <c r="I330" s="17"/>
      <c r="J330" s="17"/>
      <c r="K330" s="17"/>
      <c r="L330" s="17"/>
      <c r="M330" s="17"/>
    </row>
    <row r="331" spans="1:51" ht="21" customHeight="1" x14ac:dyDescent="0.3">
      <c r="A331" s="7"/>
      <c r="B331" s="7"/>
      <c r="C331" s="16"/>
      <c r="D331" s="17"/>
      <c r="E331" s="17"/>
      <c r="F331" s="17"/>
      <c r="G331" s="17"/>
      <c r="H331" s="17"/>
      <c r="I331" s="17"/>
      <c r="J331" s="17"/>
      <c r="K331" s="17"/>
      <c r="L331" s="17"/>
      <c r="M331" s="17"/>
    </row>
    <row r="332" spans="1:51" ht="21" customHeight="1" x14ac:dyDescent="0.3">
      <c r="A332" s="7"/>
      <c r="B332" s="7"/>
      <c r="C332" s="16"/>
      <c r="D332" s="17"/>
      <c r="E332" s="17"/>
      <c r="F332" s="17"/>
      <c r="G332" s="17"/>
      <c r="H332" s="17"/>
      <c r="I332" s="17"/>
      <c r="J332" s="17"/>
      <c r="K332" s="17"/>
      <c r="L332" s="17"/>
      <c r="M332" s="17"/>
    </row>
    <row r="333" spans="1:51" ht="21" customHeight="1" x14ac:dyDescent="0.3">
      <c r="A333" s="7"/>
      <c r="B333" s="7"/>
      <c r="C333" s="16"/>
      <c r="D333" s="17"/>
      <c r="E333" s="17"/>
      <c r="F333" s="17"/>
      <c r="G333" s="17"/>
      <c r="H333" s="17"/>
      <c r="I333" s="17"/>
      <c r="J333" s="17"/>
      <c r="K333" s="17"/>
      <c r="L333" s="17"/>
      <c r="M333" s="17"/>
    </row>
    <row r="334" spans="1:51" ht="21" customHeight="1" x14ac:dyDescent="0.3">
      <c r="A334" s="7"/>
      <c r="B334" s="7"/>
      <c r="C334" s="16"/>
      <c r="D334" s="17"/>
      <c r="E334" s="17"/>
      <c r="F334" s="17"/>
      <c r="G334" s="17"/>
      <c r="H334" s="17"/>
      <c r="I334" s="17"/>
      <c r="J334" s="17"/>
      <c r="K334" s="17"/>
      <c r="L334" s="17"/>
      <c r="M334" s="17"/>
    </row>
    <row r="335" spans="1:51" ht="21" customHeight="1" x14ac:dyDescent="0.3">
      <c r="A335" s="7"/>
      <c r="B335" s="7"/>
      <c r="C335" s="16"/>
      <c r="D335" s="17"/>
      <c r="E335" s="17"/>
      <c r="F335" s="17"/>
      <c r="G335" s="17"/>
      <c r="H335" s="17"/>
      <c r="I335" s="17"/>
      <c r="J335" s="17"/>
      <c r="K335" s="17"/>
      <c r="L335" s="17"/>
      <c r="M335" s="17"/>
    </row>
    <row r="336" spans="1:51" ht="21" customHeight="1" x14ac:dyDescent="0.3">
      <c r="A336" s="7"/>
      <c r="B336" s="7"/>
      <c r="C336" s="16"/>
      <c r="D336" s="17"/>
      <c r="E336" s="17"/>
      <c r="F336" s="17"/>
      <c r="G336" s="17"/>
      <c r="H336" s="17"/>
      <c r="I336" s="17"/>
      <c r="J336" s="17"/>
      <c r="K336" s="17"/>
      <c r="L336" s="17"/>
      <c r="M336" s="17"/>
    </row>
    <row r="337" spans="1:51" ht="21" customHeight="1" x14ac:dyDescent="0.3">
      <c r="A337" s="7"/>
      <c r="B337" s="7"/>
      <c r="C337" s="16"/>
      <c r="D337" s="17"/>
      <c r="E337" s="17"/>
      <c r="F337" s="17"/>
      <c r="G337" s="17"/>
      <c r="H337" s="17"/>
      <c r="I337" s="17"/>
      <c r="J337" s="17"/>
      <c r="K337" s="17"/>
      <c r="L337" s="17"/>
      <c r="M337" s="17"/>
    </row>
    <row r="338" spans="1:51" ht="21" customHeight="1" x14ac:dyDescent="0.3">
      <c r="A338" s="7"/>
      <c r="B338" s="7"/>
      <c r="C338" s="16"/>
      <c r="D338" s="17"/>
      <c r="E338" s="17"/>
      <c r="F338" s="17"/>
      <c r="G338" s="17"/>
      <c r="H338" s="17"/>
      <c r="I338" s="17"/>
      <c r="J338" s="17"/>
      <c r="K338" s="17"/>
      <c r="L338" s="17"/>
      <c r="M338" s="17"/>
    </row>
    <row r="339" spans="1:51" ht="21" customHeight="1" x14ac:dyDescent="0.3">
      <c r="A339" s="7"/>
      <c r="B339" s="7"/>
      <c r="C339" s="16"/>
      <c r="D339" s="17"/>
      <c r="E339" s="17"/>
      <c r="F339" s="17"/>
      <c r="G339" s="17"/>
      <c r="H339" s="17"/>
      <c r="I339" s="17"/>
      <c r="J339" s="17"/>
      <c r="K339" s="17"/>
      <c r="L339" s="17"/>
      <c r="M339" s="17"/>
    </row>
    <row r="340" spans="1:51" ht="21" customHeight="1" x14ac:dyDescent="0.3">
      <c r="A340" s="7"/>
      <c r="B340" s="7"/>
      <c r="C340" s="16"/>
      <c r="D340" s="17"/>
      <c r="E340" s="17"/>
      <c r="F340" s="17"/>
      <c r="G340" s="17"/>
      <c r="H340" s="17"/>
      <c r="I340" s="17"/>
      <c r="J340" s="17"/>
      <c r="K340" s="17"/>
      <c r="L340" s="17"/>
      <c r="M340" s="17"/>
    </row>
    <row r="341" spans="1:51" ht="21" customHeight="1" x14ac:dyDescent="0.3">
      <c r="A341" s="7"/>
      <c r="B341" s="7"/>
      <c r="C341" s="16"/>
      <c r="D341" s="17"/>
      <c r="E341" s="17"/>
      <c r="F341" s="17"/>
      <c r="G341" s="17"/>
      <c r="H341" s="17"/>
      <c r="I341" s="17"/>
      <c r="J341" s="17"/>
      <c r="K341" s="17"/>
      <c r="L341" s="17"/>
      <c r="M341" s="17"/>
    </row>
    <row r="342" spans="1:51" ht="21" customHeight="1" x14ac:dyDescent="0.3">
      <c r="A342" s="7"/>
      <c r="B342" s="7"/>
      <c r="C342" s="16"/>
      <c r="D342" s="17"/>
      <c r="E342" s="17"/>
      <c r="F342" s="17"/>
      <c r="G342" s="17"/>
      <c r="H342" s="17"/>
      <c r="I342" s="17"/>
      <c r="J342" s="17"/>
      <c r="K342" s="17"/>
      <c r="L342" s="17"/>
      <c r="M342" s="17"/>
    </row>
    <row r="343" spans="1:51" ht="21" customHeight="1" x14ac:dyDescent="0.3">
      <c r="A343" s="7"/>
      <c r="B343" s="7"/>
      <c r="C343" s="16"/>
      <c r="D343" s="17"/>
      <c r="E343" s="17"/>
      <c r="F343" s="17"/>
      <c r="G343" s="17"/>
      <c r="H343" s="17"/>
      <c r="I343" s="17"/>
      <c r="J343" s="17"/>
      <c r="K343" s="17"/>
      <c r="L343" s="17"/>
      <c r="M343" s="17"/>
    </row>
    <row r="344" spans="1:51" ht="21" customHeight="1" x14ac:dyDescent="0.3">
      <c r="A344" s="11" t="s">
        <v>67</v>
      </c>
      <c r="B344" s="12"/>
      <c r="C344" s="13"/>
      <c r="D344" s="14"/>
      <c r="E344" s="14"/>
      <c r="F344" s="15">
        <f>ROUNDDOWN(SUMIF(Q306:Q343, "1", F306:F343), 0)</f>
        <v>0</v>
      </c>
      <c r="G344" s="14"/>
      <c r="H344" s="15">
        <f>ROUNDDOWN(SUMIF(Q306:Q343, "1", H306:H343), 0)</f>
        <v>0</v>
      </c>
      <c r="I344" s="14"/>
      <c r="J344" s="15">
        <f>ROUNDDOWN(SUMIF(Q306:Q343, "1", J306:J343), 0)</f>
        <v>0</v>
      </c>
      <c r="K344" s="14"/>
      <c r="L344" s="15">
        <f>F344+H344+J344</f>
        <v>0</v>
      </c>
      <c r="M344" s="14"/>
      <c r="R344">
        <f t="shared" ref="R344:AY344" si="14">ROUNDDOWN(SUM(R306:R327), 0)</f>
        <v>0</v>
      </c>
      <c r="S344">
        <f t="shared" si="14"/>
        <v>0</v>
      </c>
      <c r="T344">
        <f t="shared" si="14"/>
        <v>0</v>
      </c>
      <c r="U344">
        <f t="shared" si="14"/>
        <v>0</v>
      </c>
      <c r="V344">
        <f t="shared" si="14"/>
        <v>0</v>
      </c>
      <c r="W344">
        <f t="shared" si="14"/>
        <v>0</v>
      </c>
      <c r="X344">
        <f t="shared" si="14"/>
        <v>0</v>
      </c>
      <c r="Y344">
        <f t="shared" si="14"/>
        <v>0</v>
      </c>
      <c r="Z344">
        <f t="shared" si="14"/>
        <v>0</v>
      </c>
      <c r="AA344">
        <f t="shared" si="14"/>
        <v>0</v>
      </c>
      <c r="AB344">
        <f t="shared" si="14"/>
        <v>0</v>
      </c>
      <c r="AC344">
        <f t="shared" si="14"/>
        <v>0</v>
      </c>
      <c r="AD344">
        <f t="shared" si="14"/>
        <v>0</v>
      </c>
      <c r="AE344">
        <f t="shared" si="14"/>
        <v>0</v>
      </c>
      <c r="AF344">
        <f t="shared" si="14"/>
        <v>0</v>
      </c>
      <c r="AG344">
        <f t="shared" si="14"/>
        <v>0</v>
      </c>
      <c r="AH344">
        <f t="shared" si="14"/>
        <v>0</v>
      </c>
      <c r="AI344">
        <f t="shared" si="14"/>
        <v>0</v>
      </c>
      <c r="AJ344">
        <f t="shared" si="14"/>
        <v>0</v>
      </c>
      <c r="AK344">
        <f t="shared" si="14"/>
        <v>0</v>
      </c>
      <c r="AL344">
        <f t="shared" si="14"/>
        <v>0</v>
      </c>
      <c r="AM344">
        <f t="shared" si="14"/>
        <v>0</v>
      </c>
      <c r="AN344">
        <f t="shared" si="14"/>
        <v>0</v>
      </c>
      <c r="AO344">
        <f t="shared" si="14"/>
        <v>0</v>
      </c>
      <c r="AP344">
        <f t="shared" si="14"/>
        <v>0</v>
      </c>
      <c r="AQ344">
        <f t="shared" si="14"/>
        <v>0</v>
      </c>
      <c r="AR344">
        <f t="shared" si="14"/>
        <v>0</v>
      </c>
      <c r="AS344">
        <f t="shared" si="14"/>
        <v>0</v>
      </c>
      <c r="AT344">
        <f t="shared" si="14"/>
        <v>0</v>
      </c>
      <c r="AU344">
        <f t="shared" si="14"/>
        <v>0</v>
      </c>
      <c r="AV344">
        <f t="shared" si="14"/>
        <v>0</v>
      </c>
      <c r="AW344">
        <f t="shared" si="14"/>
        <v>0</v>
      </c>
      <c r="AX344">
        <f t="shared" si="14"/>
        <v>0</v>
      </c>
      <c r="AY344">
        <f t="shared" si="14"/>
        <v>0</v>
      </c>
    </row>
    <row r="345" spans="1:51" ht="21" customHeight="1" x14ac:dyDescent="0.3">
      <c r="A345" s="90" t="s">
        <v>187</v>
      </c>
      <c r="B345" s="91"/>
      <c r="C345" s="91"/>
      <c r="D345" s="91"/>
      <c r="E345" s="91"/>
      <c r="F345" s="91"/>
      <c r="G345" s="91"/>
      <c r="H345" s="91"/>
      <c r="I345" s="91"/>
      <c r="J345" s="91"/>
      <c r="K345" s="91"/>
      <c r="L345" s="91"/>
      <c r="M345" s="91"/>
    </row>
    <row r="346" spans="1:51" ht="21" customHeight="1" x14ac:dyDescent="0.3">
      <c r="A346" s="6" t="s">
        <v>128</v>
      </c>
      <c r="B346" s="6" t="s">
        <v>129</v>
      </c>
      <c r="C346" s="8" t="s">
        <v>18</v>
      </c>
      <c r="D346" s="9">
        <v>102.7</v>
      </c>
      <c r="E346" s="10"/>
      <c r="F346" s="10"/>
      <c r="G346" s="10"/>
      <c r="H346" s="10"/>
      <c r="I346" s="10"/>
      <c r="J346" s="10"/>
      <c r="K346" s="10"/>
      <c r="L346" s="10"/>
      <c r="M346" s="18"/>
      <c r="P346" s="1"/>
      <c r="AY346" s="1"/>
    </row>
    <row r="347" spans="1:51" ht="21" customHeight="1" x14ac:dyDescent="0.3">
      <c r="A347" s="6" t="s">
        <v>14</v>
      </c>
      <c r="B347" s="7"/>
      <c r="C347" s="8" t="s">
        <v>15</v>
      </c>
      <c r="D347" s="9">
        <v>3.1</v>
      </c>
      <c r="E347" s="10"/>
      <c r="F347" s="10"/>
      <c r="G347" s="10"/>
      <c r="H347" s="10"/>
      <c r="I347" s="10"/>
      <c r="J347" s="10"/>
      <c r="K347" s="10"/>
      <c r="L347" s="10"/>
      <c r="M347" s="18"/>
      <c r="P347" s="1"/>
      <c r="AY347" s="1"/>
    </row>
    <row r="348" spans="1:51" ht="21" customHeight="1" x14ac:dyDescent="0.3">
      <c r="A348" s="6" t="s">
        <v>21</v>
      </c>
      <c r="B348" s="6" t="s">
        <v>22</v>
      </c>
      <c r="C348" s="8" t="s">
        <v>23</v>
      </c>
      <c r="D348" s="9">
        <v>18.18</v>
      </c>
      <c r="E348" s="10"/>
      <c r="F348" s="10"/>
      <c r="G348" s="10"/>
      <c r="H348" s="10"/>
      <c r="I348" s="10"/>
      <c r="J348" s="10"/>
      <c r="K348" s="10"/>
      <c r="L348" s="10"/>
      <c r="M348" s="18"/>
      <c r="P348" s="1"/>
      <c r="AY348" s="1"/>
    </row>
    <row r="349" spans="1:51" ht="21" customHeight="1" x14ac:dyDescent="0.3">
      <c r="A349" s="6" t="s">
        <v>130</v>
      </c>
      <c r="B349" s="6" t="s">
        <v>14</v>
      </c>
      <c r="C349" s="8" t="s">
        <v>15</v>
      </c>
      <c r="D349" s="9">
        <v>3.1</v>
      </c>
      <c r="E349" s="10"/>
      <c r="F349" s="10"/>
      <c r="G349" s="10"/>
      <c r="H349" s="10"/>
      <c r="I349" s="10"/>
      <c r="J349" s="10"/>
      <c r="K349" s="10"/>
      <c r="L349" s="10"/>
      <c r="M349" s="18"/>
      <c r="P349" s="1"/>
      <c r="AY349" s="1"/>
    </row>
    <row r="350" spans="1:51" ht="21" customHeight="1" x14ac:dyDescent="0.3">
      <c r="A350" s="6" t="s">
        <v>131</v>
      </c>
      <c r="B350" s="7"/>
      <c r="C350" s="8" t="s">
        <v>18</v>
      </c>
      <c r="D350" s="9">
        <v>102.7</v>
      </c>
      <c r="E350" s="10"/>
      <c r="F350" s="10"/>
      <c r="G350" s="10"/>
      <c r="H350" s="10"/>
      <c r="I350" s="10"/>
      <c r="J350" s="10"/>
      <c r="K350" s="10"/>
      <c r="L350" s="10"/>
      <c r="M350" s="18"/>
      <c r="P350" s="1"/>
      <c r="AY350" s="1"/>
    </row>
    <row r="351" spans="1:51" ht="21" customHeight="1" x14ac:dyDescent="0.3">
      <c r="A351" s="6" t="s">
        <v>75</v>
      </c>
      <c r="B351" s="6" t="s">
        <v>78</v>
      </c>
      <c r="C351" s="8" t="s">
        <v>23</v>
      </c>
      <c r="D351" s="9">
        <v>18.18</v>
      </c>
      <c r="E351" s="10"/>
      <c r="F351" s="10"/>
      <c r="G351" s="10"/>
      <c r="H351" s="10"/>
      <c r="I351" s="10"/>
      <c r="J351" s="10"/>
      <c r="K351" s="10"/>
      <c r="L351" s="10"/>
      <c r="M351" s="18"/>
      <c r="P351" s="1"/>
      <c r="AY351" s="1"/>
    </row>
    <row r="352" spans="1:51" ht="21" customHeight="1" x14ac:dyDescent="0.3">
      <c r="A352" s="7"/>
      <c r="B352" s="7"/>
      <c r="C352" s="16"/>
      <c r="D352" s="17"/>
      <c r="E352" s="17"/>
      <c r="F352" s="17"/>
      <c r="G352" s="17"/>
      <c r="H352" s="17"/>
      <c r="I352" s="17"/>
      <c r="J352" s="17"/>
      <c r="K352" s="17"/>
      <c r="L352" s="17"/>
      <c r="M352" s="17"/>
    </row>
    <row r="353" spans="1:51" ht="21" customHeight="1" x14ac:dyDescent="0.3">
      <c r="A353" s="7"/>
      <c r="B353" s="7"/>
      <c r="C353" s="16"/>
      <c r="D353" s="17"/>
      <c r="E353" s="17"/>
      <c r="F353" s="17"/>
      <c r="G353" s="17"/>
      <c r="H353" s="17"/>
      <c r="I353" s="17"/>
      <c r="J353" s="17"/>
      <c r="K353" s="17"/>
      <c r="L353" s="17"/>
      <c r="M353" s="17"/>
    </row>
    <row r="354" spans="1:51" ht="21" customHeight="1" x14ac:dyDescent="0.3">
      <c r="A354" s="7"/>
      <c r="B354" s="7"/>
      <c r="C354" s="16"/>
      <c r="D354" s="17"/>
      <c r="E354" s="17"/>
      <c r="F354" s="17"/>
      <c r="G354" s="17"/>
      <c r="H354" s="17"/>
      <c r="I354" s="17"/>
      <c r="J354" s="17"/>
      <c r="K354" s="17"/>
      <c r="L354" s="17"/>
      <c r="M354" s="17"/>
    </row>
    <row r="355" spans="1:51" ht="21" customHeight="1" x14ac:dyDescent="0.3">
      <c r="A355" s="7"/>
      <c r="B355" s="7"/>
      <c r="C355" s="16"/>
      <c r="D355" s="17"/>
      <c r="E355" s="17"/>
      <c r="F355" s="17"/>
      <c r="G355" s="17"/>
      <c r="H355" s="17"/>
      <c r="I355" s="17"/>
      <c r="J355" s="17"/>
      <c r="K355" s="17"/>
      <c r="L355" s="17"/>
      <c r="M355" s="17"/>
    </row>
    <row r="356" spans="1:51" ht="21" customHeight="1" x14ac:dyDescent="0.3">
      <c r="A356" s="7"/>
      <c r="B356" s="7"/>
      <c r="C356" s="16"/>
      <c r="D356" s="17"/>
      <c r="E356" s="17"/>
      <c r="F356" s="17"/>
      <c r="G356" s="17"/>
      <c r="H356" s="17"/>
      <c r="I356" s="17"/>
      <c r="J356" s="17"/>
      <c r="K356" s="17"/>
      <c r="L356" s="17"/>
      <c r="M356" s="17"/>
    </row>
    <row r="357" spans="1:51" ht="21" customHeight="1" x14ac:dyDescent="0.3">
      <c r="A357" s="7"/>
      <c r="B357" s="7"/>
      <c r="C357" s="16"/>
      <c r="D357" s="17"/>
      <c r="E357" s="17"/>
      <c r="F357" s="17"/>
      <c r="G357" s="17"/>
      <c r="H357" s="17"/>
      <c r="I357" s="17"/>
      <c r="J357" s="17"/>
      <c r="K357" s="17"/>
      <c r="L357" s="17"/>
      <c r="M357" s="17"/>
    </row>
    <row r="358" spans="1:51" ht="21" customHeight="1" x14ac:dyDescent="0.3">
      <c r="A358" s="7"/>
      <c r="B358" s="7"/>
      <c r="C358" s="16"/>
      <c r="D358" s="17"/>
      <c r="E358" s="17"/>
      <c r="F358" s="17"/>
      <c r="G358" s="17"/>
      <c r="H358" s="17"/>
      <c r="I358" s="17"/>
      <c r="J358" s="17"/>
      <c r="K358" s="17"/>
      <c r="L358" s="17"/>
      <c r="M358" s="17"/>
    </row>
    <row r="359" spans="1:51" ht="21" customHeight="1" x14ac:dyDescent="0.3">
      <c r="A359" s="7"/>
      <c r="B359" s="7"/>
      <c r="C359" s="16"/>
      <c r="D359" s="17"/>
      <c r="E359" s="17"/>
      <c r="F359" s="17"/>
      <c r="G359" s="17"/>
      <c r="H359" s="17"/>
      <c r="I359" s="17"/>
      <c r="J359" s="17"/>
      <c r="K359" s="17"/>
      <c r="L359" s="17"/>
      <c r="M359" s="17"/>
    </row>
    <row r="360" spans="1:51" ht="21" customHeight="1" x14ac:dyDescent="0.3">
      <c r="A360" s="7"/>
      <c r="B360" s="7"/>
      <c r="C360" s="16"/>
      <c r="D360" s="17"/>
      <c r="E360" s="17"/>
      <c r="F360" s="17"/>
      <c r="G360" s="17"/>
      <c r="H360" s="17"/>
      <c r="I360" s="17"/>
      <c r="J360" s="17"/>
      <c r="K360" s="17"/>
      <c r="L360" s="17"/>
      <c r="M360" s="17"/>
    </row>
    <row r="361" spans="1:51" ht="21" customHeight="1" x14ac:dyDescent="0.3">
      <c r="A361" s="7"/>
      <c r="B361" s="7"/>
      <c r="C361" s="16"/>
      <c r="D361" s="17"/>
      <c r="E361" s="17"/>
      <c r="F361" s="17"/>
      <c r="G361" s="17"/>
      <c r="H361" s="17"/>
      <c r="I361" s="17"/>
      <c r="J361" s="17"/>
      <c r="K361" s="17"/>
      <c r="L361" s="17"/>
      <c r="M361" s="17"/>
    </row>
    <row r="362" spans="1:51" ht="21" customHeight="1" x14ac:dyDescent="0.3">
      <c r="A362" s="7"/>
      <c r="B362" s="7"/>
      <c r="C362" s="16"/>
      <c r="D362" s="17"/>
      <c r="E362" s="17"/>
      <c r="F362" s="17"/>
      <c r="G362" s="17"/>
      <c r="H362" s="17"/>
      <c r="I362" s="17"/>
      <c r="J362" s="17"/>
      <c r="K362" s="17"/>
      <c r="L362" s="17"/>
      <c r="M362" s="17"/>
    </row>
    <row r="363" spans="1:51" ht="21" customHeight="1" x14ac:dyDescent="0.3">
      <c r="A363" s="7"/>
      <c r="B363" s="7"/>
      <c r="C363" s="16"/>
      <c r="D363" s="17"/>
      <c r="E363" s="17"/>
      <c r="F363" s="17"/>
      <c r="G363" s="17"/>
      <c r="H363" s="17"/>
      <c r="I363" s="17"/>
      <c r="J363" s="17"/>
      <c r="K363" s="17"/>
      <c r="L363" s="17"/>
      <c r="M363" s="17"/>
    </row>
    <row r="364" spans="1:51" ht="21" customHeight="1" x14ac:dyDescent="0.3">
      <c r="A364" s="11" t="s">
        <v>67</v>
      </c>
      <c r="B364" s="12"/>
      <c r="C364" s="13"/>
      <c r="D364" s="14"/>
      <c r="E364" s="14"/>
      <c r="F364" s="15">
        <f>ROUNDDOWN(SUMIF(Q346:Q363, "1", F346:F363), 0)</f>
        <v>0</v>
      </c>
      <c r="G364" s="14"/>
      <c r="H364" s="15">
        <f>ROUNDDOWN(SUMIF(Q346:Q363, "1", H346:H363), 0)</f>
        <v>0</v>
      </c>
      <c r="I364" s="14"/>
      <c r="J364" s="15">
        <f>ROUNDDOWN(SUMIF(Q346:Q363, "1", J346:J363), 0)</f>
        <v>0</v>
      </c>
      <c r="K364" s="14"/>
      <c r="L364" s="15">
        <f>F364+H364+J364</f>
        <v>0</v>
      </c>
      <c r="M364" s="14"/>
      <c r="R364">
        <f t="shared" ref="R364:AY364" si="15">ROUNDDOWN(SUM(R346:R351), 0)</f>
        <v>0</v>
      </c>
      <c r="S364">
        <f t="shared" si="15"/>
        <v>0</v>
      </c>
      <c r="T364">
        <f t="shared" si="15"/>
        <v>0</v>
      </c>
      <c r="U364">
        <f t="shared" si="15"/>
        <v>0</v>
      </c>
      <c r="V364">
        <f t="shared" si="15"/>
        <v>0</v>
      </c>
      <c r="W364">
        <f t="shared" si="15"/>
        <v>0</v>
      </c>
      <c r="X364">
        <f t="shared" si="15"/>
        <v>0</v>
      </c>
      <c r="Y364">
        <f t="shared" si="15"/>
        <v>0</v>
      </c>
      <c r="Z364">
        <f t="shared" si="15"/>
        <v>0</v>
      </c>
      <c r="AA364">
        <f t="shared" si="15"/>
        <v>0</v>
      </c>
      <c r="AB364">
        <f t="shared" si="15"/>
        <v>0</v>
      </c>
      <c r="AC364">
        <f t="shared" si="15"/>
        <v>0</v>
      </c>
      <c r="AD364">
        <f t="shared" si="15"/>
        <v>0</v>
      </c>
      <c r="AE364">
        <f t="shared" si="15"/>
        <v>0</v>
      </c>
      <c r="AF364">
        <f t="shared" si="15"/>
        <v>0</v>
      </c>
      <c r="AG364">
        <f t="shared" si="15"/>
        <v>0</v>
      </c>
      <c r="AH364">
        <f t="shared" si="15"/>
        <v>0</v>
      </c>
      <c r="AI364">
        <f t="shared" si="15"/>
        <v>0</v>
      </c>
      <c r="AJ364">
        <f t="shared" si="15"/>
        <v>0</v>
      </c>
      <c r="AK364">
        <f t="shared" si="15"/>
        <v>0</v>
      </c>
      <c r="AL364">
        <f t="shared" si="15"/>
        <v>0</v>
      </c>
      <c r="AM364">
        <f t="shared" si="15"/>
        <v>0</v>
      </c>
      <c r="AN364">
        <f t="shared" si="15"/>
        <v>0</v>
      </c>
      <c r="AO364">
        <f t="shared" si="15"/>
        <v>0</v>
      </c>
      <c r="AP364">
        <f t="shared" si="15"/>
        <v>0</v>
      </c>
      <c r="AQ364">
        <f t="shared" si="15"/>
        <v>0</v>
      </c>
      <c r="AR364">
        <f t="shared" si="15"/>
        <v>0</v>
      </c>
      <c r="AS364">
        <f t="shared" si="15"/>
        <v>0</v>
      </c>
      <c r="AT364">
        <f t="shared" si="15"/>
        <v>0</v>
      </c>
      <c r="AU364">
        <f t="shared" si="15"/>
        <v>0</v>
      </c>
      <c r="AV364">
        <f t="shared" si="15"/>
        <v>0</v>
      </c>
      <c r="AW364">
        <f t="shared" si="15"/>
        <v>0</v>
      </c>
      <c r="AX364">
        <f t="shared" si="15"/>
        <v>0</v>
      </c>
      <c r="AY364">
        <f t="shared" si="15"/>
        <v>0</v>
      </c>
    </row>
    <row r="365" spans="1:51" ht="21" customHeight="1" x14ac:dyDescent="0.3">
      <c r="A365" s="90" t="s">
        <v>188</v>
      </c>
      <c r="B365" s="91"/>
      <c r="C365" s="91"/>
      <c r="D365" s="91"/>
      <c r="E365" s="91"/>
      <c r="F365" s="91"/>
      <c r="G365" s="91"/>
      <c r="H365" s="91"/>
      <c r="I365" s="91"/>
      <c r="J365" s="91"/>
      <c r="K365" s="91"/>
      <c r="L365" s="91"/>
      <c r="M365" s="91"/>
    </row>
    <row r="366" spans="1:51" ht="21" customHeight="1" x14ac:dyDescent="0.3">
      <c r="A366" s="6" t="s">
        <v>128</v>
      </c>
      <c r="B366" s="6" t="s">
        <v>129</v>
      </c>
      <c r="C366" s="8" t="s">
        <v>18</v>
      </c>
      <c r="D366" s="9">
        <v>0.76</v>
      </c>
      <c r="E366" s="10"/>
      <c r="F366" s="10"/>
      <c r="G366" s="10"/>
      <c r="H366" s="10"/>
      <c r="I366" s="10"/>
      <c r="J366" s="10"/>
      <c r="K366" s="10"/>
      <c r="L366" s="10"/>
      <c r="M366" s="18"/>
      <c r="P366" s="1"/>
      <c r="AY366" s="1"/>
    </row>
    <row r="367" spans="1:51" ht="21" customHeight="1" x14ac:dyDescent="0.3">
      <c r="A367" s="6" t="s">
        <v>132</v>
      </c>
      <c r="B367" s="6" t="s">
        <v>133</v>
      </c>
      <c r="C367" s="8" t="s">
        <v>15</v>
      </c>
      <c r="D367" s="9">
        <v>0.47</v>
      </c>
      <c r="E367" s="10"/>
      <c r="F367" s="10"/>
      <c r="G367" s="10"/>
      <c r="H367" s="10"/>
      <c r="I367" s="10"/>
      <c r="J367" s="10"/>
      <c r="K367" s="10"/>
      <c r="L367" s="10"/>
      <c r="M367" s="18"/>
      <c r="P367" s="1"/>
      <c r="AY367" s="1"/>
    </row>
    <row r="368" spans="1:51" ht="21" customHeight="1" x14ac:dyDescent="0.3">
      <c r="A368" s="6" t="s">
        <v>134</v>
      </c>
      <c r="B368" s="6" t="s">
        <v>135</v>
      </c>
      <c r="C368" s="8" t="s">
        <v>15</v>
      </c>
      <c r="D368" s="9">
        <v>0.47</v>
      </c>
      <c r="E368" s="10"/>
      <c r="F368" s="10"/>
      <c r="G368" s="10"/>
      <c r="H368" s="10"/>
      <c r="I368" s="10"/>
      <c r="J368" s="10"/>
      <c r="K368" s="10"/>
      <c r="L368" s="10"/>
      <c r="M368" s="18"/>
      <c r="P368" s="1"/>
      <c r="AY368" s="1"/>
    </row>
    <row r="369" spans="1:51" ht="21" customHeight="1" x14ac:dyDescent="0.3">
      <c r="A369" s="6" t="s">
        <v>21</v>
      </c>
      <c r="B369" s="6" t="s">
        <v>22</v>
      </c>
      <c r="C369" s="8" t="s">
        <v>23</v>
      </c>
      <c r="D369" s="9">
        <v>2.23</v>
      </c>
      <c r="E369" s="10"/>
      <c r="F369" s="10"/>
      <c r="G369" s="10"/>
      <c r="H369" s="10"/>
      <c r="I369" s="10"/>
      <c r="J369" s="10"/>
      <c r="K369" s="10"/>
      <c r="L369" s="10"/>
      <c r="M369" s="18"/>
      <c r="P369" s="1"/>
      <c r="AY369" s="1"/>
    </row>
    <row r="370" spans="1:51" ht="21" customHeight="1" x14ac:dyDescent="0.3">
      <c r="A370" s="7"/>
      <c r="B370" s="7"/>
      <c r="C370" s="16"/>
      <c r="D370" s="17"/>
      <c r="E370" s="17"/>
      <c r="F370" s="17"/>
      <c r="G370" s="17"/>
      <c r="H370" s="17"/>
      <c r="I370" s="17"/>
      <c r="J370" s="17"/>
      <c r="K370" s="17"/>
      <c r="L370" s="17"/>
      <c r="M370" s="17"/>
    </row>
    <row r="371" spans="1:51" ht="21" customHeight="1" x14ac:dyDescent="0.3">
      <c r="A371" s="7"/>
      <c r="B371" s="7"/>
      <c r="C371" s="16"/>
      <c r="D371" s="17"/>
      <c r="E371" s="17"/>
      <c r="F371" s="17"/>
      <c r="G371" s="17"/>
      <c r="H371" s="17"/>
      <c r="I371" s="17"/>
      <c r="J371" s="17"/>
      <c r="K371" s="17"/>
      <c r="L371" s="17"/>
      <c r="M371" s="17"/>
    </row>
    <row r="372" spans="1:51" ht="21" customHeight="1" x14ac:dyDescent="0.3">
      <c r="A372" s="7"/>
      <c r="B372" s="7"/>
      <c r="C372" s="16"/>
      <c r="D372" s="17"/>
      <c r="E372" s="17"/>
      <c r="F372" s="17"/>
      <c r="G372" s="17"/>
      <c r="H372" s="17"/>
      <c r="I372" s="17"/>
      <c r="J372" s="17"/>
      <c r="K372" s="17"/>
      <c r="L372" s="17"/>
      <c r="M372" s="17"/>
    </row>
    <row r="373" spans="1:51" ht="21" customHeight="1" x14ac:dyDescent="0.3">
      <c r="A373" s="7"/>
      <c r="B373" s="7"/>
      <c r="C373" s="16"/>
      <c r="D373" s="17"/>
      <c r="E373" s="17"/>
      <c r="F373" s="17"/>
      <c r="G373" s="17"/>
      <c r="H373" s="17"/>
      <c r="I373" s="17"/>
      <c r="J373" s="17"/>
      <c r="K373" s="17"/>
      <c r="L373" s="17"/>
      <c r="M373" s="17"/>
    </row>
    <row r="374" spans="1:51" ht="21" customHeight="1" x14ac:dyDescent="0.3">
      <c r="A374" s="7"/>
      <c r="B374" s="7"/>
      <c r="C374" s="16"/>
      <c r="D374" s="17"/>
      <c r="E374" s="17"/>
      <c r="F374" s="17"/>
      <c r="G374" s="17"/>
      <c r="H374" s="17"/>
      <c r="I374" s="17"/>
      <c r="J374" s="17"/>
      <c r="K374" s="17"/>
      <c r="L374" s="17"/>
      <c r="M374" s="17"/>
    </row>
    <row r="375" spans="1:51" ht="21" customHeight="1" x14ac:dyDescent="0.3">
      <c r="A375" s="7"/>
      <c r="B375" s="7"/>
      <c r="C375" s="16"/>
      <c r="D375" s="17"/>
      <c r="E375" s="17"/>
      <c r="F375" s="17"/>
      <c r="G375" s="17"/>
      <c r="H375" s="17"/>
      <c r="I375" s="17"/>
      <c r="J375" s="17"/>
      <c r="K375" s="17"/>
      <c r="L375" s="17"/>
      <c r="M375" s="17"/>
    </row>
    <row r="376" spans="1:51" ht="21" customHeight="1" x14ac:dyDescent="0.3">
      <c r="A376" s="7"/>
      <c r="B376" s="7"/>
      <c r="C376" s="16"/>
      <c r="D376" s="17"/>
      <c r="E376" s="17"/>
      <c r="F376" s="17"/>
      <c r="G376" s="17"/>
      <c r="H376" s="17"/>
      <c r="I376" s="17"/>
      <c r="J376" s="17"/>
      <c r="K376" s="17"/>
      <c r="L376" s="17"/>
      <c r="M376" s="17"/>
    </row>
    <row r="377" spans="1:51" ht="21" customHeight="1" x14ac:dyDescent="0.3">
      <c r="A377" s="7"/>
      <c r="B377" s="7"/>
      <c r="C377" s="16"/>
      <c r="D377" s="17"/>
      <c r="E377" s="17"/>
      <c r="F377" s="17"/>
      <c r="G377" s="17"/>
      <c r="H377" s="17"/>
      <c r="I377" s="17"/>
      <c r="J377" s="17"/>
      <c r="K377" s="17"/>
      <c r="L377" s="17"/>
      <c r="M377" s="17"/>
    </row>
    <row r="378" spans="1:51" ht="21" customHeight="1" x14ac:dyDescent="0.3">
      <c r="A378" s="7"/>
      <c r="B378" s="7"/>
      <c r="C378" s="16"/>
      <c r="D378" s="17"/>
      <c r="E378" s="17"/>
      <c r="F378" s="17"/>
      <c r="G378" s="17"/>
      <c r="H378" s="17"/>
      <c r="I378" s="17"/>
      <c r="J378" s="17"/>
      <c r="K378" s="17"/>
      <c r="L378" s="17"/>
      <c r="M378" s="17"/>
    </row>
    <row r="379" spans="1:51" ht="21" customHeight="1" x14ac:dyDescent="0.3">
      <c r="A379" s="7"/>
      <c r="B379" s="7"/>
      <c r="C379" s="16"/>
      <c r="D379" s="17"/>
      <c r="E379" s="17"/>
      <c r="F379" s="17"/>
      <c r="G379" s="17"/>
      <c r="H379" s="17"/>
      <c r="I379" s="17"/>
      <c r="J379" s="17"/>
      <c r="K379" s="17"/>
      <c r="L379" s="17"/>
      <c r="M379" s="17"/>
    </row>
    <row r="380" spans="1:51" ht="21" customHeight="1" x14ac:dyDescent="0.3">
      <c r="A380" s="7"/>
      <c r="B380" s="7"/>
      <c r="C380" s="16"/>
      <c r="D380" s="17"/>
      <c r="E380" s="17"/>
      <c r="F380" s="17"/>
      <c r="G380" s="17"/>
      <c r="H380" s="17"/>
      <c r="I380" s="17"/>
      <c r="J380" s="17"/>
      <c r="K380" s="17"/>
      <c r="L380" s="17"/>
      <c r="M380" s="17"/>
    </row>
    <row r="381" spans="1:51" ht="21" customHeight="1" x14ac:dyDescent="0.3">
      <c r="A381" s="7"/>
      <c r="B381" s="7"/>
      <c r="C381" s="16"/>
      <c r="D381" s="17"/>
      <c r="E381" s="17"/>
      <c r="F381" s="17"/>
      <c r="G381" s="17"/>
      <c r="H381" s="17"/>
      <c r="I381" s="17"/>
      <c r="J381" s="17"/>
      <c r="K381" s="17"/>
      <c r="L381" s="17"/>
      <c r="M381" s="17"/>
    </row>
    <row r="382" spans="1:51" ht="21" customHeight="1" x14ac:dyDescent="0.3">
      <c r="A382" s="7"/>
      <c r="B382" s="7"/>
      <c r="C382" s="16"/>
      <c r="D382" s="17"/>
      <c r="E382" s="17"/>
      <c r="F382" s="17"/>
      <c r="G382" s="17"/>
      <c r="H382" s="17"/>
      <c r="I382" s="17"/>
      <c r="J382" s="17"/>
      <c r="K382" s="17"/>
      <c r="L382" s="17"/>
      <c r="M382" s="17"/>
    </row>
    <row r="383" spans="1:51" ht="21" customHeight="1" x14ac:dyDescent="0.3">
      <c r="A383" s="7"/>
      <c r="B383" s="7"/>
      <c r="C383" s="16"/>
      <c r="D383" s="17"/>
      <c r="E383" s="17"/>
      <c r="F383" s="17"/>
      <c r="G383" s="17"/>
      <c r="H383" s="17"/>
      <c r="I383" s="17"/>
      <c r="J383" s="17"/>
      <c r="K383" s="17"/>
      <c r="L383" s="17"/>
      <c r="M383" s="17"/>
    </row>
    <row r="384" spans="1:51" ht="21" customHeight="1" x14ac:dyDescent="0.3">
      <c r="A384" s="11" t="s">
        <v>67</v>
      </c>
      <c r="B384" s="12"/>
      <c r="C384" s="13"/>
      <c r="D384" s="14"/>
      <c r="E384" s="14"/>
      <c r="F384" s="15">
        <f>ROUNDDOWN(SUMIF(Q366:Q383, "1", F366:F383), 0)</f>
        <v>0</v>
      </c>
      <c r="G384" s="14"/>
      <c r="H384" s="15">
        <f>ROUNDDOWN(SUMIF(Q366:Q383, "1", H366:H383), 0)</f>
        <v>0</v>
      </c>
      <c r="I384" s="14"/>
      <c r="J384" s="15">
        <f>ROUNDDOWN(SUMIF(Q366:Q383, "1", J366:J383), 0)</f>
        <v>0</v>
      </c>
      <c r="K384" s="14"/>
      <c r="L384" s="15">
        <f>F384+H384+J384</f>
        <v>0</v>
      </c>
      <c r="M384" s="14"/>
      <c r="R384">
        <f t="shared" ref="R384:AY384" si="16">ROUNDDOWN(SUM(R366:R369), 0)</f>
        <v>0</v>
      </c>
      <c r="S384">
        <f t="shared" si="16"/>
        <v>0</v>
      </c>
      <c r="T384">
        <f t="shared" si="16"/>
        <v>0</v>
      </c>
      <c r="U384">
        <f t="shared" si="16"/>
        <v>0</v>
      </c>
      <c r="V384">
        <f t="shared" si="16"/>
        <v>0</v>
      </c>
      <c r="W384">
        <f t="shared" si="16"/>
        <v>0</v>
      </c>
      <c r="X384">
        <f t="shared" si="16"/>
        <v>0</v>
      </c>
      <c r="Y384">
        <f t="shared" si="16"/>
        <v>0</v>
      </c>
      <c r="Z384">
        <f t="shared" si="16"/>
        <v>0</v>
      </c>
      <c r="AA384">
        <f t="shared" si="16"/>
        <v>0</v>
      </c>
      <c r="AB384">
        <f t="shared" si="16"/>
        <v>0</v>
      </c>
      <c r="AC384">
        <f t="shared" si="16"/>
        <v>0</v>
      </c>
      <c r="AD384">
        <f t="shared" si="16"/>
        <v>0</v>
      </c>
      <c r="AE384">
        <f t="shared" si="16"/>
        <v>0</v>
      </c>
      <c r="AF384">
        <f t="shared" si="16"/>
        <v>0</v>
      </c>
      <c r="AG384">
        <f t="shared" si="16"/>
        <v>0</v>
      </c>
      <c r="AH384">
        <f t="shared" si="16"/>
        <v>0</v>
      </c>
      <c r="AI384">
        <f t="shared" si="16"/>
        <v>0</v>
      </c>
      <c r="AJ384">
        <f t="shared" si="16"/>
        <v>0</v>
      </c>
      <c r="AK384">
        <f t="shared" si="16"/>
        <v>0</v>
      </c>
      <c r="AL384">
        <f t="shared" si="16"/>
        <v>0</v>
      </c>
      <c r="AM384">
        <f t="shared" si="16"/>
        <v>0</v>
      </c>
      <c r="AN384">
        <f t="shared" si="16"/>
        <v>0</v>
      </c>
      <c r="AO384">
        <f t="shared" si="16"/>
        <v>0</v>
      </c>
      <c r="AP384">
        <f t="shared" si="16"/>
        <v>0</v>
      </c>
      <c r="AQ384">
        <f t="shared" si="16"/>
        <v>0</v>
      </c>
      <c r="AR384">
        <f t="shared" si="16"/>
        <v>0</v>
      </c>
      <c r="AS384">
        <f t="shared" si="16"/>
        <v>0</v>
      </c>
      <c r="AT384">
        <f t="shared" si="16"/>
        <v>0</v>
      </c>
      <c r="AU384">
        <f t="shared" si="16"/>
        <v>0</v>
      </c>
      <c r="AV384">
        <f t="shared" si="16"/>
        <v>0</v>
      </c>
      <c r="AW384">
        <f t="shared" si="16"/>
        <v>0</v>
      </c>
      <c r="AX384">
        <f t="shared" si="16"/>
        <v>0</v>
      </c>
      <c r="AY384">
        <f t="shared" si="16"/>
        <v>0</v>
      </c>
    </row>
    <row r="385" spans="1:51" ht="21" customHeight="1" x14ac:dyDescent="0.3">
      <c r="A385" s="90" t="s">
        <v>189</v>
      </c>
      <c r="B385" s="91"/>
      <c r="C385" s="91"/>
      <c r="D385" s="91"/>
      <c r="E385" s="91"/>
      <c r="F385" s="91"/>
      <c r="G385" s="91"/>
      <c r="H385" s="91"/>
      <c r="I385" s="91"/>
      <c r="J385" s="91"/>
      <c r="K385" s="91"/>
      <c r="L385" s="91"/>
      <c r="M385" s="91"/>
    </row>
    <row r="386" spans="1:51" ht="21" customHeight="1" x14ac:dyDescent="0.3">
      <c r="A386" s="6" t="s">
        <v>122</v>
      </c>
      <c r="B386" s="6" t="s">
        <v>123</v>
      </c>
      <c r="C386" s="8" t="s">
        <v>18</v>
      </c>
      <c r="D386" s="9">
        <v>51.5</v>
      </c>
      <c r="E386" s="10"/>
      <c r="F386" s="10"/>
      <c r="G386" s="10"/>
      <c r="H386" s="10"/>
      <c r="I386" s="10"/>
      <c r="J386" s="10"/>
      <c r="K386" s="10"/>
      <c r="L386" s="10"/>
      <c r="M386" s="18"/>
      <c r="P386" s="1"/>
      <c r="AY386" s="1"/>
    </row>
    <row r="387" spans="1:51" ht="21" customHeight="1" x14ac:dyDescent="0.3">
      <c r="A387" s="6" t="s">
        <v>124</v>
      </c>
      <c r="B387" s="6" t="s">
        <v>125</v>
      </c>
      <c r="C387" s="8" t="s">
        <v>18</v>
      </c>
      <c r="D387" s="9">
        <v>1.53</v>
      </c>
      <c r="E387" s="10"/>
      <c r="F387" s="10"/>
      <c r="G387" s="10"/>
      <c r="H387" s="10"/>
      <c r="I387" s="10"/>
      <c r="J387" s="10"/>
      <c r="K387" s="10"/>
      <c r="L387" s="10"/>
      <c r="M387" s="18"/>
      <c r="P387" s="1"/>
      <c r="AY387" s="1"/>
    </row>
    <row r="388" spans="1:51" ht="21" customHeight="1" x14ac:dyDescent="0.3">
      <c r="A388" s="6" t="s">
        <v>126</v>
      </c>
      <c r="B388" s="6" t="s">
        <v>123</v>
      </c>
      <c r="C388" s="8" t="s">
        <v>12</v>
      </c>
      <c r="D388" s="9">
        <v>106</v>
      </c>
      <c r="E388" s="10"/>
      <c r="F388" s="10"/>
      <c r="G388" s="10"/>
      <c r="H388" s="10"/>
      <c r="I388" s="10"/>
      <c r="J388" s="10"/>
      <c r="K388" s="10"/>
      <c r="L388" s="10"/>
      <c r="M388" s="18"/>
      <c r="P388" s="1"/>
      <c r="AY388" s="1"/>
    </row>
    <row r="389" spans="1:51" ht="21" customHeight="1" x14ac:dyDescent="0.3">
      <c r="A389" s="6" t="s">
        <v>73</v>
      </c>
      <c r="B389" s="6" t="s">
        <v>78</v>
      </c>
      <c r="C389" s="8" t="s">
        <v>23</v>
      </c>
      <c r="D389" s="9">
        <v>6.26</v>
      </c>
      <c r="E389" s="10"/>
      <c r="F389" s="10"/>
      <c r="G389" s="10"/>
      <c r="H389" s="10"/>
      <c r="I389" s="10"/>
      <c r="J389" s="10"/>
      <c r="K389" s="10"/>
      <c r="L389" s="10"/>
      <c r="M389" s="18"/>
      <c r="P389" s="1"/>
      <c r="AY389" s="1"/>
    </row>
    <row r="390" spans="1:51" ht="21" customHeight="1" x14ac:dyDescent="0.3">
      <c r="A390" s="7"/>
      <c r="B390" s="7"/>
      <c r="C390" s="16"/>
      <c r="D390" s="17"/>
      <c r="E390" s="17"/>
      <c r="F390" s="17"/>
      <c r="G390" s="17"/>
      <c r="H390" s="17"/>
      <c r="I390" s="17"/>
      <c r="J390" s="17"/>
      <c r="K390" s="17"/>
      <c r="L390" s="17"/>
      <c r="M390" s="17"/>
    </row>
    <row r="391" spans="1:51" ht="21" customHeight="1" x14ac:dyDescent="0.3">
      <c r="A391" s="7"/>
      <c r="B391" s="7"/>
      <c r="C391" s="16"/>
      <c r="D391" s="17"/>
      <c r="E391" s="17"/>
      <c r="F391" s="17"/>
      <c r="G391" s="17"/>
      <c r="H391" s="17"/>
      <c r="I391" s="17"/>
      <c r="J391" s="17"/>
      <c r="K391" s="17"/>
      <c r="L391" s="17"/>
      <c r="M391" s="17"/>
    </row>
    <row r="392" spans="1:51" ht="21" customHeight="1" x14ac:dyDescent="0.3">
      <c r="A392" s="7"/>
      <c r="B392" s="7"/>
      <c r="C392" s="16"/>
      <c r="D392" s="17"/>
      <c r="E392" s="17"/>
      <c r="F392" s="17"/>
      <c r="G392" s="17"/>
      <c r="H392" s="17"/>
      <c r="I392" s="17"/>
      <c r="J392" s="17"/>
      <c r="K392" s="17"/>
      <c r="L392" s="17"/>
      <c r="M392" s="17"/>
    </row>
    <row r="393" spans="1:51" ht="21" customHeight="1" x14ac:dyDescent="0.3">
      <c r="A393" s="7"/>
      <c r="B393" s="7"/>
      <c r="C393" s="16"/>
      <c r="D393" s="17"/>
      <c r="E393" s="17"/>
      <c r="F393" s="17"/>
      <c r="G393" s="17"/>
      <c r="H393" s="17"/>
      <c r="I393" s="17"/>
      <c r="J393" s="17"/>
      <c r="K393" s="17"/>
      <c r="L393" s="17"/>
      <c r="M393" s="17"/>
    </row>
    <row r="394" spans="1:51" ht="21" customHeight="1" x14ac:dyDescent="0.3">
      <c r="A394" s="7"/>
      <c r="B394" s="7"/>
      <c r="C394" s="16"/>
      <c r="D394" s="17"/>
      <c r="E394" s="17"/>
      <c r="F394" s="17"/>
      <c r="G394" s="17"/>
      <c r="H394" s="17"/>
      <c r="I394" s="17"/>
      <c r="J394" s="17"/>
      <c r="K394" s="17"/>
      <c r="L394" s="17"/>
      <c r="M394" s="17"/>
    </row>
    <row r="395" spans="1:51" ht="21" customHeight="1" x14ac:dyDescent="0.3">
      <c r="A395" s="7"/>
      <c r="B395" s="7"/>
      <c r="C395" s="16"/>
      <c r="D395" s="17"/>
      <c r="E395" s="17"/>
      <c r="F395" s="17"/>
      <c r="G395" s="17"/>
      <c r="H395" s="17"/>
      <c r="I395" s="17"/>
      <c r="J395" s="17"/>
      <c r="K395" s="17"/>
      <c r="L395" s="17"/>
      <c r="M395" s="17"/>
    </row>
    <row r="396" spans="1:51" ht="21" customHeight="1" x14ac:dyDescent="0.3">
      <c r="A396" s="7"/>
      <c r="B396" s="7"/>
      <c r="C396" s="16"/>
      <c r="D396" s="17"/>
      <c r="E396" s="17"/>
      <c r="F396" s="17"/>
      <c r="G396" s="17"/>
      <c r="H396" s="17"/>
      <c r="I396" s="17"/>
      <c r="J396" s="17"/>
      <c r="K396" s="17"/>
      <c r="L396" s="17"/>
      <c r="M396" s="17"/>
    </row>
    <row r="397" spans="1:51" ht="21" customHeight="1" x14ac:dyDescent="0.3">
      <c r="A397" s="7"/>
      <c r="B397" s="7"/>
      <c r="C397" s="16"/>
      <c r="D397" s="17"/>
      <c r="E397" s="17"/>
      <c r="F397" s="17"/>
      <c r="G397" s="17"/>
      <c r="H397" s="17"/>
      <c r="I397" s="17"/>
      <c r="J397" s="17"/>
      <c r="K397" s="17"/>
      <c r="L397" s="17"/>
      <c r="M397" s="17"/>
    </row>
    <row r="398" spans="1:51" ht="21" customHeight="1" x14ac:dyDescent="0.3">
      <c r="A398" s="7"/>
      <c r="B398" s="7"/>
      <c r="C398" s="16"/>
      <c r="D398" s="17"/>
      <c r="E398" s="17"/>
      <c r="F398" s="17"/>
      <c r="G398" s="17"/>
      <c r="H398" s="17"/>
      <c r="I398" s="17"/>
      <c r="J398" s="17"/>
      <c r="K398" s="17"/>
      <c r="L398" s="17"/>
      <c r="M398" s="17"/>
    </row>
    <row r="399" spans="1:51" ht="21" customHeight="1" x14ac:dyDescent="0.3">
      <c r="A399" s="7"/>
      <c r="B399" s="7"/>
      <c r="C399" s="16"/>
      <c r="D399" s="17"/>
      <c r="E399" s="17"/>
      <c r="F399" s="17"/>
      <c r="G399" s="17"/>
      <c r="H399" s="17"/>
      <c r="I399" s="17"/>
      <c r="J399" s="17"/>
      <c r="K399" s="17"/>
      <c r="L399" s="17"/>
      <c r="M399" s="17"/>
    </row>
    <row r="400" spans="1:51" ht="21" customHeight="1" x14ac:dyDescent="0.3">
      <c r="A400" s="7"/>
      <c r="B400" s="7"/>
      <c r="C400" s="16"/>
      <c r="D400" s="17"/>
      <c r="E400" s="17"/>
      <c r="F400" s="17"/>
      <c r="G400" s="17"/>
      <c r="H400" s="17"/>
      <c r="I400" s="17"/>
      <c r="J400" s="17"/>
      <c r="K400" s="17"/>
      <c r="L400" s="17"/>
      <c r="M400" s="17"/>
    </row>
    <row r="401" spans="1:51" ht="21" customHeight="1" x14ac:dyDescent="0.3">
      <c r="A401" s="7"/>
      <c r="B401" s="7"/>
      <c r="C401" s="16"/>
      <c r="D401" s="17"/>
      <c r="E401" s="17"/>
      <c r="F401" s="17"/>
      <c r="G401" s="17"/>
      <c r="H401" s="17"/>
      <c r="I401" s="17"/>
      <c r="J401" s="17"/>
      <c r="K401" s="17"/>
      <c r="L401" s="17"/>
      <c r="M401" s="17"/>
    </row>
    <row r="402" spans="1:51" ht="21" customHeight="1" x14ac:dyDescent="0.3">
      <c r="A402" s="7"/>
      <c r="B402" s="7"/>
      <c r="C402" s="16"/>
      <c r="D402" s="17"/>
      <c r="E402" s="17"/>
      <c r="F402" s="17"/>
      <c r="G402" s="17"/>
      <c r="H402" s="17"/>
      <c r="I402" s="17"/>
      <c r="J402" s="17"/>
      <c r="K402" s="17"/>
      <c r="L402" s="17"/>
      <c r="M402" s="17"/>
    </row>
    <row r="403" spans="1:51" ht="21" customHeight="1" x14ac:dyDescent="0.3">
      <c r="A403" s="7"/>
      <c r="B403" s="7"/>
      <c r="C403" s="16"/>
      <c r="D403" s="17"/>
      <c r="E403" s="17"/>
      <c r="F403" s="17"/>
      <c r="G403" s="17"/>
      <c r="H403" s="17"/>
      <c r="I403" s="17"/>
      <c r="J403" s="17"/>
      <c r="K403" s="17"/>
      <c r="L403" s="17"/>
      <c r="M403" s="17"/>
    </row>
    <row r="404" spans="1:51" ht="21" customHeight="1" x14ac:dyDescent="0.3">
      <c r="A404" s="11" t="s">
        <v>67</v>
      </c>
      <c r="B404" s="12"/>
      <c r="C404" s="13"/>
      <c r="D404" s="14"/>
      <c r="E404" s="14"/>
      <c r="F404" s="15">
        <f>ROUNDDOWN(SUMIF(Q386:Q403, "1", F386:F403), 0)</f>
        <v>0</v>
      </c>
      <c r="G404" s="14"/>
      <c r="H404" s="15">
        <f>ROUNDDOWN(SUMIF(Q386:Q403, "1", H386:H403), 0)</f>
        <v>0</v>
      </c>
      <c r="I404" s="14"/>
      <c r="J404" s="15">
        <f>ROUNDDOWN(SUMIF(Q386:Q403, "1", J386:J403), 0)</f>
        <v>0</v>
      </c>
      <c r="K404" s="14"/>
      <c r="L404" s="15">
        <f>F404+H404+J404</f>
        <v>0</v>
      </c>
      <c r="M404" s="14"/>
      <c r="R404">
        <f t="shared" ref="R404:AY404" si="17">ROUNDDOWN(SUM(R386:R389), 0)</f>
        <v>0</v>
      </c>
      <c r="S404">
        <f t="shared" si="17"/>
        <v>0</v>
      </c>
      <c r="T404">
        <f t="shared" si="17"/>
        <v>0</v>
      </c>
      <c r="U404">
        <f t="shared" si="17"/>
        <v>0</v>
      </c>
      <c r="V404">
        <f t="shared" si="17"/>
        <v>0</v>
      </c>
      <c r="W404">
        <f t="shared" si="17"/>
        <v>0</v>
      </c>
      <c r="X404">
        <f t="shared" si="17"/>
        <v>0</v>
      </c>
      <c r="Y404">
        <f t="shared" si="17"/>
        <v>0</v>
      </c>
      <c r="Z404">
        <f t="shared" si="17"/>
        <v>0</v>
      </c>
      <c r="AA404">
        <f t="shared" si="17"/>
        <v>0</v>
      </c>
      <c r="AB404">
        <f t="shared" si="17"/>
        <v>0</v>
      </c>
      <c r="AC404">
        <f t="shared" si="17"/>
        <v>0</v>
      </c>
      <c r="AD404">
        <f t="shared" si="17"/>
        <v>0</v>
      </c>
      <c r="AE404">
        <f t="shared" si="17"/>
        <v>0</v>
      </c>
      <c r="AF404">
        <f t="shared" si="17"/>
        <v>0</v>
      </c>
      <c r="AG404">
        <f t="shared" si="17"/>
        <v>0</v>
      </c>
      <c r="AH404">
        <f t="shared" si="17"/>
        <v>0</v>
      </c>
      <c r="AI404">
        <f t="shared" si="17"/>
        <v>0</v>
      </c>
      <c r="AJ404">
        <f t="shared" si="17"/>
        <v>0</v>
      </c>
      <c r="AK404">
        <f t="shared" si="17"/>
        <v>0</v>
      </c>
      <c r="AL404">
        <f t="shared" si="17"/>
        <v>0</v>
      </c>
      <c r="AM404">
        <f t="shared" si="17"/>
        <v>0</v>
      </c>
      <c r="AN404">
        <f t="shared" si="17"/>
        <v>0</v>
      </c>
      <c r="AO404">
        <f t="shared" si="17"/>
        <v>0</v>
      </c>
      <c r="AP404">
        <f t="shared" si="17"/>
        <v>0</v>
      </c>
      <c r="AQ404">
        <f t="shared" si="17"/>
        <v>0</v>
      </c>
      <c r="AR404">
        <f t="shared" si="17"/>
        <v>0</v>
      </c>
      <c r="AS404">
        <f t="shared" si="17"/>
        <v>0</v>
      </c>
      <c r="AT404">
        <f t="shared" si="17"/>
        <v>0</v>
      </c>
      <c r="AU404">
        <f t="shared" si="17"/>
        <v>0</v>
      </c>
      <c r="AV404">
        <f t="shared" si="17"/>
        <v>0</v>
      </c>
      <c r="AW404">
        <f t="shared" si="17"/>
        <v>0</v>
      </c>
      <c r="AX404">
        <f t="shared" si="17"/>
        <v>0</v>
      </c>
      <c r="AY404">
        <f t="shared" si="17"/>
        <v>0</v>
      </c>
    </row>
    <row r="405" spans="1:51" ht="21" customHeight="1" x14ac:dyDescent="0.3">
      <c r="A405" s="90" t="s">
        <v>190</v>
      </c>
      <c r="B405" s="91"/>
      <c r="C405" s="91"/>
      <c r="D405" s="91"/>
      <c r="E405" s="91"/>
      <c r="F405" s="91"/>
      <c r="G405" s="91"/>
      <c r="H405" s="91"/>
      <c r="I405" s="91"/>
      <c r="J405" s="91"/>
      <c r="K405" s="91"/>
      <c r="L405" s="91"/>
      <c r="M405" s="91"/>
    </row>
    <row r="406" spans="1:51" ht="21" customHeight="1" x14ac:dyDescent="0.3">
      <c r="A406" s="6" t="s">
        <v>6</v>
      </c>
      <c r="B406" s="6" t="s">
        <v>7</v>
      </c>
      <c r="C406" s="8" t="s">
        <v>8</v>
      </c>
      <c r="D406" s="9">
        <v>3</v>
      </c>
      <c r="E406" s="10"/>
      <c r="F406" s="10"/>
      <c r="G406" s="10"/>
      <c r="H406" s="10"/>
      <c r="I406" s="10"/>
      <c r="J406" s="10"/>
      <c r="K406" s="10"/>
      <c r="L406" s="10"/>
      <c r="M406" s="18"/>
      <c r="O406" t="str">
        <f>"01"</f>
        <v>01</v>
      </c>
      <c r="P406" t="s">
        <v>152</v>
      </c>
      <c r="Q406">
        <v>1</v>
      </c>
      <c r="R406">
        <f>IF(P406="기계경비", J406, 0)</f>
        <v>0</v>
      </c>
      <c r="S406">
        <f>IF(P406="운반비", L406, 0)</f>
        <v>0</v>
      </c>
      <c r="T406">
        <f>IF(P406="작업부산물", F406, 0)</f>
        <v>0</v>
      </c>
      <c r="U406">
        <f>IF(P406="관급", F406, 0)</f>
        <v>0</v>
      </c>
      <c r="V406">
        <f>IF(P406="외주비", J406, 0)</f>
        <v>0</v>
      </c>
      <c r="W406">
        <f>IF(P406="장비비", J406, 0)</f>
        <v>0</v>
      </c>
      <c r="X406">
        <f>IF(P406="폐기물처리비", L406, 0)</f>
        <v>0</v>
      </c>
      <c r="Y406">
        <f>IF(P406="가설비", J406, 0)</f>
        <v>0</v>
      </c>
      <c r="Z406">
        <f>IF(P406="잡비제외분", F406, 0)</f>
        <v>0</v>
      </c>
      <c r="AA406">
        <f>IF(P406="사급자재대", L406, 0)</f>
        <v>0</v>
      </c>
      <c r="AB406">
        <f>IF(P406="관급자재대", L406, 0)</f>
        <v>0</v>
      </c>
      <c r="AC406">
        <f>IF(P406="수리보고서작성비", L406, 0)</f>
        <v>0</v>
      </c>
      <c r="AD406">
        <f>IF(P406="관급자 관급 자재대", L406, 0)</f>
        <v>0</v>
      </c>
      <c r="AE406">
        <f>IF(P406="안전관리비", L406, 0)</f>
        <v>0</v>
      </c>
      <c r="AF406">
        <f>IF(P406="품질관리비", L406, 0)</f>
        <v>0</v>
      </c>
      <c r="AG406">
        <f>IF(P406="작업부산물(철거해체)", L406, 0)</f>
        <v>0</v>
      </c>
      <c r="AH406">
        <f>IF(P406="사용자항목6", L406, 0)</f>
        <v>0</v>
      </c>
      <c r="AI406">
        <f>IF(P406="사용자항목7", L406, 0)</f>
        <v>0</v>
      </c>
      <c r="AJ406">
        <f>IF(P406="사용자항목8", L406, 0)</f>
        <v>0</v>
      </c>
      <c r="AK406">
        <f>IF(P406="사용자항목9", L406, 0)</f>
        <v>0</v>
      </c>
      <c r="AL406">
        <f>IF(P406="사용자항목10", L406, 0)</f>
        <v>0</v>
      </c>
      <c r="AM406">
        <f>IF(P406="사용자항목11", L406, 0)</f>
        <v>0</v>
      </c>
      <c r="AN406">
        <f>IF(P406="사용자항목12", L406, 0)</f>
        <v>0</v>
      </c>
      <c r="AO406">
        <f>IF(P406="사용자항목13", L406, 0)</f>
        <v>0</v>
      </c>
      <c r="AP406">
        <f>IF(P406="사용자항목14", L406, 0)</f>
        <v>0</v>
      </c>
      <c r="AQ406">
        <f>IF(P406="사용자항목15", L406, 0)</f>
        <v>0</v>
      </c>
      <c r="AR406">
        <f>IF(P406="사용자항목16", L406, 0)</f>
        <v>0</v>
      </c>
      <c r="AS406">
        <f>IF(P406="사용자항목17", L406, 0)</f>
        <v>0</v>
      </c>
      <c r="AT406">
        <f>IF(P406="사용자항목18", L406, 0)</f>
        <v>0</v>
      </c>
      <c r="AU406">
        <f>IF(P406="사용자항목19", L406, 0)</f>
        <v>0</v>
      </c>
      <c r="AY406" s="1" t="s">
        <v>9</v>
      </c>
    </row>
    <row r="407" spans="1:51" ht="21" customHeight="1" x14ac:dyDescent="0.3">
      <c r="A407" s="6" t="s">
        <v>99</v>
      </c>
      <c r="B407" s="6" t="s">
        <v>100</v>
      </c>
      <c r="C407" s="8" t="s">
        <v>84</v>
      </c>
      <c r="D407" s="9">
        <v>3</v>
      </c>
      <c r="E407" s="10"/>
      <c r="F407" s="10"/>
      <c r="G407" s="10"/>
      <c r="H407" s="10"/>
      <c r="I407" s="10"/>
      <c r="J407" s="10"/>
      <c r="K407" s="10"/>
      <c r="L407" s="10"/>
      <c r="M407" s="18"/>
      <c r="O407" t="str">
        <f>""</f>
        <v/>
      </c>
      <c r="P407" t="s">
        <v>152</v>
      </c>
      <c r="Q407">
        <v>1</v>
      </c>
      <c r="R407">
        <f>IF(P407="기계경비", J407, 0)</f>
        <v>0</v>
      </c>
      <c r="S407">
        <f>IF(P407="운반비", L407, 0)</f>
        <v>0</v>
      </c>
      <c r="T407">
        <f>IF(P407="작업부산물", F407, 0)</f>
        <v>0</v>
      </c>
      <c r="U407">
        <f>IF(P407="관급", F407, 0)</f>
        <v>0</v>
      </c>
      <c r="V407">
        <f>IF(P407="외주비", J407, 0)</f>
        <v>0</v>
      </c>
      <c r="W407">
        <f>IF(P407="장비비", J407, 0)</f>
        <v>0</v>
      </c>
      <c r="X407">
        <f>IF(P407="폐기물처리비", L407, 0)</f>
        <v>0</v>
      </c>
      <c r="Y407">
        <f>IF(P407="가설비", J407, 0)</f>
        <v>0</v>
      </c>
      <c r="Z407">
        <f>IF(P407="잡비제외분", F407, 0)</f>
        <v>0</v>
      </c>
      <c r="AA407">
        <f>IF(P407="사급자재대", L407, 0)</f>
        <v>0</v>
      </c>
      <c r="AB407">
        <f>IF(P407="관급자재대", L407, 0)</f>
        <v>0</v>
      </c>
      <c r="AC407">
        <f>IF(P407="수리보고서작성비", L407, 0)</f>
        <v>0</v>
      </c>
      <c r="AD407">
        <f>IF(P407="관급자 관급 자재대", L407, 0)</f>
        <v>0</v>
      </c>
      <c r="AE407">
        <f>IF(P407="안전관리비", L407, 0)</f>
        <v>0</v>
      </c>
      <c r="AF407">
        <f>IF(P407="품질관리비", L407, 0)</f>
        <v>0</v>
      </c>
      <c r="AG407">
        <f>IF(P407="작업부산물(철거해체)", L407, 0)</f>
        <v>0</v>
      </c>
      <c r="AH407">
        <f>IF(P407="사용자항목6", L407, 0)</f>
        <v>0</v>
      </c>
      <c r="AI407">
        <f>IF(P407="사용자항목7", L407, 0)</f>
        <v>0</v>
      </c>
      <c r="AJ407">
        <f>IF(P407="사용자항목8", L407, 0)</f>
        <v>0</v>
      </c>
      <c r="AK407">
        <f>IF(P407="사용자항목9", L407, 0)</f>
        <v>0</v>
      </c>
      <c r="AL407">
        <f>IF(P407="사용자항목10", L407, 0)</f>
        <v>0</v>
      </c>
      <c r="AM407">
        <f>IF(P407="사용자항목11", L407, 0)</f>
        <v>0</v>
      </c>
      <c r="AN407">
        <f>IF(P407="사용자항목12", L407, 0)</f>
        <v>0</v>
      </c>
      <c r="AO407">
        <f>IF(P407="사용자항목13", L407, 0)</f>
        <v>0</v>
      </c>
      <c r="AP407">
        <f>IF(P407="사용자항목14", L407, 0)</f>
        <v>0</v>
      </c>
      <c r="AQ407">
        <f>IF(P407="사용자항목15", L407, 0)</f>
        <v>0</v>
      </c>
      <c r="AR407">
        <f>IF(P407="사용자항목16", L407, 0)</f>
        <v>0</v>
      </c>
      <c r="AS407">
        <f>IF(P407="사용자항목17", L407, 0)</f>
        <v>0</v>
      </c>
      <c r="AT407">
        <f>IF(P407="사용자항목18", L407, 0)</f>
        <v>0</v>
      </c>
      <c r="AU407">
        <f>IF(P407="사용자항목19", L407, 0)</f>
        <v>0</v>
      </c>
      <c r="AY407" s="1" t="s">
        <v>72</v>
      </c>
    </row>
    <row r="408" spans="1:51" ht="21" customHeight="1" x14ac:dyDescent="0.3">
      <c r="A408" s="7"/>
      <c r="B408" s="7"/>
      <c r="C408" s="16"/>
      <c r="D408" s="17"/>
      <c r="E408" s="17"/>
      <c r="F408" s="17"/>
      <c r="G408" s="17"/>
      <c r="H408" s="17"/>
      <c r="I408" s="17"/>
      <c r="J408" s="17"/>
      <c r="K408" s="17"/>
      <c r="L408" s="17"/>
      <c r="M408" s="17"/>
    </row>
    <row r="409" spans="1:51" ht="21" customHeight="1" x14ac:dyDescent="0.3">
      <c r="A409" s="7"/>
      <c r="B409" s="7"/>
      <c r="C409" s="16"/>
      <c r="D409" s="17"/>
      <c r="E409" s="17"/>
      <c r="F409" s="17"/>
      <c r="G409" s="17"/>
      <c r="H409" s="17"/>
      <c r="I409" s="17"/>
      <c r="J409" s="17"/>
      <c r="K409" s="17"/>
      <c r="L409" s="17"/>
      <c r="M409" s="17"/>
    </row>
    <row r="410" spans="1:51" ht="21" customHeight="1" x14ac:dyDescent="0.3">
      <c r="A410" s="7"/>
      <c r="B410" s="7"/>
      <c r="C410" s="16"/>
      <c r="D410" s="17"/>
      <c r="E410" s="17"/>
      <c r="F410" s="17"/>
      <c r="G410" s="17"/>
      <c r="H410" s="17"/>
      <c r="I410" s="17"/>
      <c r="J410" s="17"/>
      <c r="K410" s="17"/>
      <c r="L410" s="17"/>
      <c r="M410" s="17"/>
    </row>
    <row r="411" spans="1:51" ht="21" customHeight="1" x14ac:dyDescent="0.3">
      <c r="A411" s="7"/>
      <c r="B411" s="7"/>
      <c r="C411" s="16"/>
      <c r="D411" s="17"/>
      <c r="E411" s="17"/>
      <c r="F411" s="17"/>
      <c r="G411" s="17"/>
      <c r="H411" s="17"/>
      <c r="I411" s="17"/>
      <c r="J411" s="17"/>
      <c r="K411" s="17"/>
      <c r="L411" s="17"/>
      <c r="M411" s="17"/>
    </row>
    <row r="412" spans="1:51" ht="21" customHeight="1" x14ac:dyDescent="0.3">
      <c r="A412" s="7"/>
      <c r="B412" s="7"/>
      <c r="C412" s="16"/>
      <c r="D412" s="17"/>
      <c r="E412" s="17"/>
      <c r="F412" s="17"/>
      <c r="G412" s="17"/>
      <c r="H412" s="17"/>
      <c r="I412" s="17"/>
      <c r="J412" s="17"/>
      <c r="K412" s="17"/>
      <c r="L412" s="17"/>
      <c r="M412" s="17"/>
    </row>
    <row r="413" spans="1:51" ht="21" customHeight="1" x14ac:dyDescent="0.3">
      <c r="A413" s="7"/>
      <c r="B413" s="7"/>
      <c r="C413" s="16"/>
      <c r="D413" s="17"/>
      <c r="E413" s="17"/>
      <c r="F413" s="17"/>
      <c r="G413" s="17"/>
      <c r="H413" s="17"/>
      <c r="I413" s="17"/>
      <c r="J413" s="17"/>
      <c r="K413" s="17"/>
      <c r="L413" s="17"/>
      <c r="M413" s="17"/>
    </row>
    <row r="414" spans="1:51" ht="21" customHeight="1" x14ac:dyDescent="0.3">
      <c r="A414" s="7"/>
      <c r="B414" s="7"/>
      <c r="C414" s="16"/>
      <c r="D414" s="17"/>
      <c r="E414" s="17"/>
      <c r="F414" s="17"/>
      <c r="G414" s="17"/>
      <c r="H414" s="17"/>
      <c r="I414" s="17"/>
      <c r="J414" s="17"/>
      <c r="K414" s="17"/>
      <c r="L414" s="17"/>
      <c r="M414" s="17"/>
    </row>
    <row r="415" spans="1:51" ht="21" customHeight="1" x14ac:dyDescent="0.3">
      <c r="A415" s="7"/>
      <c r="B415" s="7"/>
      <c r="C415" s="16"/>
      <c r="D415" s="17"/>
      <c r="E415" s="17"/>
      <c r="F415" s="17"/>
      <c r="G415" s="17"/>
      <c r="H415" s="17"/>
      <c r="I415" s="17"/>
      <c r="J415" s="17"/>
      <c r="K415" s="17"/>
      <c r="L415" s="17"/>
      <c r="M415" s="17"/>
    </row>
    <row r="416" spans="1:51" ht="21" customHeight="1" x14ac:dyDescent="0.3">
      <c r="A416" s="7"/>
      <c r="B416" s="7"/>
      <c r="C416" s="16"/>
      <c r="D416" s="17"/>
      <c r="E416" s="17"/>
      <c r="F416" s="17"/>
      <c r="G416" s="17"/>
      <c r="H416" s="17"/>
      <c r="I416" s="17"/>
      <c r="J416" s="17"/>
      <c r="K416" s="17"/>
      <c r="L416" s="17"/>
      <c r="M416" s="17"/>
    </row>
    <row r="417" spans="1:51" ht="21" customHeight="1" x14ac:dyDescent="0.3">
      <c r="A417" s="7"/>
      <c r="B417" s="7"/>
      <c r="C417" s="16"/>
      <c r="D417" s="17"/>
      <c r="E417" s="17"/>
      <c r="F417" s="17"/>
      <c r="G417" s="17"/>
      <c r="H417" s="17"/>
      <c r="I417" s="17"/>
      <c r="J417" s="17"/>
      <c r="K417" s="17"/>
      <c r="L417" s="17"/>
      <c r="M417" s="17"/>
    </row>
    <row r="418" spans="1:51" ht="21" customHeight="1" x14ac:dyDescent="0.3">
      <c r="A418" s="7"/>
      <c r="B418" s="7"/>
      <c r="C418" s="16"/>
      <c r="D418" s="17"/>
      <c r="E418" s="17"/>
      <c r="F418" s="17"/>
      <c r="G418" s="17"/>
      <c r="H418" s="17"/>
      <c r="I418" s="17"/>
      <c r="J418" s="17"/>
      <c r="K418" s="17"/>
      <c r="L418" s="17"/>
      <c r="M418" s="17"/>
    </row>
    <row r="419" spans="1:51" ht="21" customHeight="1" x14ac:dyDescent="0.3">
      <c r="A419" s="7"/>
      <c r="B419" s="7"/>
      <c r="C419" s="16"/>
      <c r="D419" s="17"/>
      <c r="E419" s="17"/>
      <c r="F419" s="17"/>
      <c r="G419" s="17"/>
      <c r="H419" s="17"/>
      <c r="I419" s="17"/>
      <c r="J419" s="17"/>
      <c r="K419" s="17"/>
      <c r="L419" s="17"/>
      <c r="M419" s="17"/>
    </row>
    <row r="420" spans="1:51" ht="21" customHeight="1" x14ac:dyDescent="0.3">
      <c r="A420" s="7"/>
      <c r="B420" s="7"/>
      <c r="C420" s="16"/>
      <c r="D420" s="17"/>
      <c r="E420" s="17"/>
      <c r="F420" s="17"/>
      <c r="G420" s="17"/>
      <c r="H420" s="17"/>
      <c r="I420" s="17"/>
      <c r="J420" s="17"/>
      <c r="K420" s="17"/>
      <c r="L420" s="17"/>
      <c r="M420" s="17"/>
    </row>
    <row r="421" spans="1:51" ht="21" customHeight="1" x14ac:dyDescent="0.3">
      <c r="A421" s="7"/>
      <c r="B421" s="7"/>
      <c r="C421" s="16"/>
      <c r="D421" s="17"/>
      <c r="E421" s="17"/>
      <c r="F421" s="17"/>
      <c r="G421" s="17"/>
      <c r="H421" s="17"/>
      <c r="I421" s="17"/>
      <c r="J421" s="17"/>
      <c r="K421" s="17"/>
      <c r="L421" s="17"/>
      <c r="M421" s="17"/>
    </row>
    <row r="422" spans="1:51" ht="21" customHeight="1" x14ac:dyDescent="0.3">
      <c r="A422" s="7"/>
      <c r="B422" s="7"/>
      <c r="C422" s="16"/>
      <c r="D422" s="17"/>
      <c r="E422" s="17"/>
      <c r="F422" s="17"/>
      <c r="G422" s="17"/>
      <c r="H422" s="17"/>
      <c r="I422" s="17"/>
      <c r="J422" s="17"/>
      <c r="K422" s="17"/>
      <c r="L422" s="17"/>
      <c r="M422" s="17"/>
    </row>
    <row r="423" spans="1:51" ht="21" customHeight="1" x14ac:dyDescent="0.3">
      <c r="A423" s="7"/>
      <c r="B423" s="7"/>
      <c r="C423" s="16"/>
      <c r="D423" s="17"/>
      <c r="E423" s="17"/>
      <c r="F423" s="17"/>
      <c r="G423" s="17"/>
      <c r="H423" s="17"/>
      <c r="I423" s="17"/>
      <c r="J423" s="17"/>
      <c r="K423" s="17"/>
      <c r="L423" s="17"/>
      <c r="M423" s="17"/>
    </row>
    <row r="424" spans="1:51" ht="21" customHeight="1" x14ac:dyDescent="0.3">
      <c r="A424" s="11" t="s">
        <v>67</v>
      </c>
      <c r="B424" s="12"/>
      <c r="C424" s="13"/>
      <c r="D424" s="14"/>
      <c r="E424" s="14"/>
      <c r="F424" s="15">
        <f>ROUNDDOWN(SUMIF(Q406:Q423, "1", F406:F423), 0)</f>
        <v>0</v>
      </c>
      <c r="G424" s="14"/>
      <c r="H424" s="15">
        <f>ROUNDDOWN(SUMIF(Q406:Q423, "1", H406:H423), 0)</f>
        <v>0</v>
      </c>
      <c r="I424" s="14"/>
      <c r="J424" s="15">
        <f>ROUNDDOWN(SUMIF(Q406:Q423, "1", J406:J423), 0)</f>
        <v>0</v>
      </c>
      <c r="K424" s="14"/>
      <c r="L424" s="15">
        <f>F424+H424+J424</f>
        <v>0</v>
      </c>
      <c r="M424" s="14"/>
      <c r="R424">
        <f t="shared" ref="R424:AY424" si="18">ROUNDDOWN(SUM(R406:R407), 0)</f>
        <v>0</v>
      </c>
      <c r="S424">
        <f t="shared" si="18"/>
        <v>0</v>
      </c>
      <c r="T424">
        <f t="shared" si="18"/>
        <v>0</v>
      </c>
      <c r="U424">
        <f t="shared" si="18"/>
        <v>0</v>
      </c>
      <c r="V424">
        <f t="shared" si="18"/>
        <v>0</v>
      </c>
      <c r="W424">
        <f t="shared" si="18"/>
        <v>0</v>
      </c>
      <c r="X424">
        <f t="shared" si="18"/>
        <v>0</v>
      </c>
      <c r="Y424">
        <f t="shared" si="18"/>
        <v>0</v>
      </c>
      <c r="Z424">
        <f t="shared" si="18"/>
        <v>0</v>
      </c>
      <c r="AA424">
        <f t="shared" si="18"/>
        <v>0</v>
      </c>
      <c r="AB424">
        <f t="shared" si="18"/>
        <v>0</v>
      </c>
      <c r="AC424">
        <f t="shared" si="18"/>
        <v>0</v>
      </c>
      <c r="AD424">
        <f t="shared" si="18"/>
        <v>0</v>
      </c>
      <c r="AE424">
        <f t="shared" si="18"/>
        <v>0</v>
      </c>
      <c r="AF424">
        <f t="shared" si="18"/>
        <v>0</v>
      </c>
      <c r="AG424">
        <f t="shared" si="18"/>
        <v>0</v>
      </c>
      <c r="AH424">
        <f t="shared" si="18"/>
        <v>0</v>
      </c>
      <c r="AI424">
        <f t="shared" si="18"/>
        <v>0</v>
      </c>
      <c r="AJ424">
        <f t="shared" si="18"/>
        <v>0</v>
      </c>
      <c r="AK424">
        <f t="shared" si="18"/>
        <v>0</v>
      </c>
      <c r="AL424">
        <f t="shared" si="18"/>
        <v>0</v>
      </c>
      <c r="AM424">
        <f t="shared" si="18"/>
        <v>0</v>
      </c>
      <c r="AN424">
        <f t="shared" si="18"/>
        <v>0</v>
      </c>
      <c r="AO424">
        <f t="shared" si="18"/>
        <v>0</v>
      </c>
      <c r="AP424">
        <f t="shared" si="18"/>
        <v>0</v>
      </c>
      <c r="AQ424">
        <f t="shared" si="18"/>
        <v>0</v>
      </c>
      <c r="AR424">
        <f t="shared" si="18"/>
        <v>0</v>
      </c>
      <c r="AS424">
        <f t="shared" si="18"/>
        <v>0</v>
      </c>
      <c r="AT424">
        <f t="shared" si="18"/>
        <v>0</v>
      </c>
      <c r="AU424">
        <f t="shared" si="18"/>
        <v>0</v>
      </c>
      <c r="AV424">
        <f t="shared" si="18"/>
        <v>0</v>
      </c>
      <c r="AW424">
        <f t="shared" si="18"/>
        <v>0</v>
      </c>
      <c r="AX424">
        <f t="shared" si="18"/>
        <v>0</v>
      </c>
      <c r="AY424">
        <f t="shared" si="18"/>
        <v>0</v>
      </c>
    </row>
    <row r="425" spans="1:51" ht="21" customHeight="1" x14ac:dyDescent="0.3">
      <c r="A425" s="90" t="s">
        <v>191</v>
      </c>
      <c r="B425" s="91"/>
      <c r="C425" s="91"/>
      <c r="D425" s="91"/>
      <c r="E425" s="91"/>
      <c r="F425" s="91"/>
      <c r="G425" s="91"/>
      <c r="H425" s="91"/>
      <c r="I425" s="91"/>
      <c r="J425" s="91"/>
      <c r="K425" s="91"/>
      <c r="L425" s="91"/>
      <c r="M425" s="91"/>
    </row>
    <row r="426" spans="1:51" ht="21" customHeight="1" x14ac:dyDescent="0.3">
      <c r="A426" s="6" t="s">
        <v>40</v>
      </c>
      <c r="B426" s="6" t="s">
        <v>41</v>
      </c>
      <c r="C426" s="8" t="s">
        <v>32</v>
      </c>
      <c r="D426" s="9">
        <v>1.53</v>
      </c>
      <c r="E426" s="10"/>
      <c r="F426" s="10"/>
      <c r="G426" s="10"/>
      <c r="H426" s="10"/>
      <c r="I426" s="10"/>
      <c r="J426" s="10"/>
      <c r="K426" s="10"/>
      <c r="L426" s="10"/>
      <c r="M426" s="18"/>
    </row>
    <row r="427" spans="1:51" ht="21" customHeight="1" x14ac:dyDescent="0.3">
      <c r="A427" s="7"/>
      <c r="B427" s="7"/>
      <c r="C427" s="16"/>
      <c r="D427" s="17"/>
      <c r="E427" s="17"/>
      <c r="F427" s="17"/>
      <c r="G427" s="17"/>
      <c r="H427" s="17"/>
      <c r="I427" s="17"/>
      <c r="J427" s="17"/>
      <c r="K427" s="17"/>
      <c r="L427" s="17"/>
      <c r="M427" s="17"/>
    </row>
    <row r="428" spans="1:51" ht="21" customHeight="1" x14ac:dyDescent="0.3">
      <c r="A428" s="7"/>
      <c r="B428" s="7"/>
      <c r="C428" s="16"/>
      <c r="D428" s="17"/>
      <c r="E428" s="17"/>
      <c r="F428" s="17"/>
      <c r="G428" s="17"/>
      <c r="H428" s="17"/>
      <c r="I428" s="17"/>
      <c r="J428" s="17"/>
      <c r="K428" s="17"/>
      <c r="L428" s="17"/>
      <c r="M428" s="17"/>
    </row>
    <row r="429" spans="1:51" ht="21" customHeight="1" x14ac:dyDescent="0.3">
      <c r="A429" s="7"/>
      <c r="B429" s="7"/>
      <c r="C429" s="16"/>
      <c r="D429" s="17"/>
      <c r="E429" s="17"/>
      <c r="F429" s="17"/>
      <c r="G429" s="17"/>
      <c r="H429" s="17"/>
      <c r="I429" s="17"/>
      <c r="J429" s="17"/>
      <c r="K429" s="17"/>
      <c r="L429" s="17"/>
      <c r="M429" s="17"/>
    </row>
    <row r="430" spans="1:51" ht="21" customHeight="1" x14ac:dyDescent="0.3">
      <c r="A430" s="7"/>
      <c r="B430" s="7"/>
      <c r="C430" s="16"/>
      <c r="D430" s="17"/>
      <c r="E430" s="17"/>
      <c r="F430" s="17"/>
      <c r="G430" s="17"/>
      <c r="H430" s="17"/>
      <c r="I430" s="17"/>
      <c r="J430" s="17"/>
      <c r="K430" s="17"/>
      <c r="L430" s="17"/>
      <c r="M430" s="17"/>
    </row>
    <row r="431" spans="1:51" ht="21" customHeight="1" x14ac:dyDescent="0.3">
      <c r="A431" s="7"/>
      <c r="B431" s="7"/>
      <c r="C431" s="16"/>
      <c r="D431" s="17"/>
      <c r="E431" s="17"/>
      <c r="F431" s="17"/>
      <c r="G431" s="17"/>
      <c r="H431" s="17"/>
      <c r="I431" s="17"/>
      <c r="J431" s="17"/>
      <c r="K431" s="17"/>
      <c r="L431" s="17"/>
      <c r="M431" s="17"/>
    </row>
    <row r="432" spans="1:51" ht="21" customHeight="1" x14ac:dyDescent="0.3">
      <c r="A432" s="7"/>
      <c r="B432" s="7"/>
      <c r="C432" s="16"/>
      <c r="D432" s="17"/>
      <c r="E432" s="17"/>
      <c r="F432" s="17"/>
      <c r="G432" s="17"/>
      <c r="H432" s="17"/>
      <c r="I432" s="17"/>
      <c r="J432" s="17"/>
      <c r="K432" s="17"/>
      <c r="L432" s="17"/>
      <c r="M432" s="17"/>
    </row>
    <row r="433" spans="1:51" ht="21" customHeight="1" x14ac:dyDescent="0.3">
      <c r="A433" s="7"/>
      <c r="B433" s="7"/>
      <c r="C433" s="16"/>
      <c r="D433" s="17"/>
      <c r="E433" s="17"/>
      <c r="F433" s="17"/>
      <c r="G433" s="17"/>
      <c r="H433" s="17"/>
      <c r="I433" s="17"/>
      <c r="J433" s="17"/>
      <c r="K433" s="17"/>
      <c r="L433" s="17"/>
      <c r="M433" s="17"/>
    </row>
    <row r="434" spans="1:51" ht="21" customHeight="1" x14ac:dyDescent="0.3">
      <c r="A434" s="7"/>
      <c r="B434" s="7"/>
      <c r="C434" s="16"/>
      <c r="D434" s="17"/>
      <c r="E434" s="17"/>
      <c r="F434" s="17"/>
      <c r="G434" s="17"/>
      <c r="H434" s="17"/>
      <c r="I434" s="17"/>
      <c r="J434" s="17"/>
      <c r="K434" s="17"/>
      <c r="L434" s="17"/>
      <c r="M434" s="17"/>
    </row>
    <row r="435" spans="1:51" ht="21" customHeight="1" x14ac:dyDescent="0.3">
      <c r="A435" s="7"/>
      <c r="B435" s="7"/>
      <c r="C435" s="16"/>
      <c r="D435" s="17"/>
      <c r="E435" s="17"/>
      <c r="F435" s="17"/>
      <c r="G435" s="17"/>
      <c r="H435" s="17"/>
      <c r="I435" s="17"/>
      <c r="J435" s="17"/>
      <c r="K435" s="17"/>
      <c r="L435" s="17"/>
      <c r="M435" s="17"/>
    </row>
    <row r="436" spans="1:51" ht="21" customHeight="1" x14ac:dyDescent="0.3">
      <c r="A436" s="7"/>
      <c r="B436" s="7"/>
      <c r="C436" s="16"/>
      <c r="D436" s="17"/>
      <c r="E436" s="17"/>
      <c r="F436" s="17"/>
      <c r="G436" s="17"/>
      <c r="H436" s="17"/>
      <c r="I436" s="17"/>
      <c r="J436" s="17"/>
      <c r="K436" s="17"/>
      <c r="L436" s="17"/>
      <c r="M436" s="17"/>
    </row>
    <row r="437" spans="1:51" ht="21" customHeight="1" x14ac:dyDescent="0.3">
      <c r="A437" s="7"/>
      <c r="B437" s="7"/>
      <c r="C437" s="16"/>
      <c r="D437" s="17"/>
      <c r="E437" s="17"/>
      <c r="F437" s="17"/>
      <c r="G437" s="17"/>
      <c r="H437" s="17"/>
      <c r="I437" s="17"/>
      <c r="J437" s="17"/>
      <c r="K437" s="17"/>
      <c r="L437" s="17"/>
      <c r="M437" s="17"/>
    </row>
    <row r="438" spans="1:51" ht="21" customHeight="1" x14ac:dyDescent="0.3">
      <c r="A438" s="7"/>
      <c r="B438" s="7"/>
      <c r="C438" s="16"/>
      <c r="D438" s="17"/>
      <c r="E438" s="17"/>
      <c r="F438" s="17"/>
      <c r="G438" s="17"/>
      <c r="H438" s="17"/>
      <c r="I438" s="17"/>
      <c r="J438" s="17"/>
      <c r="K438" s="17"/>
      <c r="L438" s="17"/>
      <c r="M438" s="17"/>
    </row>
    <row r="439" spans="1:51" ht="21" customHeight="1" x14ac:dyDescent="0.3">
      <c r="A439" s="7"/>
      <c r="B439" s="7"/>
      <c r="C439" s="16"/>
      <c r="D439" s="17"/>
      <c r="E439" s="17"/>
      <c r="F439" s="17"/>
      <c r="G439" s="17"/>
      <c r="H439" s="17"/>
      <c r="I439" s="17"/>
      <c r="J439" s="17"/>
      <c r="K439" s="17"/>
      <c r="L439" s="17"/>
      <c r="M439" s="17"/>
    </row>
    <row r="440" spans="1:51" ht="21" customHeight="1" x14ac:dyDescent="0.3">
      <c r="A440" s="7"/>
      <c r="B440" s="7"/>
      <c r="C440" s="16"/>
      <c r="D440" s="17"/>
      <c r="E440" s="17"/>
      <c r="F440" s="17"/>
      <c r="G440" s="17"/>
      <c r="H440" s="17"/>
      <c r="I440" s="17"/>
      <c r="J440" s="17"/>
      <c r="K440" s="17"/>
      <c r="L440" s="17"/>
      <c r="M440" s="17"/>
    </row>
    <row r="441" spans="1:51" ht="21" customHeight="1" x14ac:dyDescent="0.3">
      <c r="A441" s="7"/>
      <c r="B441" s="7"/>
      <c r="C441" s="16"/>
      <c r="D441" s="17"/>
      <c r="E441" s="17"/>
      <c r="F441" s="17"/>
      <c r="G441" s="17"/>
      <c r="H441" s="17"/>
      <c r="I441" s="17"/>
      <c r="J441" s="17"/>
      <c r="K441" s="17"/>
      <c r="L441" s="17"/>
      <c r="M441" s="17"/>
    </row>
    <row r="442" spans="1:51" ht="21" customHeight="1" x14ac:dyDescent="0.3">
      <c r="A442" s="7"/>
      <c r="B442" s="7"/>
      <c r="C442" s="16"/>
      <c r="D442" s="17"/>
      <c r="E442" s="17"/>
      <c r="F442" s="17"/>
      <c r="G442" s="17"/>
      <c r="H442" s="17"/>
      <c r="I442" s="17"/>
      <c r="J442" s="17"/>
      <c r="K442" s="17"/>
      <c r="L442" s="17"/>
      <c r="M442" s="17"/>
    </row>
    <row r="443" spans="1:51" ht="21" customHeight="1" x14ac:dyDescent="0.3">
      <c r="A443" s="7"/>
      <c r="B443" s="7"/>
      <c r="C443" s="16"/>
      <c r="D443" s="17"/>
      <c r="E443" s="17"/>
      <c r="F443" s="17"/>
      <c r="G443" s="17"/>
      <c r="H443" s="17"/>
      <c r="I443" s="17"/>
      <c r="J443" s="17"/>
      <c r="K443" s="17"/>
      <c r="L443" s="17"/>
      <c r="M443" s="17"/>
    </row>
    <row r="444" spans="1:51" ht="21" customHeight="1" x14ac:dyDescent="0.3">
      <c r="A444" s="11" t="s">
        <v>67</v>
      </c>
      <c r="B444" s="12"/>
      <c r="C444" s="13"/>
      <c r="D444" s="14"/>
      <c r="E444" s="14"/>
      <c r="F444" s="15">
        <f>ROUNDDOWN(SUMIF(Q426:Q443, "1", F426:F443), 0)</f>
        <v>0</v>
      </c>
      <c r="G444" s="14"/>
      <c r="H444" s="15">
        <f>ROUNDDOWN(SUMIF(Q426:Q443, "1", H426:H443), 0)</f>
        <v>0</v>
      </c>
      <c r="I444" s="14"/>
      <c r="J444" s="15">
        <f>ROUNDDOWN(SUMIF(Q426:Q443, "1", J426:J443), 0)</f>
        <v>0</v>
      </c>
      <c r="K444" s="14"/>
      <c r="L444" s="15">
        <f>F444+H444+J444</f>
        <v>0</v>
      </c>
      <c r="M444" s="14"/>
      <c r="R444">
        <f t="shared" ref="R444:AY444" si="19">ROUNDDOWN(SUM(R426:R426), 0)</f>
        <v>0</v>
      </c>
      <c r="S444">
        <f t="shared" si="19"/>
        <v>0</v>
      </c>
      <c r="T444">
        <f t="shared" si="19"/>
        <v>0</v>
      </c>
      <c r="U444">
        <f t="shared" si="19"/>
        <v>0</v>
      </c>
      <c r="V444">
        <f t="shared" si="19"/>
        <v>0</v>
      </c>
      <c r="W444">
        <f t="shared" si="19"/>
        <v>0</v>
      </c>
      <c r="X444">
        <f t="shared" si="19"/>
        <v>0</v>
      </c>
      <c r="Y444">
        <f t="shared" si="19"/>
        <v>0</v>
      </c>
      <c r="Z444">
        <f t="shared" si="19"/>
        <v>0</v>
      </c>
      <c r="AA444">
        <f t="shared" si="19"/>
        <v>0</v>
      </c>
      <c r="AB444">
        <f t="shared" si="19"/>
        <v>0</v>
      </c>
      <c r="AC444">
        <f t="shared" si="19"/>
        <v>0</v>
      </c>
      <c r="AD444">
        <f t="shared" si="19"/>
        <v>0</v>
      </c>
      <c r="AE444">
        <f t="shared" si="19"/>
        <v>0</v>
      </c>
      <c r="AF444">
        <f t="shared" si="19"/>
        <v>0</v>
      </c>
      <c r="AG444">
        <f t="shared" si="19"/>
        <v>0</v>
      </c>
      <c r="AH444">
        <f t="shared" si="19"/>
        <v>0</v>
      </c>
      <c r="AI444">
        <f t="shared" si="19"/>
        <v>0</v>
      </c>
      <c r="AJ444">
        <f t="shared" si="19"/>
        <v>0</v>
      </c>
      <c r="AK444">
        <f t="shared" si="19"/>
        <v>0</v>
      </c>
      <c r="AL444">
        <f t="shared" si="19"/>
        <v>0</v>
      </c>
      <c r="AM444">
        <f t="shared" si="19"/>
        <v>0</v>
      </c>
      <c r="AN444">
        <f t="shared" si="19"/>
        <v>0</v>
      </c>
      <c r="AO444">
        <f t="shared" si="19"/>
        <v>0</v>
      </c>
      <c r="AP444">
        <f t="shared" si="19"/>
        <v>0</v>
      </c>
      <c r="AQ444">
        <f t="shared" si="19"/>
        <v>0</v>
      </c>
      <c r="AR444">
        <f t="shared" si="19"/>
        <v>0</v>
      </c>
      <c r="AS444">
        <f t="shared" si="19"/>
        <v>0</v>
      </c>
      <c r="AT444">
        <f t="shared" si="19"/>
        <v>0</v>
      </c>
      <c r="AU444">
        <f t="shared" si="19"/>
        <v>0</v>
      </c>
      <c r="AV444">
        <f t="shared" si="19"/>
        <v>0</v>
      </c>
      <c r="AW444">
        <f t="shared" si="19"/>
        <v>0</v>
      </c>
      <c r="AX444">
        <f t="shared" si="19"/>
        <v>0</v>
      </c>
      <c r="AY444">
        <f t="shared" si="19"/>
        <v>0</v>
      </c>
    </row>
    <row r="445" spans="1:51" ht="21" customHeight="1" x14ac:dyDescent="0.3">
      <c r="A445" s="90" t="s">
        <v>192</v>
      </c>
      <c r="B445" s="91"/>
      <c r="C445" s="91"/>
      <c r="D445" s="91"/>
      <c r="E445" s="91"/>
      <c r="F445" s="91"/>
      <c r="G445" s="91"/>
      <c r="H445" s="91"/>
      <c r="I445" s="91"/>
      <c r="J445" s="91"/>
      <c r="K445" s="91"/>
      <c r="L445" s="91"/>
      <c r="M445" s="91"/>
    </row>
    <row r="446" spans="1:51" ht="21" customHeight="1" x14ac:dyDescent="0.3">
      <c r="A446" s="6" t="s">
        <v>16</v>
      </c>
      <c r="B446" s="6" t="s">
        <v>17</v>
      </c>
      <c r="C446" s="8" t="s">
        <v>18</v>
      </c>
      <c r="D446" s="9">
        <v>193</v>
      </c>
      <c r="E446" s="10"/>
      <c r="F446" s="10"/>
      <c r="G446" s="10"/>
      <c r="H446" s="10"/>
      <c r="I446" s="10"/>
      <c r="J446" s="10"/>
      <c r="K446" s="10"/>
      <c r="L446" s="10"/>
      <c r="M446" s="18"/>
      <c r="AY446" s="1"/>
    </row>
    <row r="447" spans="1:51" ht="21" customHeight="1" x14ac:dyDescent="0.3">
      <c r="A447" s="6" t="s">
        <v>181</v>
      </c>
      <c r="B447" s="7"/>
      <c r="C447" s="8" t="s">
        <v>182</v>
      </c>
      <c r="D447" s="9">
        <v>0.54</v>
      </c>
      <c r="E447" s="10"/>
      <c r="F447" s="10"/>
      <c r="G447" s="10"/>
      <c r="H447" s="10"/>
      <c r="I447" s="10"/>
      <c r="J447" s="10"/>
      <c r="K447" s="10"/>
      <c r="L447" s="10"/>
      <c r="M447" s="17"/>
    </row>
    <row r="448" spans="1:51" ht="21" customHeight="1" x14ac:dyDescent="0.3">
      <c r="A448" s="7"/>
      <c r="B448" s="7"/>
      <c r="C448" s="16"/>
      <c r="D448" s="17"/>
      <c r="E448" s="17"/>
      <c r="F448" s="17"/>
      <c r="G448" s="17"/>
      <c r="H448" s="17"/>
      <c r="I448" s="17"/>
      <c r="J448" s="17"/>
      <c r="K448" s="17"/>
      <c r="L448" s="17"/>
      <c r="M448" s="17"/>
    </row>
    <row r="449" spans="1:51" ht="21" customHeight="1" x14ac:dyDescent="0.3">
      <c r="A449" s="7"/>
      <c r="B449" s="7"/>
      <c r="C449" s="16"/>
      <c r="D449" s="17"/>
      <c r="E449" s="17"/>
      <c r="F449" s="17"/>
      <c r="G449" s="17"/>
      <c r="H449" s="17"/>
      <c r="I449" s="17"/>
      <c r="J449" s="17"/>
      <c r="K449" s="17"/>
      <c r="L449" s="17"/>
      <c r="M449" s="17"/>
    </row>
    <row r="450" spans="1:51" ht="21" customHeight="1" x14ac:dyDescent="0.3">
      <c r="A450" s="7"/>
      <c r="B450" s="7"/>
      <c r="C450" s="16"/>
      <c r="D450" s="17"/>
      <c r="E450" s="17"/>
      <c r="F450" s="17"/>
      <c r="G450" s="17"/>
      <c r="H450" s="17"/>
      <c r="I450" s="17"/>
      <c r="J450" s="17"/>
      <c r="K450" s="17"/>
      <c r="L450" s="17"/>
      <c r="M450" s="17"/>
    </row>
    <row r="451" spans="1:51" ht="21" customHeight="1" x14ac:dyDescent="0.3">
      <c r="A451" s="7"/>
      <c r="B451" s="7"/>
      <c r="C451" s="16"/>
      <c r="D451" s="17"/>
      <c r="E451" s="17"/>
      <c r="F451" s="17"/>
      <c r="G451" s="17"/>
      <c r="H451" s="17"/>
      <c r="I451" s="17"/>
      <c r="J451" s="17"/>
      <c r="K451" s="17"/>
      <c r="L451" s="17"/>
      <c r="M451" s="17"/>
    </row>
    <row r="452" spans="1:51" ht="21" customHeight="1" x14ac:dyDescent="0.3">
      <c r="A452" s="7"/>
      <c r="B452" s="7"/>
      <c r="C452" s="16"/>
      <c r="D452" s="17"/>
      <c r="E452" s="17"/>
      <c r="F452" s="17"/>
      <c r="G452" s="17"/>
      <c r="H452" s="17"/>
      <c r="I452" s="17"/>
      <c r="J452" s="17"/>
      <c r="K452" s="17"/>
      <c r="L452" s="17"/>
      <c r="M452" s="17"/>
    </row>
    <row r="453" spans="1:51" ht="21" customHeight="1" x14ac:dyDescent="0.3">
      <c r="A453" s="7"/>
      <c r="B453" s="7"/>
      <c r="C453" s="16"/>
      <c r="D453" s="17"/>
      <c r="E453" s="17"/>
      <c r="F453" s="17"/>
      <c r="G453" s="17"/>
      <c r="H453" s="17"/>
      <c r="I453" s="17"/>
      <c r="J453" s="17"/>
      <c r="K453" s="17"/>
      <c r="L453" s="17"/>
      <c r="M453" s="17"/>
    </row>
    <row r="454" spans="1:51" ht="21" customHeight="1" x14ac:dyDescent="0.3">
      <c r="A454" s="7"/>
      <c r="B454" s="7"/>
      <c r="C454" s="16"/>
      <c r="D454" s="17"/>
      <c r="E454" s="17"/>
      <c r="F454" s="17"/>
      <c r="G454" s="17"/>
      <c r="H454" s="17"/>
      <c r="I454" s="17"/>
      <c r="J454" s="17"/>
      <c r="K454" s="17"/>
      <c r="L454" s="17"/>
      <c r="M454" s="17"/>
    </row>
    <row r="455" spans="1:51" ht="21" customHeight="1" x14ac:dyDescent="0.3">
      <c r="A455" s="7"/>
      <c r="B455" s="7"/>
      <c r="C455" s="16"/>
      <c r="D455" s="17"/>
      <c r="E455" s="17"/>
      <c r="F455" s="17"/>
      <c r="G455" s="17"/>
      <c r="H455" s="17"/>
      <c r="I455" s="17"/>
      <c r="J455" s="17"/>
      <c r="K455" s="17"/>
      <c r="L455" s="17"/>
      <c r="M455" s="17"/>
    </row>
    <row r="456" spans="1:51" ht="21" customHeight="1" x14ac:dyDescent="0.3">
      <c r="A456" s="7"/>
      <c r="B456" s="7"/>
      <c r="C456" s="16"/>
      <c r="D456" s="17"/>
      <c r="E456" s="17"/>
      <c r="F456" s="17"/>
      <c r="G456" s="17"/>
      <c r="H456" s="17"/>
      <c r="I456" s="17"/>
      <c r="J456" s="17"/>
      <c r="K456" s="17"/>
      <c r="L456" s="17"/>
      <c r="M456" s="17"/>
    </row>
    <row r="457" spans="1:51" ht="21" customHeight="1" x14ac:dyDescent="0.3">
      <c r="A457" s="7"/>
      <c r="B457" s="7"/>
      <c r="C457" s="16"/>
      <c r="D457" s="17"/>
      <c r="E457" s="17"/>
      <c r="F457" s="17"/>
      <c r="G457" s="17"/>
      <c r="H457" s="17"/>
      <c r="I457" s="17"/>
      <c r="J457" s="17"/>
      <c r="K457" s="17"/>
      <c r="L457" s="17"/>
      <c r="M457" s="17"/>
    </row>
    <row r="458" spans="1:51" ht="21" customHeight="1" x14ac:dyDescent="0.3">
      <c r="A458" s="7"/>
      <c r="B458" s="7"/>
      <c r="C458" s="16"/>
      <c r="D458" s="17"/>
      <c r="E458" s="17"/>
      <c r="F458" s="17"/>
      <c r="G458" s="17"/>
      <c r="H458" s="17"/>
      <c r="I458" s="17"/>
      <c r="J458" s="17"/>
      <c r="K458" s="17"/>
      <c r="L458" s="17"/>
      <c r="M458" s="17"/>
    </row>
    <row r="459" spans="1:51" ht="21" customHeight="1" x14ac:dyDescent="0.3">
      <c r="A459" s="7"/>
      <c r="B459" s="7"/>
      <c r="C459" s="16"/>
      <c r="D459" s="17"/>
      <c r="E459" s="17"/>
      <c r="F459" s="17"/>
      <c r="G459" s="17"/>
      <c r="H459" s="17"/>
      <c r="I459" s="17"/>
      <c r="J459" s="17"/>
      <c r="K459" s="17"/>
      <c r="L459" s="17"/>
      <c r="M459" s="17"/>
    </row>
    <row r="460" spans="1:51" ht="21" customHeight="1" x14ac:dyDescent="0.3">
      <c r="A460" s="7"/>
      <c r="B460" s="7"/>
      <c r="C460" s="16"/>
      <c r="D460" s="17"/>
      <c r="E460" s="17"/>
      <c r="F460" s="17"/>
      <c r="G460" s="17"/>
      <c r="H460" s="17"/>
      <c r="I460" s="17"/>
      <c r="J460" s="17"/>
      <c r="K460" s="17"/>
      <c r="L460" s="17"/>
      <c r="M460" s="17"/>
    </row>
    <row r="461" spans="1:51" ht="21" customHeight="1" x14ac:dyDescent="0.3">
      <c r="A461" s="7"/>
      <c r="B461" s="7"/>
      <c r="C461" s="16"/>
      <c r="D461" s="17"/>
      <c r="E461" s="17"/>
      <c r="F461" s="17"/>
      <c r="G461" s="17"/>
      <c r="H461" s="17"/>
      <c r="I461" s="17"/>
      <c r="J461" s="17"/>
      <c r="K461" s="17"/>
      <c r="L461" s="17"/>
      <c r="M461" s="17"/>
    </row>
    <row r="462" spans="1:51" ht="21" customHeight="1" x14ac:dyDescent="0.3">
      <c r="A462" s="7"/>
      <c r="B462" s="7"/>
      <c r="C462" s="16"/>
      <c r="D462" s="17"/>
      <c r="E462" s="17"/>
      <c r="F462" s="17"/>
      <c r="G462" s="17"/>
      <c r="H462" s="17"/>
      <c r="I462" s="17"/>
      <c r="J462" s="17"/>
      <c r="K462" s="17"/>
      <c r="L462" s="17"/>
      <c r="M462" s="17"/>
    </row>
    <row r="463" spans="1:51" ht="21" customHeight="1" x14ac:dyDescent="0.3">
      <c r="A463" s="7"/>
      <c r="B463" s="7"/>
      <c r="C463" s="16"/>
      <c r="D463" s="17"/>
      <c r="E463" s="17"/>
      <c r="F463" s="17"/>
      <c r="G463" s="17"/>
      <c r="H463" s="17"/>
      <c r="I463" s="17"/>
      <c r="J463" s="17"/>
      <c r="K463" s="17"/>
      <c r="L463" s="17"/>
      <c r="M463" s="17"/>
    </row>
    <row r="464" spans="1:51" ht="21" customHeight="1" x14ac:dyDescent="0.3">
      <c r="A464" s="11" t="s">
        <v>67</v>
      </c>
      <c r="B464" s="12"/>
      <c r="C464" s="13"/>
      <c r="D464" s="14"/>
      <c r="E464" s="14"/>
      <c r="F464" s="15">
        <f>ROUNDDOWN(SUMIF(Q446:Q463, "1", F446:F463), 0)</f>
        <v>0</v>
      </c>
      <c r="G464" s="14"/>
      <c r="H464" s="15">
        <f>ROUNDDOWN(SUMIF(Q446:Q463, "1", H446:H463), 0)</f>
        <v>0</v>
      </c>
      <c r="I464" s="14"/>
      <c r="J464" s="15">
        <f>ROUNDDOWN(SUMIF(Q446:Q463, "1", J446:J463), 0)</f>
        <v>0</v>
      </c>
      <c r="K464" s="14"/>
      <c r="L464" s="15">
        <f>F464+H464+J464</f>
        <v>0</v>
      </c>
      <c r="M464" s="14"/>
      <c r="R464">
        <f t="shared" ref="R464:AY464" si="20">ROUNDDOWN(SUM(R446:R447), 0)</f>
        <v>0</v>
      </c>
      <c r="S464">
        <f t="shared" si="20"/>
        <v>0</v>
      </c>
      <c r="T464">
        <f t="shared" si="20"/>
        <v>0</v>
      </c>
      <c r="U464">
        <f t="shared" si="20"/>
        <v>0</v>
      </c>
      <c r="V464">
        <f t="shared" si="20"/>
        <v>0</v>
      </c>
      <c r="W464">
        <f t="shared" si="20"/>
        <v>0</v>
      </c>
      <c r="X464">
        <f t="shared" si="20"/>
        <v>0</v>
      </c>
      <c r="Y464">
        <f t="shared" si="20"/>
        <v>0</v>
      </c>
      <c r="Z464">
        <f t="shared" si="20"/>
        <v>0</v>
      </c>
      <c r="AA464">
        <f t="shared" si="20"/>
        <v>0</v>
      </c>
      <c r="AB464">
        <f t="shared" si="20"/>
        <v>0</v>
      </c>
      <c r="AC464">
        <f t="shared" si="20"/>
        <v>0</v>
      </c>
      <c r="AD464">
        <f t="shared" si="20"/>
        <v>0</v>
      </c>
      <c r="AE464">
        <f t="shared" si="20"/>
        <v>0</v>
      </c>
      <c r="AF464">
        <f t="shared" si="20"/>
        <v>0</v>
      </c>
      <c r="AG464">
        <f t="shared" si="20"/>
        <v>0</v>
      </c>
      <c r="AH464">
        <f t="shared" si="20"/>
        <v>0</v>
      </c>
      <c r="AI464">
        <f t="shared" si="20"/>
        <v>0</v>
      </c>
      <c r="AJ464">
        <f t="shared" si="20"/>
        <v>0</v>
      </c>
      <c r="AK464">
        <f t="shared" si="20"/>
        <v>0</v>
      </c>
      <c r="AL464">
        <f t="shared" si="20"/>
        <v>0</v>
      </c>
      <c r="AM464">
        <f t="shared" si="20"/>
        <v>0</v>
      </c>
      <c r="AN464">
        <f t="shared" si="20"/>
        <v>0</v>
      </c>
      <c r="AO464">
        <f t="shared" si="20"/>
        <v>0</v>
      </c>
      <c r="AP464">
        <f t="shared" si="20"/>
        <v>0</v>
      </c>
      <c r="AQ464">
        <f t="shared" si="20"/>
        <v>0</v>
      </c>
      <c r="AR464">
        <f t="shared" si="20"/>
        <v>0</v>
      </c>
      <c r="AS464">
        <f t="shared" si="20"/>
        <v>0</v>
      </c>
      <c r="AT464">
        <f t="shared" si="20"/>
        <v>0</v>
      </c>
      <c r="AU464">
        <f t="shared" si="20"/>
        <v>0</v>
      </c>
      <c r="AV464">
        <f t="shared" si="20"/>
        <v>0</v>
      </c>
      <c r="AW464">
        <f t="shared" si="20"/>
        <v>0</v>
      </c>
      <c r="AX464">
        <f t="shared" si="20"/>
        <v>0</v>
      </c>
      <c r="AY464">
        <f t="shared" si="20"/>
        <v>0</v>
      </c>
    </row>
  </sheetData>
  <mergeCells count="32"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  <mergeCell ref="A225:M225"/>
    <mergeCell ref="K3:L3"/>
    <mergeCell ref="A5:M5"/>
    <mergeCell ref="A25:M25"/>
    <mergeCell ref="A45:M45"/>
    <mergeCell ref="A65:M65"/>
    <mergeCell ref="A85:M85"/>
    <mergeCell ref="A105:M105"/>
    <mergeCell ref="A145:M145"/>
    <mergeCell ref="A165:M165"/>
    <mergeCell ref="A185:M185"/>
    <mergeCell ref="A205:M205"/>
    <mergeCell ref="A385:M385"/>
    <mergeCell ref="A405:M405"/>
    <mergeCell ref="A425:M425"/>
    <mergeCell ref="A445:M445"/>
    <mergeCell ref="A245:M245"/>
    <mergeCell ref="A265:M265"/>
    <mergeCell ref="A285:M285"/>
    <mergeCell ref="A305:M305"/>
    <mergeCell ref="A345:M345"/>
    <mergeCell ref="A365:M365"/>
  </mergeCells>
  <phoneticPr fontId="1" type="noConversion"/>
  <pageMargins left="0.65565131130262266" right="0" top="0.45880091760183522" bottom="0.1388888888888889" header="0.3" footer="0.1388888888888889"/>
  <pageSetup paperSize="9" orientation="landscape" verticalDpi="0" r:id="rId1"/>
  <rowBreaks count="23" manualBreakCount="23">
    <brk id="24" max="16383" man="1"/>
    <brk id="44" max="16383" man="1"/>
    <brk id="64" max="16383" man="1"/>
    <brk id="84" max="16383" man="1"/>
    <brk id="104" max="16383" man="1"/>
    <brk id="124" max="16383" man="1"/>
    <brk id="144" max="16383" man="1"/>
    <brk id="164" max="16383" man="1"/>
    <brk id="184" max="16383" man="1"/>
    <brk id="204" max="16383" man="1"/>
    <brk id="224" max="16383" man="1"/>
    <brk id="244" max="16383" man="1"/>
    <brk id="264" max="16383" man="1"/>
    <brk id="284" max="16383" man="1"/>
    <brk id="304" max="16383" man="1"/>
    <brk id="324" max="16383" man="1"/>
    <brk id="344" max="16383" man="1"/>
    <brk id="364" max="16383" man="1"/>
    <brk id="384" max="16383" man="1"/>
    <brk id="404" max="16383" man="1"/>
    <brk id="424" max="16383" man="1"/>
    <brk id="444" max="16383" man="1"/>
    <brk id="4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6</vt:i4>
      </vt:variant>
    </vt:vector>
  </HeadingPairs>
  <TitlesOfParts>
    <vt:vector size="10" baseType="lpstr">
      <vt:lpstr>갑지</vt:lpstr>
      <vt:lpstr>원가계산서</vt:lpstr>
      <vt:lpstr>집계표</vt:lpstr>
      <vt:lpstr>내역서</vt:lpstr>
      <vt:lpstr>내역서!Print_Area</vt:lpstr>
      <vt:lpstr>원가계산서!Print_Area</vt:lpstr>
      <vt:lpstr>집계표!Print_Area</vt:lpstr>
      <vt:lpstr>내역서!Print_Titles</vt:lpstr>
      <vt:lpstr>원가계산서!Print_Titles</vt:lpstr>
      <vt:lpstr>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 LEE</dc:creator>
  <cp:lastModifiedBy>제주도청</cp:lastModifiedBy>
  <cp:lastPrinted>2026-08-05T01:24:19Z</cp:lastPrinted>
  <dcterms:created xsi:type="dcterms:W3CDTF">2026-07-29T08:23:52Z</dcterms:created>
  <dcterms:modified xsi:type="dcterms:W3CDTF">2026-08-06T00:08:25Z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U4IiwibG9nVGltZSI6IjIwMjYtMDgtMDZUMDA6MDg6MjRaIiwicElEIjoxLCJwcm9jZXNzSWQiOjYzMTYsInByb2Nlc3NOYW1lIjoiRVhDRUwuRVhFIiwidHJhY2VJZCI6IkJEMjBGRDc5RTFBMTRERkU5NTYwNkU1QzBFRkI3MjlEIiwidXNlckNvZGUiOiJtaWc3MDAyIn0sIm5vZGUyIjp7ImRzZCI6IjAxMDAwMDAwMDAwMDI1NTgiLCJsb2dUaW1lIjoiMjAyNi0wOC0wNlQwMDowODoyNFoiLCJwSUQiOjEsInByb2Nlc3NJZCI6NjMxNiwicHJvY2Vzc05hbWUiOiJFWENFTC5FWEUiLCJ0cmFjZUlkIjoiQkQyMEZENzlFMUExNERGRTk1NjA2RTVDMEVGQjcyOUQiLCJ1c2VyQ29kZSI6Im1pZzcwMDIifSwibm9kZTMiOnsiZHNkIjoiMDEwMDAwMDAwMDAwMjU1OCIsImxvZ1RpbWUiOiIyMDI2LTA4LTA2VDAwOjA4OjI0WiIsInBJRCI6MSwicHJvY2Vzc0lkIjo2MzE2LCJwcm9jZXNzTmFtZSI6IkVYQ0VMLkVYRSIsInRyYWNlSWQiOiJCRDIwRkQ3OUUxQTE0REZFOTU2MDZFNUMwRUZCNzI5RCIsInVzZXJDb2RlIjoibWlnNzAwMiJ9LCJub2RlNCI6eyJkc2QiOiIwMTAwMDAwMDAwMDAyNTU4IiwibG9nVGltZSI6IjIwMjYtMDgtMDZUMDA6MDg6MjRaIiwicElEIjoxLCJwcm9jZXNzSWQiOjYzMTYsInByb2Nlc3NOYW1lIjoiRVhDRUwuRVhFIiwidHJhY2VJZCI6IkJEMjBGRDc5RTFBMTRERkU5NTYwNkU1QzBFRkI3MjlEIiwidXNlckNvZGUiOiJtaWc3MDAyIn0sIm5vZGU1Ijp7ImRzZCI6IjAwMDAwMDAwMDAwMDAwMDAiLCJsb2dUaW1lIjoiMjAyNi0wOC0wNlQwNDozMTowMFoiLCJwSUQiOjIwNDgsInByb2Nlc3NJZCI6NjMxNiwicHJvY2Vzc05hbWUiOiJFWENFTC5FWEUiLCJ0cmFjZUlkIjoiQjU2NkQ0NENCNTZFNDE0NTk3MUUzRjJGRDkxMjcxQjEiLCJ1c2VyQ29kZSI6Im1pZzcwMDIifSwibm9kZUNvdW50IjoyLCJyb290VHJhY2VJZCI6IkJEMjBGRDc5RTFBMTRERkU5NTYwNkU1QzBFRkI3MjlEIn0=</vt:lpwstr>
  </property>
</Properties>
</file>