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 재무회계팀(정유림)\2. 공사\52. 2026년도 대전교통공사 레일연마공사\2. 공고\"/>
    </mc:Choice>
  </mc:AlternateContent>
  <bookViews>
    <workbookView xWindow="0" yWindow="0" windowWidth="28395" windowHeight="12090" tabRatio="856"/>
  </bookViews>
  <sheets>
    <sheet name="원가계산서" sheetId="2" r:id="rId1"/>
    <sheet name="설계내역서" sheetId="6" r:id="rId2"/>
    <sheet name="물량내역서" sheetId="10" r:id="rId3"/>
  </sheets>
  <externalReferences>
    <externalReference r:id="rId4"/>
  </externalReferences>
  <definedNames>
    <definedName name="__IntlFixup" hidden="1">TRUE</definedName>
    <definedName name="_0인미만대상중프레스재해현황">#REF!</definedName>
    <definedName name="_8공구부대시설결과">#REF!</definedName>
    <definedName name="_Dist_Bin" hidden="1">#REF!</definedName>
    <definedName name="_Dist_Values" hidden="1">#REF!</definedName>
    <definedName name="_Fill" hidden="1">'[1]N賃率-職'!$I$5:$I$30</definedName>
    <definedName name="_xlnm._FilterDatabase" localSheetId="2" hidden="1">물량내역서!$A$6:$S$15</definedName>
    <definedName name="_xlnm._FilterDatabase" hidden="1">#REF!</definedName>
    <definedName name="_ju8" hidden="1">{"'광피스표'!$A$3:$N$54"}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In" hidden="1">#REF!</definedName>
    <definedName name="_Regression_Int" hidden="1">1</definedName>
    <definedName name="_Regression_X" hidden="1">#REF!</definedName>
    <definedName name="_Sort" hidden="1">#REF!</definedName>
    <definedName name="_Table1_In1" hidden="1">#REF!</definedName>
    <definedName name="_Table1_Out" hidden="1">#REF!</definedName>
    <definedName name="a">#REF!</definedName>
    <definedName name="AA" hidden="1">#REF!</definedName>
    <definedName name="AAAA" hidden="1">{"'5국공정'!$A$1:$E$128"}</definedName>
    <definedName name="abc" hidden="1">{"'자리배치도'!$AG$1:$CI$28"}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hidden="1">"D:\공무jaje\98년품의-수불\98146.mdb"</definedName>
    <definedName name="AD" hidden="1">{"'5국공정'!$A$1:$E$128"}</definedName>
    <definedName name="ASAS" hidden="1">{#N/A,#N/A,FALSE,"DAOCM 2차 검토"}</definedName>
    <definedName name="azads" hidden="1">{"'5국공정'!$A$1:$E$128"}</definedName>
    <definedName name="BG" hidden="1">{"'광피스표'!$A$3:$N$54"}</definedName>
    <definedName name="CV" hidden="1">{"'광피스표'!$A$3:$N$54"}</definedName>
    <definedName name="ddddd" hidden="1">#REF!</definedName>
    <definedName name="dihdgkd" hidden="1">{#N/A,#N/A,TRUE,"토적및재료집계";#N/A,#N/A,TRUE,"토적및재료집계";#N/A,#N/A,TRUE,"단위량"}</definedName>
    <definedName name="dkdkdkdkd" hidden="1">{#N/A,#N/A,FALSE,"명세표"}</definedName>
    <definedName name="dldldldldldldldldld">#REF!</definedName>
    <definedName name="dldlstjd">#REF!</definedName>
    <definedName name="DWD" hidden="1">{#N/A,#N/A,FALSE,"전력간선"}</definedName>
    <definedName name="e" hidden="1">{"'5국공정'!$A$1:$E$128"}</definedName>
    <definedName name="er" hidden="1">{"'5국공정'!$A$1:$E$128"}</definedName>
    <definedName name="ewrertr4" hidden="1">{"'자리배치도'!$AG$1:$CI$28"}</definedName>
    <definedName name="ff" hidden="1">{#N/A,#N/A,FALSE,"운반시간"}</definedName>
    <definedName name="FFF" hidden="1">{#N/A,#N/A,TRUE,"토적및재료집계";#N/A,#N/A,TRUE,"토적및재료집계";#N/A,#N/A,TRUE,"단위량"}</definedName>
    <definedName name="fg" hidden="1">{"'광피스표'!$A$3:$N$54"}</definedName>
    <definedName name="FI" hidden="1">#REF!</definedName>
    <definedName name="fv" hidden="1">{#N/A,#N/A,FALSE,"전력간선"}</definedName>
    <definedName name="gg" hidden="1">{#N/A,#N/A,FALSE,"운반시간"}</definedName>
    <definedName name="GGY" hidden="1">{#N/A,#N/A,TRUE,"토적및재료집계";#N/A,#N/A,TRUE,"토적및재료집계";#N/A,#N/A,TRUE,"단위량"}</definedName>
    <definedName name="GHJJ" hidden="1">{"'광피스표'!$A$3:$N$54"}</definedName>
    <definedName name="HHH" hidden="1">#REF!</definedName>
    <definedName name="HHHH" hidden="1">#REF!</definedName>
    <definedName name="HTML_CodePage" hidden="1">949</definedName>
    <definedName name="HTML_Control" localSheetId="2" hidden="1">{"'용역비'!$A$4:$C$8"}</definedName>
    <definedName name="HTML_Control" localSheetId="1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vjghhgcfg">#REF!</definedName>
    <definedName name="IJ" hidden="1">{"'광피스표'!$A$3:$N$54"}</definedName>
    <definedName name="JJJ" hidden="1">#REF!</definedName>
    <definedName name="juy" hidden="1">{"'광피스표'!$A$3:$N$54"}</definedName>
    <definedName name="KB" hidden="1">{"'광피스표'!$A$3:$N$54"}</definedName>
    <definedName name="kkk" hidden="1">#REF!</definedName>
    <definedName name="LLL" hidden="1">#REF!</definedName>
    <definedName name="lo" hidden="1">{"'광피스표'!$A$3:$N$54"}</definedName>
    <definedName name="MM" hidden="1">{#N/A,#N/A,FALSE,"단가표지"}</definedName>
    <definedName name="OOO" hidden="1">#REF!</definedName>
    <definedName name="OPP" hidden="1">#REF!</definedName>
    <definedName name="PPP" hidden="1">#REF!</definedName>
    <definedName name="_xlnm.Print_Area" localSheetId="2">물량내역서!$A$1:$L$37</definedName>
    <definedName name="_xlnm.Print_Area" localSheetId="1">설계내역서!$A$1:$N$13</definedName>
    <definedName name="_xlnm.Print_Area" localSheetId="0">원가계산서!$A$1:$I$29</definedName>
    <definedName name="_xlnm.Print_Area">#REF!</definedName>
    <definedName name="_xlnm.Print_Titles" localSheetId="2">물량내역서!$3:$4</definedName>
    <definedName name="q" hidden="1">#REF!</definedName>
    <definedName name="qk" hidden="1">{"'자리배치도'!$AG$1:$CI$28"}</definedName>
    <definedName name="qkqh1" hidden="1">{#N/A,#N/A,FALSE,"명세표"}</definedName>
    <definedName name="qq" hidden="1">{"'5국공정'!$A$1:$E$128"}</definedName>
    <definedName name="qw" hidden="1">{#N/A,#N/A,FALSE,"단가표지"}</definedName>
    <definedName name="QWS" hidden="1">#REF!</definedName>
    <definedName name="rert" hidden="1">{"'5국공정'!$A$1:$E$128"}</definedName>
    <definedName name="rhkstp" hidden="1">{#N/A,#N/A,FALSE,"DAOCM 2차 검토"}</definedName>
    <definedName name="RRR" hidden="1">{#N/A,#N/A,FALSE,"명세표"}</definedName>
    <definedName name="rrrrrr">#REF!</definedName>
    <definedName name="SDA" hidden="1">{"'광피스표'!$A$3:$N$54"}</definedName>
    <definedName name="sdvfsd" hidden="1">{"'5국공정'!$A$1:$E$128"}</definedName>
    <definedName name="sheet" hidden="1">{#N/A,#N/A,FALSE,"골재소요량";#N/A,#N/A,FALSE,"골재소요량"}</definedName>
    <definedName name="sss" hidden="1">{#N/A,#N/A,FALSE,"전력간선"}</definedName>
    <definedName name="SSSS" hidden="1">{#N/A,#N/A,FALSE,"전력간선"}</definedName>
    <definedName name="tt" hidden="1">{#N/A,#N/A,FALSE,"단가표지"}</definedName>
    <definedName name="TTTT" hidden="1">#REF!</definedName>
    <definedName name="VV" hidden="1">{"'자리배치도'!$AG$1:$CI$28"}</definedName>
    <definedName name="w2e3" hidden="1">{"'광피스표'!$A$3:$N$54"}</definedName>
    <definedName name="WER" hidden="1">{"'광피스표'!$A$3:$N$54"}</definedName>
    <definedName name="WIS단가비교" hidden="1">{#N/A,#N/A,TRUE,"토적및재료집계";#N/A,#N/A,TRUE,"토적및재료집계";#N/A,#N/A,TRUE,"단위량"}</definedName>
    <definedName name="WLQ" hidden="1">{#N/A,#N/A,FALSE,"명세표"}</definedName>
    <definedName name="wm.조골재1" hidden="1">{#N/A,#N/A,FALSE,"조골재"}</definedName>
    <definedName name="wrn.2번." hidden="1">{#N/A,#N/A,FALSE,"2~8번"}</definedName>
    <definedName name="wrn.DACOM._.광전송장치._.투찰가._.검토." hidden="1">{#N/A,#N/A,FALSE,"DAOCM 2차 검토"}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수." hidden="1">{#N/A,"수불부",FALSE,"사급자재수불서";#N/A,"수불부",FALSE,"사급자재수불서"}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회선임차현황." hidden="1">{#N/A,#N/A,FALSE,"회선임차현황"}</definedName>
    <definedName name="XC" hidden="1">{"'광피스표'!$A$3:$N$54"}</definedName>
    <definedName name="XCCFD" hidden="1">{"'광피스표'!$A$3:$N$54"}</definedName>
    <definedName name="ZA" hidden="1">{"'광피스표'!$A$3:$N$54"}</definedName>
    <definedName name="ㄱㄱ" hidden="1">{#N/A,#N/A,FALSE,"명세표"}</definedName>
    <definedName name="ㄱㅇ" hidden="1">{#N/A,#N/A,FALSE,"명세표"}</definedName>
    <definedName name="가S_O" hidden="1">{#N/A,#N/A,FALSE,"DAOCM 2차 검토"}</definedName>
    <definedName name="가나다" hidden="1">#REF!</definedName>
    <definedName name="가셔ㅛ" hidden="1">{#N/A,#N/A,FALSE,"명세표"}</definedName>
    <definedName name="강아지" hidden="1">#REF!</definedName>
    <definedName name="개국" hidden="1">{"'5국공정'!$A$1:$E$128"}</definedName>
    <definedName name="갸ㅕㅛㅛㄱ" hidden="1">{#N/A,#N/A,FALSE,"명세표"}</definedName>
    <definedName name="겉표지" hidden="1">#REF!</definedName>
    <definedName name="게" hidden="1">{#N/A,#N/A,TRUE,"토적및재료집계";#N/A,#N/A,TRUE,"토적및재료집계";#N/A,#N/A,TRUE,"단위량"}</definedName>
    <definedName name="공가원가VMS\" hidden="1">{#N/A,#N/A,TRUE,"토적및재료집계";#N/A,#N/A,TRUE,"토적및재료집계";#N/A,#N/A,TRUE,"단위량"}</definedName>
    <definedName name="공정산출근거" hidden="1">{#N/A,#N/A,TRUE,"토적및재료집계";#N/A,#N/A,TRUE,"토적및재료집계";#N/A,#N/A,TRUE,"단위량"}</definedName>
    <definedName name="공정집계준공" hidden="1">#REF!</definedName>
    <definedName name="공종간지" hidden="1">#REF!</definedName>
    <definedName name="관산" hidden="1">{"'광피스표'!$A$3:$N$54"}</definedName>
    <definedName name="광" hidden="1">{#N/A,#N/A,TRUE,"토적및재료집계";#N/A,#N/A,TRUE,"토적및재료집계";#N/A,#N/A,TRUE,"단위량"}</definedName>
    <definedName name="교통" hidden="1">{#N/A,#N/A,TRUE,"토적및재료집계";#N/A,#N/A,TRUE,"토적및재료집계";#N/A,#N/A,TRUE,"단위량"}</definedName>
    <definedName name="교ㅏㅕ" hidden="1">{#N/A,#N/A,FALSE,"명세표"}</definedName>
    <definedName name="구산갑지" hidden="1">#REF!</definedName>
    <definedName name="권희규">#REF!</definedName>
    <definedName name="근">#REF!</definedName>
    <definedName name="긴급전화" hidden="1">{#N/A,#N/A,TRUE,"토적및재료집계";#N/A,#N/A,TRUE,"토적및재료집계";#N/A,#N/A,TRUE,"단위량"}</definedName>
    <definedName name="김">#REF!</definedName>
    <definedName name="김병규" hidden="1">#REF!</definedName>
    <definedName name="김선홍">#REF!</definedName>
    <definedName name="김윤기" hidden="1">{"'5국공정'!$A$1:$E$128"}</definedName>
    <definedName name="김재범" hidden="1">{#N/A,#N/A,TRUE,"토적및재료집계";#N/A,#N/A,TRUE,"토적및재료집계";#N/A,#N/A,TRUE,"단위량"}</definedName>
    <definedName name="ㄳㄳㄳㄳ" hidden="1">{"'용역비'!$A$4:$C$8"}</definedName>
    <definedName name="ㄴㄴ" hidden="1">{#N/A,#N/A,FALSE,"명세표"}</definedName>
    <definedName name="ㄴㄷ교" hidden="1">{#N/A,#N/A,FALSE,"명세표"}</definedName>
    <definedName name="ㄴㅅㄱ" hidden="1">{#N/A,#N/A,FALSE,"명세표"}</definedName>
    <definedName name="ㄴㅇ" hidden="1">{"'5국공정'!$A$1:$E$128"}</definedName>
    <definedName name="ㄴㅇㄳ" hidden="1">{#N/A,#N/A,FALSE,"명세표"}</definedName>
    <definedName name="ㄴㅇ로" hidden="1">{#N/A,#N/A,FALSE,"명세표"}</definedName>
    <definedName name="나" hidden="1">#REF!</definedName>
    <definedName name="남택진" hidden="1">{#N/A,#N/A,FALSE,"명세표"}</definedName>
    <definedName name="노" hidden="1">{#N/A,#N/A,TRUE,"토적및재료집계";#N/A,#N/A,TRUE,"토적및재료집계";#N/A,#N/A,TRUE,"단위량"}</definedName>
    <definedName name="ㄷㄱㄷ" hidden="1">{#N/A,#N/A,FALSE,"전력간선"}</definedName>
    <definedName name="ㄷㅈ" hidden="1">{#N/A,#N/A,FALSE,"명세표"}</definedName>
    <definedName name="다" hidden="1">{#N/A,#N/A,FALSE,"포장1";#N/A,#N/A,FALSE,"포장1"}</definedName>
    <definedName name="데이타" hidden="1">#REF!</definedName>
    <definedName name="돗ㄱㅗㄱㄷ" hidden="1">{#N/A,#N/A,FALSE,"명세표"}</definedName>
    <definedName name="ㄹ" hidden="1">{#N/A,#N/A,TRUE,"토적및재료집계";#N/A,#N/A,TRUE,"토적및재료집계";#N/A,#N/A,TRUE,"단위량"}</definedName>
    <definedName name="ㄹㄹ" hidden="1">#REF!</definedName>
    <definedName name="ㄹㄹㄹ" hidden="1">{#N/A,#N/A,FALSE,"명세표"}</definedName>
    <definedName name="ㄹㅇㄶ" hidden="1">#REF!</definedName>
    <definedName name="ㄹㅇㄹㅇ" hidden="1">#REF!</definedName>
    <definedName name="ㄹ화라호ㅗ" hidden="1">{#N/A,#N/A,FALSE,"명세표"}</definedName>
    <definedName name="ㄹ화ㅓ라" hidden="1">{#N/A,#N/A,FALSE,"명세표"}</definedName>
    <definedName name="라" hidden="1">{#N/A,#N/A,FALSE,"이정표"}</definedName>
    <definedName name="르ㅓ" hidden="1">{#N/A,#N/A,FALSE,"명세표"}</definedName>
    <definedName name="ㅁㄴ" hidden="1">{#N/A,#N/A,FALSE,"명세표"}</definedName>
    <definedName name="ㅁㄴㄻㄴㅇ" hidden="1">{#N/A,#N/A,FALSE,"명세표"}</definedName>
    <definedName name="ㅁㄴㅇㄹ" hidden="1">{#N/A,#N/A,TRUE,"토적및재료집계";#N/A,#N/A,TRUE,"토적및재료집계";#N/A,#N/A,TRUE,"단위량"}</definedName>
    <definedName name="ㅁㄴㅇㄻㄴ" hidden="1">{"'5국공정'!$A$1:$E$128"}</definedName>
    <definedName name="ㅁㄴㅇㅁ" hidden="1">{"'5국공정'!$A$1:$E$128"}</definedName>
    <definedName name="ㅁㄴㅌㄴ" hidden="1">{"'자리배치도'!$AG$1:$CI$28"}</definedName>
    <definedName name="ㅁㄹ" hidden="1">{#N/A,#N/A,TRUE,"토적및재료집계";#N/A,#N/A,TRUE,"토적및재료집계";#N/A,#N/A,TRUE,"단위량"}</definedName>
    <definedName name="ㅁㅈㄷㄱㅍㅊㅍ" hidden="1">{#N/A,#N/A,FALSE,"명세표"}</definedName>
    <definedName name="만득이" hidden="1">{#N/A,#N/A,FALSE,"2~8번"}</definedName>
    <definedName name="머" hidden="1">{#N/A,#N/A,FALSE,"명세표"}</definedName>
    <definedName name="물류" hidden="1">{"'5국공정'!$A$1:$E$128"}</definedName>
    <definedName name="물풀" hidden="1">{"'5국공정'!$A$1:$E$128"}</definedName>
    <definedName name="ㅂ" hidden="1">#REF!</definedName>
    <definedName name="ㅂ고" hidden="1">{#N/A,#N/A,FALSE,"명세표"}</definedName>
    <definedName name="ㅂㅂㅂ" hidden="1">{"'용역비'!$A$4:$C$8"}</definedName>
    <definedName name="ㅂㅂㅂㅂ" hidden="1">{#N/A,#N/A,FALSE,"명세표"}</definedName>
    <definedName name="ㅂㅂㅂㅂㅂㅂㅂ" hidden="1">{#N/A,#N/A,FALSE,"명세표"}</definedName>
    <definedName name="ㅂㅈ" hidden="1">#REF!</definedName>
    <definedName name="백" hidden="1">{"'5국공정'!$A$1:$E$128"}</definedName>
    <definedName name="백인섭" hidden="1">{"'5국공정'!$A$1:$E$128"}</definedName>
    <definedName name="범우12" hidden="1">{"'5국공정'!$A$1:$E$128"}</definedName>
    <definedName name="벽체" hidden="1">{#N/A,#N/A,FALSE,"혼합골재"}</definedName>
    <definedName name="벽체1" hidden="1">{#N/A,#N/A,FALSE,"혼합골재"}</definedName>
    <definedName name="변" hidden="1">{"'5국공정'!$A$1:$E$128"}</definedName>
    <definedName name="보급과통보" hidden="1">{"'5국공정'!$A$1:$E$128"}</definedName>
    <definedName name="본사용부" hidden="1">{#N/A,#N/A,FALSE,"포장1";#N/A,#N/A,FALSE,"포장1"}</definedName>
    <definedName name="봉" hidden="1">{#N/A,#N/A,FALSE,"명세표"}</definedName>
    <definedName name="부대별약칭" hidden="1">{#N/A,#N/A,TRUE,"토적및재료집계";#N/A,#N/A,TRUE,"토적및재료집계";#N/A,#N/A,TRUE,"단위량"}</definedName>
    <definedName name="부손익" hidden="1">{#N/A,#N/A,FALSE,"현장 NCR 분석";#N/A,#N/A,FALSE,"현장품질감사";#N/A,#N/A,FALSE,"현장품질감사"}</definedName>
    <definedName name="비고" hidden="1">{#N/A,#N/A,FALSE,"구조2"}</definedName>
    <definedName name="비교용" hidden="1">{#N/A,#N/A,FALSE,"포장2"}</definedName>
    <definedName name="빔제작단가개정표준도적용" hidden="1">{"'자리배치도'!$AG$1:$CI$28"}</definedName>
    <definedName name="ㅅ" hidden="1">{#N/A,#N/A,TRUE,"토적및재료집계";#N/A,#N/A,TRUE,"토적및재료집계";#N/A,#N/A,TRUE,"단위량"}</definedName>
    <definedName name="ㅅ.ㅕㅑ" hidden="1">{#N/A,#N/A,FALSE,"명세표"}</definedName>
    <definedName name="ㅅㄱ" hidden="1">{"'5국공정'!$A$1:$E$128"}</definedName>
    <definedName name="ㅅㅅ" hidden="1">#REF!</definedName>
    <definedName name="ㅅㅅㅅㅅ" hidden="1">{#N/A,#N/A,FALSE,"명세표"}</definedName>
    <definedName name="ㅅㅈ" hidden="1">{#N/A,#N/A,FALSE,"명세표"}</definedName>
    <definedName name="사급" hidden="1">{"'5국공정'!$A$1:$E$128"}</definedName>
    <definedName name="사급1" hidden="1">{"'5국공정'!$A$1:$E$128"}</definedName>
    <definedName name="사급2" hidden="1">{"'5국공정'!$A$1:$E$128"}</definedName>
    <definedName name="사급자재사용량" hidden="1">#REF!</definedName>
    <definedName name="석항" hidden="1">{#N/A,#N/A,FALSE,"명세표"}</definedName>
    <definedName name="선">#REF!</definedName>
    <definedName name="선홍">#REF!</definedName>
    <definedName name="설계사급" hidden="1">{"'5국공정'!$A$1:$E$128"}</definedName>
    <definedName name="설비" hidden="1">{#N/A,#N/A,TRUE,"토적및재료집계";#N/A,#N/A,TRUE,"토적및재료집계";#N/A,#N/A,TRUE,"단위량"}</definedName>
    <definedName name="설비집계표" hidden="1">#REF!</definedName>
    <definedName name="셔ㅑㅣ" hidden="1">{#N/A,#N/A,FALSE,"명세표"}</definedName>
    <definedName name="쇼ㅓ" hidden="1">{#N/A,#N/A,FALSE,"명세표"}</definedName>
    <definedName name="쇼ㅕ셧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승용교" hidden="1">{#N/A,#N/A,FALSE,"2~8번"}</definedName>
    <definedName name="신규" hidden="1">{"'5국공정'!$A$1:$E$128"}</definedName>
    <definedName name="신규단가" hidden="1">#REF!</definedName>
    <definedName name="신규단가2" hidden="1">{"'5국공정'!$A$1:$E$128"}</definedName>
    <definedName name="ㅇ" hidden="1">{"'5국공정'!$A$1:$E$128"}</definedName>
    <definedName name="ㅇㄴㅇ" hidden="1">{"'자리배치도'!$AG$1:$CI$28"}</definedName>
    <definedName name="ㅇㄷ" hidden="1">{#N/A,#N/A,FALSE,"명세표"}</definedName>
    <definedName name="ㅇㄹ" hidden="1">{"'5국공정'!$A$1:$E$128"}</definedName>
    <definedName name="ㅇ로" hidden="1">{#N/A,#N/A,FALSE,"명세표"}</definedName>
    <definedName name="ㅇㅁㄴㄹ" hidden="1">{#N/A,#N/A,TRUE,"토적및재료집계";#N/A,#N/A,TRUE,"토적및재료집계";#N/A,#N/A,TRUE,"단위량"}</definedName>
    <definedName name="ㅇㅇㄹ" hidden="1">{#N/A,#N/A,TRUE,"토적및재료집계";#N/A,#N/A,TRUE,"토적및재료집계";#N/A,#N/A,TRUE,"단위량"}</definedName>
    <definedName name="ㅇㅇㅇ" hidden="1">#REF!</definedName>
    <definedName name="ㅇㅇㅇㅇ" hidden="1">#REF!</definedName>
    <definedName name="ㅇ하쇼ㅏㅅ" hidden="1">{#N/A,#N/A,FALSE,"명세표"}</definedName>
    <definedName name="아" hidden="1">{#N/A,#N/A,FALSE,"포장2"}</definedName>
    <definedName name="안전광리비" hidden="1">{"'5국공정'!$A$1:$E$128"}</definedName>
    <definedName name="어떤거죠" hidden="1">#REF!</definedName>
    <definedName name="영동" hidden="1">{#N/A,#N/A,TRUE,"토적및재료집계";#N/A,#N/A,TRUE,"토적및재료집계";#N/A,#N/A,TRUE,"단위량"}</definedName>
    <definedName name="영동구분소" hidden="1">{#N/A,#N/A,TRUE,"토적및재료집계";#N/A,#N/A,TRUE,"토적및재료집계";#N/A,#N/A,TRUE,"단위량"}</definedName>
    <definedName name="옹" hidden="1">{#N/A,#N/A,FALSE,"골재소요량";#N/A,#N/A,FALSE,"골재소요량"}</definedName>
    <definedName name="옹벽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원가계산서" hidden="1">{"'5국공정'!$A$1:$E$128"}</definedName>
    <definedName name="유성재" hidden="1">{"'5국공정'!$A$1:$E$128"}</definedName>
    <definedName name="유성재11" hidden="1">{"'5국공정'!$A$1:$E$128"}</definedName>
    <definedName name="이" hidden="1">{#N/A,#N/A,FALSE,"명세표"}</definedName>
    <definedName name="이승권">#REF!</definedName>
    <definedName name="일위대가" hidden="1">#REF!</definedName>
    <definedName name="일위대가2" hidden="1">#REF!</definedName>
    <definedName name="입력현황1" hidden="1">{#N/A,#N/A,FALSE,"DAOCM 2차 검토"}</definedName>
    <definedName name="잉이">#REF!</definedName>
    <definedName name="ㅈㄱ" hidden="1">{"'5국공정'!$A$1:$E$128"}</definedName>
    <definedName name="ㅈㄷㄱㄷㄱㄷ" hidden="1">{"'용역비'!$A$4:$C$8"}</definedName>
    <definedName name="ㅈㄷㄱㅈㄷㄱ" hidden="1">{"'5국공정'!$A$1:$E$128"}</definedName>
    <definedName name="ㅈㅅ" hidden="1">{"'5국공정'!$A$1:$E$128"}</definedName>
    <definedName name="ㅈㅈㅈ" hidden="1">{#N/A,#N/A,TRUE,"토적및재료집계";#N/A,#N/A,TRUE,"토적및재료집계";#N/A,#N/A,TRUE,"단위량"}</definedName>
    <definedName name="ㅈㅈㅈㅈ" hidden="1">{#N/A,#N/A,FALSE,"명세표"}</definedName>
    <definedName name="자미" hidden="1">{#N/A,#N/A,FALSE,"명세표"}</definedName>
    <definedName name="자자자자" hidden="1">#REF!</definedName>
    <definedName name="자재단가근거" hidden="1">#REF!</definedName>
    <definedName name="자재집계" hidden="1">{"'5국공정'!$A$1:$E$128"}</definedName>
    <definedName name="자재집계표" hidden="1">{"'5국공정'!$A$1:$E$128"}</definedName>
    <definedName name="정근호" hidden="1">{#N/A,#N/A,TRUE,"토적및재료집계";#N/A,#N/A,TRUE,"토적및재료집계";#N/A,#N/A,TRUE,"단위량"}</definedName>
    <definedName name="정산" hidden="1">#REF!</definedName>
    <definedName name="정웅하" hidden="1">{"'광피스표'!$A$3:$N$54"}</definedName>
    <definedName name="종" hidden="1">{#N/A,#N/A,FALSE,"단가표지"}</definedName>
    <definedName name="지역본부" hidden="1">{#N/A,#N/A,FALSE,"DAOCM 2차 검토"}</definedName>
    <definedName name="지중" hidden="1">{#N/A,#N/A,FALSE,"명세표"}</definedName>
    <definedName name="지집" hidden="1">{"'5국공정'!$A$1:$E$128"}</definedName>
    <definedName name="직매54P" hidden="1">{#N/A,#N/A,TRUE,"토적및재료집계";#N/A,#N/A,TRUE,"토적및재료집계";#N/A,#N/A,TRUE,"단위량"}</definedName>
    <definedName name="직재비2" hidden="1">{"'5국공정'!$A$1:$E$128"}</definedName>
    <definedName name="직접노무비1" hidden="1">{"'5국공정'!$A$1:$E$128"}</definedName>
    <definedName name="ㅊㅊ" hidden="1">{"'5국공정'!$A$1:$E$128"}</definedName>
    <definedName name="ㅊㅍㅁㄷㄱ" hidden="1">{#N/A,#N/A,FALSE,"명세표"}</definedName>
    <definedName name="참고" hidden="1">{"'5국공정'!$A$1:$E$128"}</definedName>
    <definedName name="참고용" hidden="1">{#N/A,#N/A,FALSE,"배수1"}</definedName>
    <definedName name="철근자료" hidden="1">#REF!</definedName>
    <definedName name="ㅋㅁ" hidden="1">{#N/A,#N/A,FALSE,"명세표"}</definedName>
    <definedName name="ㅋㅋㅋ" hidden="1">{#N/A,#N/A,FALSE,"전력간선"}</definedName>
    <definedName name="케이블간지" hidden="1">{#N/A,#N/A,TRUE,"토적및재료집계";#N/A,#N/A,TRUE,"토적및재료집계";#N/A,#N/A,TRUE,"단위량"}</definedName>
    <definedName name="ㅌ" hidden="1">{"'5국공정'!$A$1:$E$128"}</definedName>
    <definedName name="토목설계" hidden="1">{#N/A,#N/A,FALSE,"골재소요량";#N/A,#N/A,FALSE,"골재소요량"}</definedName>
    <definedName name="토적집계1" hidden="1">{#N/A,#N/A,TRUE,"토적및재료집계";#N/A,#N/A,TRUE,"토적및재료집계";#N/A,#N/A,TRUE,"단위량"}</definedName>
    <definedName name="표지" hidden="1">{#N/A,#N/A,TRUE,"토적및재료집계";#N/A,#N/A,TRUE,"토적및재료집계";#N/A,#N/A,TRUE,"단위량"}</definedName>
    <definedName name="표지2" hidden="1">{#N/A,#N/A,TRUE,"토적및재료집계";#N/A,#N/A,TRUE,"토적및재료집계";#N/A,#N/A,TRUE,"단위량"}</definedName>
    <definedName name="푸" hidden="1">{#N/A,#N/A,FALSE,"토공2"}</definedName>
    <definedName name="ㅎㅁㅎㄴㅇ" hidden="1">{#N/A,#N/A,FALSE,"명세표"}</definedName>
    <definedName name="한" hidden="1">{#N/A,#N/A,FALSE,"조골재"}</definedName>
    <definedName name="한동" hidden="1">{#N/A,#N/A,FALSE,"단가표지"}</definedName>
    <definedName name="호호호" hidden="1">{#N/A,#N/A,FALSE,"명세표"}</definedName>
    <definedName name="히">#REF!</definedName>
    <definedName name="ㅏ" hidden="1">{"'5국공정'!$A$1:$E$128"}</definedName>
    <definedName name="ㅑ" hidden="1">#REF!</definedName>
    <definedName name="ㅑㅕㅑ" hidden="1">{#N/A,#N/A,FALSE,"전력간선"}</definedName>
    <definedName name="ㅓㄷㄱ서ㅛ" hidden="1">{#N/A,#N/A,FALSE,"명세표"}</definedName>
    <definedName name="ㅓㅓㅓ" hidden="1">{#N/A,#N/A,FALSE,"전력간선"}</definedName>
    <definedName name="ㅔ" hidden="1">#REF!</definedName>
    <definedName name="ㅔㅔ" hidden="1">{#N/A,#N/A,FALSE,"명세표"}</definedName>
    <definedName name="ㅔㅔㅔ" hidden="1">{#N/A,#N/A,TRUE,"토적및재료집계";#N/A,#N/A,TRUE,"토적및재료집계";#N/A,#N/A,TRUE,"단위량"}</definedName>
    <definedName name="ㅕ" hidden="1">#REF!</definedName>
    <definedName name="ㅗㄷ" hidden="1">{#N/A,#N/A,FALSE,"명세표"}</definedName>
    <definedName name="ㅗㅎ" hidden="1">{"'5국공정'!$A$1:$E$128"}</definedName>
    <definedName name="ㅗㅗ" hidden="1">{#N/A,#N/A,FALSE,"명세표"}</definedName>
    <definedName name="ㅛㅅ" hidden="1">{"'5국공정'!$A$1:$E$128"}</definedName>
    <definedName name="ㅜㅈㄱ" hidden="1">{#N/A,#N/A,FALSE,"명세표"}</definedName>
    <definedName name="ㅜㅈㄱ수" hidden="1">{#N/A,#N/A,FALSE,"명세표"}</definedName>
    <definedName name="ㅜㅜ" hidden="1">{#N/A,#N/A,TRUE,"토적및재료집계";#N/A,#N/A,TRUE,"토적및재료집계";#N/A,#N/A,TRUE,"단위량"}</definedName>
    <definedName name="ㅠㄴㅁㄱ" hidden="1">{#N/A,#N/A,FALSE,"명세표"}</definedName>
    <definedName name="ㅡ" hidden="1">{"'5국공정'!$A$1:$E$128"}</definedName>
    <definedName name="ㅡㅡ" hidden="1">{#N/A,#N/A,FALSE,"명세표"}</definedName>
    <definedName name="ㅣㅑㅑ" hidden="1">{#N/A,#N/A,FALSE,"단가표지"}</definedName>
    <definedName name="ㅣㅣ" hidden="1">{#N/A,#N/A,FALSE,"골재소요량";#N/A,#N/A,FALSE,"골재소요량"}</definedName>
  </definedNames>
  <calcPr calcId="152511"/>
</workbook>
</file>

<file path=xl/calcChain.xml><?xml version="1.0" encoding="utf-8"?>
<calcChain xmlns="http://schemas.openxmlformats.org/spreadsheetml/2006/main">
  <c r="F26" i="10" l="1"/>
  <c r="H26" i="10" s="1"/>
  <c r="K26" i="10" s="1"/>
  <c r="F25" i="10"/>
  <c r="H25" i="10" s="1"/>
  <c r="K25" i="10" s="1"/>
  <c r="F24" i="10"/>
  <c r="H24" i="10" s="1"/>
  <c r="K24" i="10" s="1"/>
  <c r="D23" i="10"/>
  <c r="F23" i="10" s="1"/>
  <c r="H23" i="10" s="1"/>
  <c r="K23" i="10" s="1"/>
  <c r="D22" i="10"/>
  <c r="F22" i="10" s="1"/>
  <c r="H22" i="10" s="1"/>
  <c r="K22" i="10" s="1"/>
  <c r="F21" i="10"/>
  <c r="H21" i="10" s="1"/>
  <c r="K21" i="10" s="1"/>
  <c r="F20" i="10"/>
  <c r="H20" i="10" s="1"/>
  <c r="K19" i="10"/>
  <c r="H19" i="10"/>
  <c r="F19" i="10"/>
  <c r="F18" i="10"/>
  <c r="H18" i="10" s="1"/>
  <c r="K18" i="10" s="1"/>
  <c r="J17" i="10"/>
  <c r="J5" i="10" s="1"/>
  <c r="I17" i="10"/>
  <c r="K15" i="10"/>
  <c r="H15" i="10"/>
  <c r="F15" i="10"/>
  <c r="F14" i="10"/>
  <c r="H14" i="10" s="1"/>
  <c r="K14" i="10" s="1"/>
  <c r="F13" i="10"/>
  <c r="H13" i="10" s="1"/>
  <c r="K13" i="10" s="1"/>
  <c r="H12" i="10"/>
  <c r="K12" i="10" s="1"/>
  <c r="F12" i="10"/>
  <c r="D12" i="10"/>
  <c r="D11" i="10"/>
  <c r="F11" i="10" s="1"/>
  <c r="H11" i="10" s="1"/>
  <c r="K11" i="10" s="1"/>
  <c r="F10" i="10"/>
  <c r="H10" i="10" s="1"/>
  <c r="K10" i="10" s="1"/>
  <c r="K9" i="10"/>
  <c r="H9" i="10"/>
  <c r="F9" i="10"/>
  <c r="H8" i="10"/>
  <c r="K8" i="10" s="1"/>
  <c r="F8" i="10"/>
  <c r="F7" i="10"/>
  <c r="H7" i="10" s="1"/>
  <c r="K7" i="10" s="1"/>
  <c r="J6" i="10"/>
  <c r="I6" i="10"/>
  <c r="F6" i="10"/>
  <c r="A2" i="6"/>
  <c r="S55" i="2"/>
  <c r="S54" i="2"/>
  <c r="S53" i="2"/>
  <c r="Q45" i="2"/>
  <c r="Q44" i="2"/>
  <c r="Q41" i="2"/>
  <c r="Q39" i="2"/>
  <c r="U33" i="2"/>
  <c r="R33" i="2"/>
  <c r="U31" i="2"/>
  <c r="O30" i="2"/>
  <c r="Q30" i="2" s="1"/>
  <c r="R29" i="2"/>
  <c r="U29" i="2" s="1"/>
  <c r="O29" i="2"/>
  <c r="O28" i="2"/>
  <c r="O24" i="2"/>
  <c r="O22" i="2"/>
  <c r="U17" i="2"/>
  <c r="O15" i="2"/>
  <c r="Q15" i="2" s="1"/>
  <c r="O13" i="2"/>
  <c r="O11" i="2"/>
  <c r="O10" i="2"/>
  <c r="O19" i="2" s="1"/>
  <c r="Q19" i="2" s="1"/>
  <c r="O8" i="2"/>
  <c r="Q8" i="2" s="1"/>
  <c r="Q7" i="2"/>
  <c r="O7" i="2"/>
  <c r="O6" i="2"/>
  <c r="O5" i="2"/>
  <c r="Q5" i="2" s="1"/>
  <c r="O4" i="2"/>
  <c r="O7" i="6" l="1"/>
  <c r="K20" i="10"/>
  <c r="K17" i="10" s="1"/>
  <c r="H17" i="10"/>
  <c r="M17" i="10" s="1"/>
  <c r="H6" i="10"/>
  <c r="O32" i="2"/>
  <c r="Q4" i="2"/>
  <c r="Q10" i="2"/>
  <c r="Q24" i="2"/>
  <c r="Q29" i="2"/>
  <c r="I5" i="10"/>
  <c r="M6" i="10"/>
  <c r="F17" i="10"/>
  <c r="F5" i="10" s="1"/>
  <c r="K6" i="10"/>
  <c r="Q22" i="2"/>
  <c r="Q17" i="2"/>
  <c r="Q13" i="2"/>
  <c r="Q6" i="2"/>
  <c r="Q11" i="2"/>
  <c r="Q28" i="2"/>
  <c r="K5" i="10" l="1"/>
  <c r="H5" i="10"/>
  <c r="O6" i="6"/>
  <c r="M5" i="10" l="1"/>
  <c r="O5" i="6" l="1"/>
  <c r="O8" i="6" s="1"/>
  <c r="R8" i="2" l="1"/>
  <c r="R7" i="2"/>
  <c r="R6" i="2" l="1"/>
  <c r="U7" i="2"/>
  <c r="U8" i="2"/>
  <c r="R11" i="2" l="1"/>
  <c r="R13" i="2"/>
  <c r="U6" i="2"/>
  <c r="R22" i="2" l="1"/>
  <c r="U13" i="2"/>
  <c r="U11" i="2"/>
  <c r="U22" i="2" l="1"/>
  <c r="R5" i="2"/>
  <c r="R15" i="2"/>
  <c r="U15" i="2" l="1"/>
  <c r="R10" i="2"/>
  <c r="U5" i="2"/>
  <c r="U10" i="2" l="1"/>
  <c r="R19" i="2"/>
  <c r="R24" i="2"/>
  <c r="R28" i="2" l="1"/>
  <c r="U24" i="2"/>
  <c r="U19" i="2"/>
  <c r="U28" i="2" l="1"/>
  <c r="R30" i="2"/>
  <c r="R4" i="2" l="1"/>
  <c r="P56" i="2"/>
  <c r="S56" i="2" s="1"/>
  <c r="P40" i="2"/>
  <c r="Q40" i="2" s="1"/>
  <c r="U30" i="2"/>
  <c r="T30" i="2"/>
  <c r="V30" i="2" s="1"/>
  <c r="U4" i="2" l="1"/>
  <c r="R32" i="2"/>
  <c r="U32" i="2" s="1"/>
  <c r="T21" i="2"/>
  <c r="T4" i="2"/>
  <c r="V4" i="2" s="1"/>
  <c r="T17" i="2"/>
  <c r="T29" i="2"/>
  <c r="V29" i="2" s="1"/>
  <c r="T8" i="2"/>
  <c r="V8" i="2" s="1"/>
  <c r="T7" i="2"/>
  <c r="V7" i="2" s="1"/>
  <c r="T6" i="2"/>
  <c r="V6" i="2" s="1"/>
  <c r="T13" i="2"/>
  <c r="V13" i="2" s="1"/>
  <c r="T11" i="2"/>
  <c r="V11" i="2" s="1"/>
  <c r="T22" i="2"/>
  <c r="V22" i="2" s="1"/>
  <c r="T15" i="2"/>
  <c r="V15" i="2" s="1"/>
  <c r="T5" i="2"/>
  <c r="V5" i="2" s="1"/>
  <c r="T10" i="2"/>
  <c r="V10" i="2" s="1"/>
  <c r="T24" i="2"/>
  <c r="V24" i="2" s="1"/>
  <c r="T19" i="2"/>
  <c r="V19" i="2" s="1"/>
  <c r="T28" i="2"/>
  <c r="V28" i="2" s="1"/>
</calcChain>
</file>

<file path=xl/sharedStrings.xml><?xml version="1.0" encoding="utf-8"?>
<sst xmlns="http://schemas.openxmlformats.org/spreadsheetml/2006/main" count="265" uniqueCount="156">
  <si>
    <t>순              원              가</t>
  </si>
  <si>
    <t>운             반              비</t>
  </si>
  <si>
    <t xml:space="preserve">직접노무비의          </t>
  </si>
  <si>
    <t>비                목</t>
  </si>
  <si>
    <t>순   공   사   원   가</t>
  </si>
  <si>
    <t>비              고</t>
  </si>
  <si>
    <t>설   계   내   역   서</t>
  </si>
  <si>
    <t>금              액</t>
  </si>
  <si>
    <t>3. 철도운행
   안전관리자</t>
  </si>
  <si>
    <t>경</t>
  </si>
  <si>
    <t>용</t>
  </si>
  <si>
    <t>비고</t>
  </si>
  <si>
    <t>운반비</t>
  </si>
  <si>
    <t>시점</t>
  </si>
  <si>
    <t>이하</t>
  </si>
  <si>
    <t>이윤</t>
  </si>
  <si>
    <t>가</t>
  </si>
  <si>
    <t>상선</t>
  </si>
  <si>
    <t>요율</t>
  </si>
  <si>
    <t>-</t>
  </si>
  <si>
    <t>증 감</t>
  </si>
  <si>
    <t>구분</t>
  </si>
  <si>
    <t>구 분</t>
  </si>
  <si>
    <t>소 계</t>
  </si>
  <si>
    <t>인천</t>
  </si>
  <si>
    <t>회</t>
  </si>
  <si>
    <t>직선</t>
  </si>
  <si>
    <t>재료비</t>
  </si>
  <si>
    <t>비</t>
  </si>
  <si>
    <t>노</t>
  </si>
  <si>
    <t>역</t>
  </si>
  <si>
    <t>노무비</t>
  </si>
  <si>
    <t>인</t>
  </si>
  <si>
    <t>선별</t>
  </si>
  <si>
    <t>설계</t>
  </si>
  <si>
    <t>종점</t>
  </si>
  <si>
    <t>적용</t>
  </si>
  <si>
    <t xml:space="preserve"> </t>
  </si>
  <si>
    <t>기술료</t>
  </si>
  <si>
    <t>경
비</t>
  </si>
  <si>
    <t>원</t>
  </si>
  <si>
    <t>단가</t>
  </si>
  <si>
    <t>구성비</t>
  </si>
  <si>
    <t>편도</t>
  </si>
  <si>
    <t>총 계</t>
  </si>
  <si>
    <t>하선</t>
  </si>
  <si>
    <t>단위</t>
  </si>
  <si>
    <t>경비</t>
  </si>
  <si>
    <t>km</t>
  </si>
  <si>
    <t>연 번</t>
  </si>
  <si>
    <t>무</t>
  </si>
  <si>
    <t>금액</t>
  </si>
  <si>
    <t>수량</t>
  </si>
  <si>
    <t>소          계</t>
  </si>
  <si>
    <t>건  강  보  험  료</t>
  </si>
  <si>
    <t>고  용  보  험  료</t>
  </si>
  <si>
    <t>기   계    경   비</t>
  </si>
  <si>
    <t>안  전  관  리  비</t>
  </si>
  <si>
    <t>연마물량
km·pass</t>
  </si>
  <si>
    <t>(재료비+노무비+경비)</t>
  </si>
  <si>
    <t>연  금  보  험  료</t>
  </si>
  <si>
    <t>산  재  보  험  료</t>
  </si>
  <si>
    <t>공 사 원 가 계 산 서</t>
  </si>
  <si>
    <t>(노무비+경비+일반관리비)</t>
  </si>
  <si>
    <t>pass, 회전식, 야간</t>
  </si>
  <si>
    <t>공급가액+운반비+부가가치세</t>
  </si>
  <si>
    <t>기   타    경   비</t>
  </si>
  <si>
    <t>연마연장(km‧pass)</t>
  </si>
  <si>
    <t>2026년도 레일연마공사</t>
  </si>
  <si>
    <t>(순원가+일반관리비+이윤)</t>
  </si>
  <si>
    <t>※제조/공사 등</t>
  </si>
  <si>
    <t>대전도시철도공사</t>
  </si>
  <si>
    <t>노인장기요양보험료</t>
  </si>
  <si>
    <t>철도운행안전관리자</t>
  </si>
  <si>
    <t>소         계</t>
  </si>
  <si>
    <t>간 접 재 료 비</t>
  </si>
  <si>
    <t>직 접 재 료 비</t>
  </si>
  <si>
    <t>2020년 6월</t>
  </si>
  <si>
    <t>2020년 1월</t>
  </si>
  <si>
    <t>간 접 노 무 비</t>
  </si>
  <si>
    <t>2018년 6월</t>
  </si>
  <si>
    <t>재료비+노무비의</t>
  </si>
  <si>
    <t>구간연장
(m)</t>
  </si>
  <si>
    <t>공급가액+부가가치세</t>
  </si>
  <si>
    <t>(적용노임단가)</t>
  </si>
  <si>
    <t>재료비+직접노무비의</t>
  </si>
  <si>
    <t>(단위 : 원)</t>
  </si>
  <si>
    <t>초급기술자,야간</t>
  </si>
  <si>
    <t>직 접 노 무 비</t>
  </si>
  <si>
    <t>(공급가액)*10%</t>
  </si>
  <si>
    <t>합         계</t>
  </si>
  <si>
    <t>곡선반경
(m)</t>
  </si>
  <si>
    <t>레일연마 물량 내역서</t>
  </si>
  <si>
    <t>설계금액(천원)</t>
  </si>
  <si>
    <t xml:space="preserve">금액/km‧pass </t>
  </si>
  <si>
    <t>2. 연마차 운송</t>
  </si>
  <si>
    <t>공사명 : 2026년도 대전교통공사 레일연마공사</t>
  </si>
  <si>
    <t>공   종</t>
  </si>
  <si>
    <t>중구청~서대전</t>
  </si>
  <si>
    <t>용문~탄방</t>
  </si>
  <si>
    <t>kmpass</t>
  </si>
  <si>
    <t>중앙로~중구청</t>
  </si>
  <si>
    <t>연마회수</t>
  </si>
  <si>
    <t>철도운행제외</t>
  </si>
  <si>
    <t>공급가액</t>
  </si>
  <si>
    <t>구  간</t>
  </si>
  <si>
    <t>적용요율</t>
  </si>
  <si>
    <t>신흥~대동 </t>
  </si>
  <si>
    <t>설계금액</t>
  </si>
  <si>
    <t>신흥~대동</t>
  </si>
  <si>
    <t>직접노무비의</t>
  </si>
  <si>
    <t>(총투입인력)</t>
  </si>
  <si>
    <t>안전관리비</t>
  </si>
  <si>
    <t>총   계</t>
  </si>
  <si>
    <t>직접노무비</t>
  </si>
  <si>
    <t>간접노무비</t>
  </si>
  <si>
    <t>현충원~월드컵</t>
  </si>
  <si>
    <t>법정부담금료</t>
  </si>
  <si>
    <t>산재보험료</t>
  </si>
  <si>
    <t>공구손료</t>
  </si>
  <si>
    <t>2022년</t>
  </si>
  <si>
    <t>철도운행포함</t>
  </si>
  <si>
    <t>※ 공사노임</t>
  </si>
  <si>
    <t>2018년</t>
  </si>
  <si>
    <t>연마 위치</t>
  </si>
  <si>
    <t>초급기술자</t>
  </si>
  <si>
    <t>총 원 가</t>
  </si>
  <si>
    <t>2020년</t>
  </si>
  <si>
    <t>비  고</t>
  </si>
  <si>
    <t>구   분</t>
  </si>
  <si>
    <t>일반관리비</t>
  </si>
  <si>
    <t>고용보험료</t>
  </si>
  <si>
    <t>1. 레일연마</t>
  </si>
  <si>
    <t>총 금 액</t>
  </si>
  <si>
    <t>(대당단가)</t>
  </si>
  <si>
    <t>(설치수량)</t>
  </si>
  <si>
    <t>제 경 비</t>
  </si>
  <si>
    <t>노무비의</t>
  </si>
  <si>
    <t>사후 정산처리</t>
  </si>
  <si>
    <t>하선 계</t>
  </si>
  <si>
    <t>시청~정부청사</t>
  </si>
  <si>
    <t>규  격</t>
  </si>
  <si>
    <t>합   계</t>
  </si>
  <si>
    <t>기타 경비</t>
  </si>
  <si>
    <t>재
료
비</t>
  </si>
  <si>
    <t xml:space="preserve">노
무
비  </t>
  </si>
  <si>
    <t>탄방~시청</t>
  </si>
  <si>
    <t>인천교통공사</t>
  </si>
  <si>
    <t>건강보험료의</t>
  </si>
  <si>
    <t>재 료 비</t>
  </si>
  <si>
    <t>상선 계</t>
  </si>
  <si>
    <t>부가가치세</t>
  </si>
  <si>
    <t xml:space="preserve"> ※ 공사기간 : 착공일로부터 150일</t>
  </si>
  <si>
    <t xml:space="preserve"> ※ 공사기간 : 착공일로부터 40일</t>
  </si>
  <si>
    <t>석면분담금 노무비의
임금채권부담금 노무비의</t>
  </si>
  <si>
    <t>산업안전보건관리비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</si>
</sst>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00%"/>
    <numFmt numFmtId="178" formatCode="0.0%"/>
    <numFmt numFmtId="179" formatCode="_-* #,##0.0000_-;\-* #,##0.0000_-;_-* &quot;-&quot;??_-;_-@_-"/>
    <numFmt numFmtId="180" formatCode="&quot;-&quot;&quot; &quot;#&quot; &quot;&quot;-&quot;"/>
    <numFmt numFmtId="181" formatCode="0_);[Red]\(0\)"/>
    <numFmt numFmtId="182" formatCode="0\k000"/>
    <numFmt numFmtId="183" formatCode="#,##0.000"/>
    <numFmt numFmtId="184" formatCode="0.000_);[Red]\(0.000\)"/>
    <numFmt numFmtId="185" formatCode="0&quot;㎞&quot;000"/>
    <numFmt numFmtId="186" formatCode="##&quot;pass&quot;"/>
    <numFmt numFmtId="187" formatCode="##.###&quot;km&quot;"/>
    <numFmt numFmtId="188" formatCode="[Blue]\▲#,##0.0;[Red]\▼#,##0.0;;@"/>
    <numFmt numFmtId="189" formatCode="[Blue]\▲#,##0.000;[Red]\▼#,##0.000;;@"/>
  </numFmts>
  <fonts count="42">
    <font>
      <sz val="11"/>
      <color rgb="FF000000"/>
      <name val="맑은 고딕"/>
    </font>
    <font>
      <sz val="18"/>
      <color rgb="FF44546A"/>
      <name val="맑은 고딕"/>
      <family val="3"/>
      <charset val="129"/>
    </font>
    <font>
      <b/>
      <sz val="15"/>
      <color rgb="FF44546A"/>
      <name val="맑은 고딕"/>
      <family val="3"/>
      <charset val="129"/>
    </font>
    <font>
      <b/>
      <sz val="13"/>
      <color rgb="FF44546A"/>
      <name val="맑은 고딕"/>
      <family val="3"/>
      <charset val="129"/>
    </font>
    <font>
      <b/>
      <sz val="11"/>
      <color rgb="FF44546A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sz val="11"/>
      <color rgb="FF000000"/>
      <name val="돋움"/>
      <family val="3"/>
      <charset val="129"/>
    </font>
    <font>
      <b/>
      <sz val="11"/>
      <color rgb="FF000000"/>
      <name val="새굴림"/>
      <family val="1"/>
      <charset val="129"/>
    </font>
    <font>
      <b/>
      <sz val="18"/>
      <color rgb="FF000000"/>
      <name val="새굴림"/>
      <family val="1"/>
      <charset val="129"/>
    </font>
    <font>
      <b/>
      <sz val="10"/>
      <color rgb="FF000000"/>
      <name val="새굴림"/>
      <family val="1"/>
      <charset val="129"/>
    </font>
    <font>
      <sz val="11"/>
      <color rgb="FF000000"/>
      <name val="새굴림"/>
      <family val="1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HY중고딕"/>
      <family val="1"/>
      <charset val="129"/>
    </font>
    <font>
      <sz val="10"/>
      <color rgb="FF000000"/>
      <name val="맑은 고딕"/>
      <family val="3"/>
      <charset val="129"/>
    </font>
    <font>
      <sz val="10"/>
      <color rgb="FFFFFFFF"/>
      <name val="맑은 고딕"/>
      <family val="3"/>
      <charset val="129"/>
    </font>
    <font>
      <sz val="12"/>
      <color rgb="FF000000"/>
      <name val="한양중고딕"/>
      <family val="3"/>
      <charset val="129"/>
    </font>
    <font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9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한양중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0000"/>
      <name val="한양중고딕"/>
      <family val="3"/>
      <charset val="129"/>
    </font>
    <font>
      <b/>
      <sz val="11"/>
      <color rgb="FFFF0000"/>
      <name val="새굴림"/>
      <family val="1"/>
      <charset val="129"/>
    </font>
    <font>
      <b/>
      <sz val="24"/>
      <color rgb="FF000000"/>
      <name val="경기천년제목 Bold"/>
      <family val="1"/>
      <charset val="129"/>
    </font>
    <font>
      <sz val="11"/>
      <color rgb="FFFFFFFF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0"/>
      <color rgb="FF000000"/>
      <name val="한양중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4B1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FAB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D9D9D9"/>
        <bgColor indexed="64"/>
      </patternFill>
    </fill>
  </fills>
  <borders count="142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DCDEA"/>
      </bottom>
      <diagonal/>
    </border>
    <border>
      <left/>
      <right/>
      <top/>
      <bottom style="medium">
        <color rgb="FF9CC3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787878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rgb="FF000000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rgb="FF000000"/>
      </right>
      <top style="thin">
        <color rgb="FF787878"/>
      </top>
      <bottom style="thin">
        <color rgb="FF787878"/>
      </bottom>
      <diagonal/>
    </border>
    <border>
      <left style="thick">
        <color rgb="FF000000"/>
      </left>
      <right style="thin">
        <color rgb="FF787878"/>
      </right>
      <top style="thin">
        <color rgb="FF787878"/>
      </top>
      <bottom/>
      <diagonal/>
    </border>
    <border>
      <left style="thick">
        <color rgb="FF000000"/>
      </left>
      <right style="thin">
        <color rgb="FF787878"/>
      </right>
      <top/>
      <bottom/>
      <diagonal/>
    </border>
    <border>
      <left style="thick">
        <color rgb="FF000000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ck">
        <color rgb="FF787878"/>
      </bottom>
      <diagonal/>
    </border>
    <border>
      <left style="thin">
        <color rgb="FF787878"/>
      </left>
      <right style="thick">
        <color rgb="FF000000"/>
      </right>
      <top style="thin">
        <color rgb="FF787878"/>
      </top>
      <bottom style="thick">
        <color rgb="FF787878"/>
      </bottom>
      <diagonal/>
    </border>
    <border>
      <left style="thin">
        <color rgb="FF787878"/>
      </left>
      <right style="thick">
        <color rgb="FF000000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double">
        <color rgb="FF78787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787878"/>
      </left>
      <right style="thick">
        <color rgb="FF000000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double">
        <color rgb="FF78787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ck">
        <color rgb="FF000000"/>
      </left>
      <right/>
      <top style="thick">
        <color rgb="FF787878"/>
      </top>
      <bottom/>
      <diagonal/>
    </border>
    <border>
      <left/>
      <right/>
      <top style="thick">
        <color rgb="FF787878"/>
      </top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 style="thick">
        <color rgb="FF000000"/>
      </left>
      <right/>
      <top/>
      <bottom/>
      <diagonal/>
    </border>
    <border>
      <left/>
      <right style="thin">
        <color rgb="FF787878"/>
      </right>
      <top/>
      <bottom/>
      <diagonal/>
    </border>
    <border>
      <left style="thick">
        <color rgb="FF000000"/>
      </left>
      <right/>
      <top/>
      <bottom style="double">
        <color rgb="FF787878"/>
      </bottom>
      <diagonal/>
    </border>
    <border>
      <left/>
      <right/>
      <top/>
      <bottom style="double">
        <color rgb="FF787878"/>
      </bottom>
      <diagonal/>
    </border>
    <border>
      <left/>
      <right style="thin">
        <color rgb="FF787878"/>
      </right>
      <top/>
      <bottom style="double">
        <color rgb="FF787878"/>
      </bottom>
      <diagonal/>
    </border>
    <border>
      <left style="thin">
        <color rgb="FF787878"/>
      </left>
      <right/>
      <top style="thick">
        <color rgb="FF787878"/>
      </top>
      <bottom style="thin">
        <color rgb="FF787878"/>
      </bottom>
      <diagonal/>
    </border>
    <border>
      <left/>
      <right/>
      <top style="thick">
        <color rgb="FF787878"/>
      </top>
      <bottom style="thin">
        <color rgb="FF787878"/>
      </bottom>
      <diagonal/>
    </border>
    <border>
      <left/>
      <right style="thin">
        <color rgb="FF787878"/>
      </right>
      <top style="thick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rgb="FF000000"/>
      </right>
      <top style="thick">
        <color rgb="FF787878"/>
      </top>
      <bottom/>
      <diagonal/>
    </border>
    <border>
      <left style="thin">
        <color rgb="FF787878"/>
      </left>
      <right style="thick">
        <color rgb="FF000000"/>
      </right>
      <top/>
      <bottom/>
      <diagonal/>
    </border>
    <border>
      <left style="thin">
        <color rgb="FF787878"/>
      </left>
      <right style="thick">
        <color rgb="FF000000"/>
      </right>
      <top/>
      <bottom style="double">
        <color rgb="FF787878"/>
      </bottom>
      <diagonal/>
    </border>
    <border>
      <left style="thick">
        <color rgb="FF000000"/>
      </left>
      <right/>
      <top style="double">
        <color rgb="FF787878"/>
      </top>
      <bottom style="thin">
        <color rgb="FF787878"/>
      </bottom>
      <diagonal/>
    </border>
    <border>
      <left/>
      <right/>
      <top style="double">
        <color rgb="FF787878"/>
      </top>
      <bottom style="thin">
        <color rgb="FF787878"/>
      </bottom>
      <diagonal/>
    </border>
    <border>
      <left/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ck">
        <color rgb="FF000000"/>
      </left>
      <right/>
      <top style="thin">
        <color rgb="FF787878"/>
      </top>
      <bottom style="thin">
        <color rgb="FF787878"/>
      </bottom>
      <diagonal/>
    </border>
    <border>
      <left/>
      <right/>
      <top style="thin">
        <color rgb="FF787878"/>
      </top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87878"/>
      </left>
      <right/>
      <top style="thin">
        <color rgb="FF787878"/>
      </top>
      <bottom style="thin">
        <color rgb="FF787878"/>
      </bottom>
      <diagonal/>
    </border>
    <border>
      <left style="thick">
        <color rgb="FF000000"/>
      </left>
      <right/>
      <top/>
      <bottom style="thin">
        <color rgb="FF787878"/>
      </bottom>
      <diagonal/>
    </border>
    <border>
      <left/>
      <right/>
      <top/>
      <bottom style="thin">
        <color rgb="FF787878"/>
      </bottom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/>
      <top style="thin">
        <color rgb="FF787878"/>
      </top>
      <bottom style="thick">
        <color rgb="FF787878"/>
      </bottom>
      <diagonal/>
    </border>
    <border>
      <left/>
      <right style="thin">
        <color rgb="FF787878"/>
      </right>
      <top style="thin">
        <color rgb="FF787878"/>
      </top>
      <bottom style="thick">
        <color rgb="FF78787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000000"/>
      </left>
      <right/>
      <top style="thin">
        <color rgb="FF787878"/>
      </top>
      <bottom style="thick">
        <color rgb="FF787878"/>
      </bottom>
      <diagonal/>
    </border>
    <border>
      <left/>
      <right/>
      <top style="thin">
        <color rgb="FF787878"/>
      </top>
      <bottom style="thick">
        <color rgb="FF787878"/>
      </bottom>
      <diagonal/>
    </border>
    <border>
      <left style="thick">
        <color rgb="FF000000"/>
      </left>
      <right/>
      <top style="thin">
        <color rgb="FF787878"/>
      </top>
      <bottom/>
      <diagonal/>
    </border>
    <border>
      <left/>
      <right/>
      <top style="thin">
        <color rgb="FF787878"/>
      </top>
      <bottom/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rgb="FF000000"/>
      </bottom>
      <diagonal/>
    </border>
  </borders>
  <cellStyleXfs count="47">
    <xf numFmtId="0" fontId="0" fillId="0" borderId="0">
      <alignment vertical="center"/>
    </xf>
    <xf numFmtId="41" fontId="40" fillId="0" borderId="0">
      <alignment vertical="center"/>
    </xf>
    <xf numFmtId="9" fontId="40" fillId="0" borderId="0">
      <alignment vertical="center"/>
    </xf>
    <xf numFmtId="0" fontId="1" fillId="0" borderId="0">
      <alignment vertical="center"/>
    </xf>
    <xf numFmtId="0" fontId="2" fillId="0" borderId="1">
      <alignment vertical="center"/>
    </xf>
    <xf numFmtId="0" fontId="3" fillId="0" borderId="2">
      <alignment vertical="center"/>
    </xf>
    <xf numFmtId="0" fontId="4" fillId="0" borderId="3">
      <alignment vertical="center"/>
    </xf>
    <xf numFmtId="0" fontId="4" fillId="0" borderId="0">
      <alignment vertical="center"/>
    </xf>
    <xf numFmtId="0" fontId="5" fillId="2" borderId="0">
      <alignment vertical="center"/>
    </xf>
    <xf numFmtId="0" fontId="6" fillId="3" borderId="0">
      <alignment vertical="center"/>
    </xf>
    <xf numFmtId="0" fontId="7" fillId="4" borderId="0">
      <alignment vertical="center"/>
    </xf>
    <xf numFmtId="0" fontId="8" fillId="5" borderId="4">
      <alignment vertical="center"/>
    </xf>
    <xf numFmtId="0" fontId="9" fillId="6" borderId="5">
      <alignment vertical="center"/>
    </xf>
    <xf numFmtId="0" fontId="10" fillId="6" borderId="4">
      <alignment vertical="center"/>
    </xf>
    <xf numFmtId="0" fontId="11" fillId="0" borderId="6">
      <alignment vertical="center"/>
    </xf>
    <xf numFmtId="0" fontId="12" fillId="7" borderId="7">
      <alignment vertical="center"/>
    </xf>
    <xf numFmtId="0" fontId="13" fillId="0" borderId="0">
      <alignment vertical="center"/>
    </xf>
    <xf numFmtId="0" fontId="40" fillId="8" borderId="8">
      <alignment vertical="center"/>
    </xf>
    <xf numFmtId="0" fontId="14" fillId="0" borderId="0">
      <alignment vertical="center"/>
    </xf>
    <xf numFmtId="0" fontId="15" fillId="0" borderId="9">
      <alignment vertical="center"/>
    </xf>
    <xf numFmtId="0" fontId="16" fillId="9" borderId="0">
      <alignment vertical="center"/>
    </xf>
    <xf numFmtId="0" fontId="40" fillId="10" borderId="0">
      <alignment vertical="center"/>
    </xf>
    <xf numFmtId="0" fontId="40" fillId="11" borderId="0">
      <alignment vertical="center"/>
    </xf>
    <xf numFmtId="0" fontId="16" fillId="12" borderId="0">
      <alignment vertical="center"/>
    </xf>
    <xf numFmtId="0" fontId="16" fillId="13" borderId="0">
      <alignment vertical="center"/>
    </xf>
    <xf numFmtId="0" fontId="40" fillId="14" borderId="0">
      <alignment vertical="center"/>
    </xf>
    <xf numFmtId="0" fontId="40" fillId="15" borderId="0">
      <alignment vertical="center"/>
    </xf>
    <xf numFmtId="0" fontId="16" fillId="16" borderId="0">
      <alignment vertical="center"/>
    </xf>
    <xf numFmtId="0" fontId="16" fillId="7" borderId="0">
      <alignment vertical="center"/>
    </xf>
    <xf numFmtId="0" fontId="40" fillId="17" borderId="0">
      <alignment vertical="center"/>
    </xf>
    <xf numFmtId="0" fontId="40" fillId="18" borderId="0">
      <alignment vertical="center"/>
    </xf>
    <xf numFmtId="0" fontId="16" fillId="19" borderId="0">
      <alignment vertical="center"/>
    </xf>
    <xf numFmtId="0" fontId="16" fillId="20" borderId="0">
      <alignment vertical="center"/>
    </xf>
    <xf numFmtId="0" fontId="40" fillId="21" borderId="0">
      <alignment vertical="center"/>
    </xf>
    <xf numFmtId="0" fontId="40" fillId="22" borderId="0">
      <alignment vertical="center"/>
    </xf>
    <xf numFmtId="0" fontId="16" fillId="23" borderId="0">
      <alignment vertical="center"/>
    </xf>
    <xf numFmtId="0" fontId="16" fillId="24" borderId="0">
      <alignment vertical="center"/>
    </xf>
    <xf numFmtId="0" fontId="40" fillId="25" borderId="0">
      <alignment vertical="center"/>
    </xf>
    <xf numFmtId="0" fontId="40" fillId="26" borderId="0">
      <alignment vertical="center"/>
    </xf>
    <xf numFmtId="0" fontId="16" fillId="27" borderId="0">
      <alignment vertical="center"/>
    </xf>
    <xf numFmtId="0" fontId="16" fillId="28" borderId="0">
      <alignment vertical="center"/>
    </xf>
    <xf numFmtId="0" fontId="40" fillId="29" borderId="0">
      <alignment vertical="center"/>
    </xf>
    <xf numFmtId="0" fontId="40" fillId="30" borderId="0">
      <alignment vertical="center"/>
    </xf>
    <xf numFmtId="0" fontId="16" fillId="31" borderId="0">
      <alignment vertical="center"/>
    </xf>
    <xf numFmtId="0" fontId="17" fillId="0" borderId="0"/>
    <xf numFmtId="0" fontId="40" fillId="0" borderId="0">
      <alignment vertical="center"/>
    </xf>
    <xf numFmtId="0" fontId="18" fillId="0" borderId="0"/>
  </cellStyleXfs>
  <cellXfs count="408">
    <xf numFmtId="0" fontId="0" fillId="0" borderId="0" xfId="0" applyNumberFormat="1">
      <alignment vertical="center"/>
    </xf>
    <xf numFmtId="0" fontId="19" fillId="0" borderId="0" xfId="0" applyNumberFormat="1" applyFont="1" applyFill="1" applyAlignment="1">
      <alignment vertical="center"/>
    </xf>
    <xf numFmtId="0" fontId="2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Border="1" applyAlignment="1">
      <alignment horizontal="distributed" vertical="center" wrapText="1"/>
    </xf>
    <xf numFmtId="0" fontId="19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vertical="center"/>
    </xf>
    <xf numFmtId="41" fontId="19" fillId="0" borderId="0" xfId="0" applyNumberFormat="1" applyFont="1" applyFill="1" applyBorder="1" applyAlignment="1">
      <alignment horizontal="right" vertical="center"/>
    </xf>
    <xf numFmtId="10" fontId="19" fillId="0" borderId="0" xfId="2" applyNumberFormat="1" applyFont="1" applyBorder="1" applyAlignment="1">
      <alignment vertical="center"/>
    </xf>
    <xf numFmtId="41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179" fontId="19" fillId="0" borderId="0" xfId="0" applyNumberFormat="1" applyFont="1" applyFill="1" applyAlignment="1">
      <alignment vertical="center"/>
    </xf>
    <xf numFmtId="43" fontId="19" fillId="0" borderId="0" xfId="0" applyNumberFormat="1" applyFont="1" applyFill="1" applyAlignment="1">
      <alignment vertical="center"/>
    </xf>
    <xf numFmtId="0" fontId="22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vertical="center"/>
    </xf>
    <xf numFmtId="0" fontId="22" fillId="0" borderId="0" xfId="0" applyNumberFormat="1" applyFont="1" applyFill="1">
      <alignment vertical="center"/>
    </xf>
    <xf numFmtId="41" fontId="21" fillId="0" borderId="0" xfId="0" applyNumberFormat="1" applyFont="1" applyFill="1" applyBorder="1" applyAlignment="1" applyProtection="1">
      <alignment vertical="center"/>
      <protection locked="0"/>
    </xf>
    <xf numFmtId="182" fontId="23" fillId="0" borderId="0" xfId="0" applyNumberFormat="1" applyFont="1" applyFill="1" applyAlignment="1">
      <alignment vertical="center"/>
    </xf>
    <xf numFmtId="185" fontId="0" fillId="32" borderId="0" xfId="0" applyNumberFormat="1" applyFont="1" applyFill="1" applyBorder="1" applyAlignment="1">
      <alignment horizontal="center" vertical="center" wrapText="1"/>
    </xf>
    <xf numFmtId="185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>
      <alignment vertical="center"/>
    </xf>
    <xf numFmtId="0" fontId="15" fillId="0" borderId="19" xfId="0" applyNumberFormat="1" applyFont="1" applyFill="1" applyBorder="1" applyAlignment="1">
      <alignment vertical="center"/>
    </xf>
    <xf numFmtId="0" fontId="15" fillId="0" borderId="19" xfId="0" applyNumberFormat="1" applyFont="1" applyFill="1" applyBorder="1" applyAlignment="1">
      <alignment horizontal="center" vertical="center"/>
    </xf>
    <xf numFmtId="0" fontId="15" fillId="0" borderId="19" xfId="0" applyNumberFormat="1" applyFont="1" applyFill="1" applyBorder="1" applyAlignment="1">
      <alignment horizontal="left" vertical="center"/>
    </xf>
    <xf numFmtId="0" fontId="15" fillId="0" borderId="20" xfId="0" applyNumberFormat="1" applyFont="1" applyFill="1" applyBorder="1" applyAlignment="1">
      <alignment horizontal="center" vertical="center"/>
    </xf>
    <xf numFmtId="0" fontId="15" fillId="0" borderId="15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distributed" vertical="center" wrapText="1"/>
    </xf>
    <xf numFmtId="0" fontId="15" fillId="0" borderId="16" xfId="0" applyNumberFormat="1" applyFont="1" applyFill="1" applyBorder="1" applyAlignment="1">
      <alignment horizontal="center" vertical="center"/>
    </xf>
    <xf numFmtId="41" fontId="15" fillId="0" borderId="15" xfId="0" applyNumberFormat="1" applyFont="1" applyFill="1" applyBorder="1" applyAlignment="1">
      <alignment vertical="center"/>
    </xf>
    <xf numFmtId="41" fontId="15" fillId="0" borderId="14" xfId="0" applyNumberFormat="1" applyFont="1" applyFill="1" applyBorder="1" applyAlignment="1">
      <alignment horizontal="center" vertical="center"/>
    </xf>
    <xf numFmtId="41" fontId="15" fillId="0" borderId="15" xfId="0" applyNumberFormat="1" applyFont="1" applyFill="1" applyBorder="1" applyAlignment="1">
      <alignment horizontal="center" vertical="center"/>
    </xf>
    <xf numFmtId="0" fontId="15" fillId="0" borderId="21" xfId="0" applyNumberFormat="1" applyFont="1" applyFill="1" applyBorder="1" applyAlignment="1">
      <alignment horizontal="center" vertical="center"/>
    </xf>
    <xf numFmtId="0" fontId="15" fillId="0" borderId="22" xfId="0" applyNumberFormat="1" applyFont="1" applyFill="1" applyBorder="1" applyAlignment="1">
      <alignment horizontal="center" vertical="center"/>
    </xf>
    <xf numFmtId="0" fontId="15" fillId="0" borderId="23" xfId="0" applyNumberFormat="1" applyFont="1" applyFill="1" applyBorder="1" applyAlignment="1">
      <alignment horizontal="center" vertical="center"/>
    </xf>
    <xf numFmtId="41" fontId="15" fillId="0" borderId="21" xfId="0" applyNumberFormat="1" applyFont="1" applyFill="1" applyBorder="1" applyAlignment="1">
      <alignment vertical="center"/>
    </xf>
    <xf numFmtId="41" fontId="15" fillId="0" borderId="21" xfId="0" applyNumberFormat="1" applyFont="1" applyFill="1" applyBorder="1" applyAlignment="1">
      <alignment horizontal="center" vertical="center"/>
    </xf>
    <xf numFmtId="41" fontId="15" fillId="0" borderId="24" xfId="0" applyNumberFormat="1" applyFont="1" applyFill="1" applyBorder="1" applyAlignment="1">
      <alignment horizontal="center" vertical="center"/>
    </xf>
    <xf numFmtId="0" fontId="15" fillId="0" borderId="15" xfId="0" applyNumberFormat="1" applyFont="1" applyFill="1" applyBorder="1" applyAlignment="1">
      <alignment horizontal="center" vertical="distributed"/>
    </xf>
    <xf numFmtId="0" fontId="15" fillId="0" borderId="16" xfId="0" applyNumberFormat="1" applyFont="1" applyFill="1" applyBorder="1" applyAlignment="1">
      <alignment horizontal="center" vertical="distributed"/>
    </xf>
    <xf numFmtId="0" fontId="15" fillId="0" borderId="21" xfId="0" applyNumberFormat="1" applyFont="1" applyFill="1" applyBorder="1" applyAlignment="1">
      <alignment horizontal="center" vertical="distributed"/>
    </xf>
    <xf numFmtId="0" fontId="15" fillId="0" borderId="23" xfId="0" applyNumberFormat="1" applyFont="1" applyFill="1" applyBorder="1" applyAlignment="1">
      <alignment horizontal="center" vertical="distributed"/>
    </xf>
    <xf numFmtId="0" fontId="15" fillId="0" borderId="0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top"/>
    </xf>
    <xf numFmtId="0" fontId="15" fillId="0" borderId="14" xfId="0" applyNumberFormat="1" applyFont="1" applyFill="1" applyBorder="1" applyAlignment="1">
      <alignment horizontal="center" vertical="center"/>
    </xf>
    <xf numFmtId="0" fontId="15" fillId="0" borderId="13" xfId="0" applyNumberFormat="1" applyFont="1" applyFill="1" applyBorder="1" applyAlignment="1">
      <alignment horizontal="center" vertical="center"/>
    </xf>
    <xf numFmtId="41" fontId="15" fillId="0" borderId="14" xfId="0" applyNumberFormat="1" applyFont="1" applyFill="1" applyBorder="1" applyAlignment="1">
      <alignment vertical="center"/>
    </xf>
    <xf numFmtId="0" fontId="15" fillId="0" borderId="25" xfId="0" applyNumberFormat="1" applyFont="1" applyFill="1" applyBorder="1" applyAlignment="1">
      <alignment vertical="center"/>
    </xf>
    <xf numFmtId="0" fontId="15" fillId="0" borderId="26" xfId="0" applyNumberFormat="1" applyFont="1" applyFill="1" applyBorder="1" applyAlignment="1">
      <alignment horizontal="center" vertical="center"/>
    </xf>
    <xf numFmtId="41" fontId="15" fillId="0" borderId="21" xfId="0" applyNumberFormat="1" applyFont="1" applyFill="1" applyBorder="1" applyAlignment="1">
      <alignment horizontal="right" vertical="center"/>
    </xf>
    <xf numFmtId="0" fontId="15" fillId="0" borderId="27" xfId="0" applyNumberFormat="1" applyFont="1" applyFill="1" applyBorder="1" applyAlignment="1">
      <alignment vertical="center"/>
    </xf>
    <xf numFmtId="0" fontId="15" fillId="0" borderId="28" xfId="0" applyNumberFormat="1" applyFont="1" applyFill="1" applyBorder="1" applyAlignment="1">
      <alignment horizontal="center" vertical="center"/>
    </xf>
    <xf numFmtId="41" fontId="15" fillId="0" borderId="29" xfId="0" applyNumberFormat="1" applyFont="1" applyFill="1" applyBorder="1" applyAlignment="1">
      <alignment horizontal="right" vertical="center"/>
    </xf>
    <xf numFmtId="41" fontId="15" fillId="0" borderId="30" xfId="0" applyNumberFormat="1" applyFont="1" applyFill="1" applyBorder="1" applyAlignment="1">
      <alignment vertical="center"/>
    </xf>
    <xf numFmtId="0" fontId="24" fillId="0" borderId="0" xfId="0" applyNumberFormat="1" applyFont="1" applyFill="1" applyAlignment="1">
      <alignment vertical="center"/>
    </xf>
    <xf numFmtId="0" fontId="15" fillId="0" borderId="0" xfId="0" applyNumberFormat="1" applyFont="1" applyFill="1" applyBorder="1" applyAlignment="1">
      <alignment horizontal="right"/>
    </xf>
    <xf numFmtId="41" fontId="24" fillId="0" borderId="0" xfId="0" applyNumberFormat="1" applyFont="1" applyFill="1" applyBorder="1" applyAlignment="1" applyProtection="1">
      <alignment vertical="center"/>
      <protection locked="0"/>
    </xf>
    <xf numFmtId="0" fontId="15" fillId="0" borderId="32" xfId="0" applyNumberFormat="1" applyFont="1" applyFill="1" applyBorder="1">
      <alignment vertical="center"/>
    </xf>
    <xf numFmtId="41" fontId="15" fillId="0" borderId="33" xfId="0" applyNumberFormat="1" applyFont="1" applyFill="1" applyBorder="1">
      <alignment vertical="center"/>
    </xf>
    <xf numFmtId="0" fontId="15" fillId="0" borderId="33" xfId="0" applyNumberFormat="1" applyFont="1" applyFill="1" applyBorder="1">
      <alignment vertical="center"/>
    </xf>
    <xf numFmtId="0" fontId="15" fillId="0" borderId="34" xfId="0" applyNumberFormat="1" applyFont="1" applyFill="1" applyBorder="1">
      <alignment vertical="center"/>
    </xf>
    <xf numFmtId="0" fontId="15" fillId="0" borderId="35" xfId="0" applyNumberFormat="1" applyFont="1" applyFill="1" applyBorder="1" applyAlignment="1">
      <alignment horizontal="center" vertical="center"/>
    </xf>
    <xf numFmtId="0" fontId="0" fillId="32" borderId="36" xfId="0" applyNumberFormat="1" applyFont="1" applyFill="1" applyBorder="1" applyAlignment="1" applyProtection="1">
      <alignment horizontal="center" vertical="center"/>
    </xf>
    <xf numFmtId="41" fontId="0" fillId="0" borderId="36" xfId="1" applyNumberFormat="1" applyFont="1" applyFill="1" applyBorder="1" applyAlignment="1" applyProtection="1">
      <alignment horizontal="right" vertical="center"/>
    </xf>
    <xf numFmtId="41" fontId="0" fillId="32" borderId="36" xfId="1" applyNumberFormat="1" applyFont="1" applyFill="1" applyBorder="1" applyAlignment="1" applyProtection="1">
      <alignment horizontal="right" vertical="center"/>
    </xf>
    <xf numFmtId="0" fontId="0" fillId="0" borderId="36" xfId="0" applyNumberFormat="1" applyFont="1" applyFill="1" applyBorder="1" applyAlignment="1">
      <alignment horizontal="center" vertical="center"/>
    </xf>
    <xf numFmtId="41" fontId="0" fillId="0" borderId="36" xfId="1" applyNumberFormat="1" applyFont="1" applyBorder="1" applyAlignment="1">
      <alignment horizontal="right" vertical="center"/>
    </xf>
    <xf numFmtId="0" fontId="0" fillId="0" borderId="41" xfId="0" applyNumberFormat="1" applyFont="1" applyFill="1" applyBorder="1" applyAlignment="1">
      <alignment horizontal="center" vertical="center" wrapText="1"/>
    </xf>
    <xf numFmtId="0" fontId="0" fillId="32" borderId="36" xfId="0" applyNumberFormat="1" applyFont="1" applyFill="1" applyBorder="1" applyAlignment="1">
      <alignment horizontal="right" vertical="center"/>
    </xf>
    <xf numFmtId="0" fontId="0" fillId="32" borderId="36" xfId="0" applyNumberFormat="1" applyFont="1" applyFill="1" applyBorder="1" applyAlignment="1">
      <alignment horizontal="center" vertical="center"/>
    </xf>
    <xf numFmtId="184" fontId="0" fillId="32" borderId="36" xfId="0" applyNumberFormat="1" applyFont="1" applyFill="1" applyBorder="1" applyAlignment="1">
      <alignment horizontal="center" vertical="center"/>
    </xf>
    <xf numFmtId="41" fontId="0" fillId="32" borderId="36" xfId="1" applyNumberFormat="1" applyFont="1" applyFill="1" applyBorder="1" applyAlignment="1">
      <alignment horizontal="right" vertical="center"/>
    </xf>
    <xf numFmtId="41" fontId="0" fillId="32" borderId="36" xfId="1" applyNumberFormat="1" applyFont="1" applyFill="1" applyBorder="1" applyAlignment="1">
      <alignment vertical="center"/>
    </xf>
    <xf numFmtId="0" fontId="0" fillId="32" borderId="41" xfId="0" applyNumberFormat="1" applyFont="1" applyFill="1" applyBorder="1" applyAlignment="1">
      <alignment horizontal="center" vertical="center" wrapText="1"/>
    </xf>
    <xf numFmtId="181" fontId="0" fillId="0" borderId="36" xfId="0" applyNumberFormat="1" applyFont="1" applyFill="1" applyBorder="1" applyAlignment="1">
      <alignment horizontal="center" vertical="center"/>
    </xf>
    <xf numFmtId="41" fontId="0" fillId="32" borderId="36" xfId="1" applyNumberFormat="1" applyFont="1" applyFill="1" applyBorder="1">
      <alignment vertical="center"/>
    </xf>
    <xf numFmtId="41" fontId="15" fillId="32" borderId="36" xfId="1" applyNumberFormat="1" applyFont="1" applyFill="1" applyBorder="1">
      <alignment vertical="center"/>
    </xf>
    <xf numFmtId="41" fontId="15" fillId="0" borderId="36" xfId="1" applyNumberFormat="1" applyFont="1" applyBorder="1" applyAlignment="1">
      <alignment horizontal="right" vertical="center"/>
    </xf>
    <xf numFmtId="0" fontId="0" fillId="32" borderId="41" xfId="0" applyNumberFormat="1" applyFont="1" applyFill="1" applyBorder="1" applyAlignment="1">
      <alignment horizontal="center" vertical="center"/>
    </xf>
    <xf numFmtId="181" fontId="0" fillId="32" borderId="36" xfId="0" applyNumberFormat="1" applyFont="1" applyFill="1" applyBorder="1" applyAlignment="1">
      <alignment horizontal="center" vertical="center"/>
    </xf>
    <xf numFmtId="0" fontId="0" fillId="0" borderId="41" xfId="0" applyNumberFormat="1" applyFont="1" applyFill="1" applyBorder="1" applyAlignment="1">
      <alignment horizontal="right" vertical="center"/>
    </xf>
    <xf numFmtId="0" fontId="15" fillId="0" borderId="43" xfId="0" applyNumberFormat="1" applyFont="1" applyFill="1" applyBorder="1" applyAlignment="1">
      <alignment horizontal="center" vertical="center"/>
    </xf>
    <xf numFmtId="0" fontId="15" fillId="0" borderId="43" xfId="0" applyNumberFormat="1" applyFont="1" applyFill="1" applyBorder="1" applyAlignment="1">
      <alignment horizontal="right" vertical="center"/>
    </xf>
    <xf numFmtId="41" fontId="0" fillId="0" borderId="43" xfId="1" applyNumberFormat="1" applyFont="1" applyBorder="1">
      <alignment vertical="center"/>
    </xf>
    <xf numFmtId="41" fontId="15" fillId="0" borderId="43" xfId="1" applyNumberFormat="1" applyFont="1" applyBorder="1">
      <alignment vertical="center"/>
    </xf>
    <xf numFmtId="41" fontId="15" fillId="0" borderId="43" xfId="1" applyNumberFormat="1" applyFont="1" applyBorder="1" applyAlignment="1">
      <alignment horizontal="right" vertical="center"/>
    </xf>
    <xf numFmtId="0" fontId="0" fillId="0" borderId="40" xfId="0" applyNumberFormat="1" applyFont="1" applyFill="1" applyBorder="1">
      <alignment vertical="center"/>
    </xf>
    <xf numFmtId="176" fontId="25" fillId="0" borderId="15" xfId="0" applyNumberFormat="1" applyFont="1" applyFill="1" applyBorder="1" applyAlignment="1">
      <alignment horizontal="left" vertical="center"/>
    </xf>
    <xf numFmtId="41" fontId="25" fillId="0" borderId="14" xfId="0" applyNumberFormat="1" applyFont="1" applyFill="1" applyBorder="1" applyAlignment="1">
      <alignment vertical="center"/>
    </xf>
    <xf numFmtId="41" fontId="25" fillId="0" borderId="24" xfId="0" applyNumberFormat="1" applyFont="1" applyFill="1" applyBorder="1" applyAlignment="1">
      <alignment vertical="center"/>
    </xf>
    <xf numFmtId="176" fontId="25" fillId="0" borderId="14" xfId="0" applyNumberFormat="1" applyFont="1" applyFill="1" applyBorder="1" applyAlignment="1">
      <alignment vertical="center"/>
    </xf>
    <xf numFmtId="178" fontId="25" fillId="0" borderId="24" xfId="0" applyNumberFormat="1" applyFont="1" applyFill="1" applyBorder="1" applyAlignment="1">
      <alignment horizontal="left" vertical="center"/>
    </xf>
    <xf numFmtId="41" fontId="25" fillId="0" borderId="21" xfId="0" applyNumberFormat="1" applyFont="1" applyFill="1" applyBorder="1" applyAlignment="1">
      <alignment vertical="center"/>
    </xf>
    <xf numFmtId="176" fontId="25" fillId="0" borderId="15" xfId="0" quotePrefix="1" applyNumberFormat="1" applyFont="1" applyFill="1" applyBorder="1" applyAlignment="1">
      <alignment horizontal="left" vertical="center"/>
    </xf>
    <xf numFmtId="41" fontId="26" fillId="0" borderId="21" xfId="0" applyNumberFormat="1" applyFont="1" applyFill="1" applyBorder="1" applyAlignment="1">
      <alignment horizontal="center" vertical="center"/>
    </xf>
    <xf numFmtId="41" fontId="25" fillId="0" borderId="24" xfId="0" applyNumberFormat="1" applyFont="1" applyFill="1" applyBorder="1" applyAlignment="1">
      <alignment horizontal="center" vertical="center"/>
    </xf>
    <xf numFmtId="176" fontId="23" fillId="0" borderId="0" xfId="0" applyNumberFormat="1" applyFont="1" applyFill="1" applyAlignment="1">
      <alignment vertical="center"/>
    </xf>
    <xf numFmtId="41" fontId="19" fillId="0" borderId="18" xfId="1" applyNumberFormat="1" applyFont="1" applyFill="1" applyBorder="1" applyAlignment="1">
      <alignment vertical="center"/>
    </xf>
    <xf numFmtId="0" fontId="19" fillId="0" borderId="18" xfId="0" applyNumberFormat="1" applyFont="1" applyFill="1" applyBorder="1" applyAlignment="1">
      <alignment horizontal="center" vertical="center"/>
    </xf>
    <xf numFmtId="41" fontId="19" fillId="0" borderId="18" xfId="1" applyNumberFormat="1" applyFont="1" applyFill="1" applyBorder="1" applyAlignment="1">
      <alignment horizontal="center" vertical="center"/>
    </xf>
    <xf numFmtId="41" fontId="15" fillId="0" borderId="21" xfId="0" applyNumberFormat="1" applyFont="1" applyFill="1" applyBorder="1" applyAlignment="1">
      <alignment horizontal="right" vertical="center"/>
    </xf>
    <xf numFmtId="3" fontId="23" fillId="0" borderId="0" xfId="0" applyNumberFormat="1" applyFont="1" applyFill="1" applyAlignment="1">
      <alignment horizontal="center" vertical="center"/>
    </xf>
    <xf numFmtId="176" fontId="23" fillId="0" borderId="0" xfId="0" applyNumberFormat="1" applyFont="1" applyFill="1" applyAlignment="1">
      <alignment horizontal="center" vertical="center"/>
    </xf>
    <xf numFmtId="0" fontId="15" fillId="32" borderId="0" xfId="0" applyNumberFormat="1" applyFont="1" applyFill="1" applyBorder="1" applyAlignment="1">
      <alignment horizontal="distributed" vertical="center" wrapText="1"/>
    </xf>
    <xf numFmtId="41" fontId="25" fillId="0" borderId="29" xfId="0" applyNumberFormat="1" applyFont="1" applyFill="1" applyBorder="1" applyAlignment="1">
      <alignment vertical="center"/>
    </xf>
    <xf numFmtId="185" fontId="0" fillId="0" borderId="42" xfId="0" applyNumberFormat="1" applyFont="1" applyFill="1" applyBorder="1" applyAlignment="1">
      <alignment horizontal="center" vertical="center" wrapText="1"/>
    </xf>
    <xf numFmtId="0" fontId="0" fillId="0" borderId="42" xfId="0" applyNumberFormat="1" applyFont="1" applyFill="1" applyBorder="1" applyAlignment="1">
      <alignment horizontal="center" vertical="center" wrapText="1"/>
    </xf>
    <xf numFmtId="185" fontId="0" fillId="0" borderId="36" xfId="0" applyNumberFormat="1" applyFont="1" applyFill="1" applyBorder="1" applyAlignment="1">
      <alignment horizontal="center" vertical="center" wrapText="1"/>
    </xf>
    <xf numFmtId="0" fontId="0" fillId="0" borderId="36" xfId="0" applyNumberFormat="1" applyFont="1" applyFill="1" applyBorder="1" applyAlignment="1">
      <alignment horizontal="center" vertical="center" wrapText="1"/>
    </xf>
    <xf numFmtId="178" fontId="19" fillId="0" borderId="0" xfId="2" applyNumberFormat="1" applyFont="1" applyFill="1" applyAlignment="1">
      <alignment vertical="center"/>
    </xf>
    <xf numFmtId="3" fontId="27" fillId="0" borderId="52" xfId="0" applyNumberFormat="1" applyFont="1" applyBorder="1" applyAlignment="1">
      <alignment horizontal="right" vertical="center" wrapText="1"/>
    </xf>
    <xf numFmtId="0" fontId="28" fillId="0" borderId="52" xfId="0" applyNumberFormat="1" applyFont="1" applyBorder="1" applyAlignment="1">
      <alignment horizontal="center" vertical="center" wrapText="1"/>
    </xf>
    <xf numFmtId="0" fontId="29" fillId="0" borderId="52" xfId="0" applyNumberFormat="1" applyFont="1" applyBorder="1" applyAlignment="1">
      <alignment horizontal="right" vertical="center" wrapText="1"/>
    </xf>
    <xf numFmtId="0" fontId="25" fillId="0" borderId="53" xfId="0" applyNumberFormat="1" applyFont="1" applyBorder="1" applyAlignment="1">
      <alignment horizontal="left" vertical="center" wrapText="1"/>
    </xf>
    <xf numFmtId="3" fontId="27" fillId="0" borderId="54" xfId="0" applyNumberFormat="1" applyFont="1" applyBorder="1" applyAlignment="1">
      <alignment horizontal="right" vertical="center" wrapText="1"/>
    </xf>
    <xf numFmtId="0" fontId="30" fillId="0" borderId="54" xfId="0" applyNumberFormat="1" applyFont="1" applyBorder="1" applyAlignment="1">
      <alignment horizontal="center" vertical="center" wrapText="1"/>
    </xf>
    <xf numFmtId="0" fontId="29" fillId="0" borderId="54" xfId="0" applyNumberFormat="1" applyFont="1" applyBorder="1" applyAlignment="1">
      <alignment horizontal="right" vertical="center" wrapText="1"/>
    </xf>
    <xf numFmtId="0" fontId="25" fillId="0" borderId="55" xfId="0" applyNumberFormat="1" applyFont="1" applyBorder="1" applyAlignment="1">
      <alignment horizontal="left" vertical="center" wrapText="1"/>
    </xf>
    <xf numFmtId="0" fontId="27" fillId="0" borderId="56" xfId="0" applyNumberFormat="1" applyFont="1" applyBorder="1" applyAlignment="1">
      <alignment horizontal="center" vertical="center" wrapText="1"/>
    </xf>
    <xf numFmtId="0" fontId="31" fillId="0" borderId="57" xfId="0" applyNumberFormat="1" applyFont="1" applyBorder="1" applyAlignment="1">
      <alignment horizontal="center" vertical="center" wrapText="1"/>
    </xf>
    <xf numFmtId="0" fontId="27" fillId="0" borderId="57" xfId="0" applyNumberFormat="1" applyFont="1" applyBorder="1" applyAlignment="1">
      <alignment horizontal="center" vertical="center" wrapText="1"/>
    </xf>
    <xf numFmtId="0" fontId="0" fillId="0" borderId="57" xfId="0" applyNumberFormat="1" applyBorder="1" applyAlignment="1">
      <alignment vertical="center" wrapText="1"/>
    </xf>
    <xf numFmtId="0" fontId="0" fillId="0" borderId="58" xfId="0" applyNumberFormat="1" applyBorder="1" applyAlignment="1">
      <alignment vertical="center" wrapText="1"/>
    </xf>
    <xf numFmtId="0" fontId="27" fillId="0" borderId="59" xfId="0" applyNumberFormat="1" applyFont="1" applyBorder="1" applyAlignment="1">
      <alignment horizontal="center" vertical="center" wrapText="1"/>
    </xf>
    <xf numFmtId="0" fontId="27" fillId="0" borderId="60" xfId="0" applyNumberFormat="1" applyFont="1" applyBorder="1" applyAlignment="1">
      <alignment horizontal="center" vertical="center" wrapText="1"/>
    </xf>
    <xf numFmtId="0" fontId="0" fillId="0" borderId="61" xfId="0" applyNumberFormat="1" applyBorder="1" applyAlignment="1">
      <alignment vertical="center" wrapText="1"/>
    </xf>
    <xf numFmtId="0" fontId="32" fillId="0" borderId="54" xfId="0" applyNumberFormat="1" applyFont="1" applyBorder="1" applyAlignment="1">
      <alignment horizontal="justify" vertical="center" wrapText="1"/>
    </xf>
    <xf numFmtId="0" fontId="27" fillId="0" borderId="54" xfId="0" applyNumberFormat="1" applyFont="1" applyBorder="1" applyAlignment="1">
      <alignment horizontal="justify" vertical="center" wrapText="1"/>
    </xf>
    <xf numFmtId="0" fontId="28" fillId="0" borderId="54" xfId="0" applyNumberFormat="1" applyFont="1" applyBorder="1" applyAlignment="1">
      <alignment horizontal="center" vertical="center" wrapText="1"/>
    </xf>
    <xf numFmtId="0" fontId="31" fillId="0" borderId="54" xfId="0" applyNumberFormat="1" applyFont="1" applyBorder="1" applyAlignment="1">
      <alignment horizontal="right" vertical="center" wrapText="1"/>
    </xf>
    <xf numFmtId="0" fontId="30" fillId="0" borderId="59" xfId="0" applyNumberFormat="1" applyFont="1" applyBorder="1" applyAlignment="1">
      <alignment horizontal="center" vertical="center" wrapText="1"/>
    </xf>
    <xf numFmtId="0" fontId="30" fillId="0" borderId="61" xfId="0" applyNumberFormat="1" applyFont="1" applyBorder="1" applyAlignment="1">
      <alignment horizontal="center" vertical="center" wrapText="1"/>
    </xf>
    <xf numFmtId="0" fontId="31" fillId="0" borderId="60" xfId="0" applyNumberFormat="1" applyFont="1" applyBorder="1" applyAlignment="1">
      <alignment horizontal="center" vertical="center" wrapText="1"/>
    </xf>
    <xf numFmtId="0" fontId="0" fillId="0" borderId="60" xfId="0" applyNumberFormat="1" applyBorder="1" applyAlignment="1">
      <alignment vertical="center" wrapText="1"/>
    </xf>
    <xf numFmtId="0" fontId="27" fillId="0" borderId="54" xfId="0" applyNumberFormat="1" applyFont="1" applyBorder="1" applyAlignment="1">
      <alignment horizontal="center" vertical="center" wrapText="1"/>
    </xf>
    <xf numFmtId="0" fontId="31" fillId="0" borderId="54" xfId="0" applyNumberFormat="1" applyFont="1" applyBorder="1" applyAlignment="1">
      <alignment horizontal="center" vertical="center" wrapText="1"/>
    </xf>
    <xf numFmtId="0" fontId="33" fillId="0" borderId="55" xfId="0" applyNumberFormat="1" applyFont="1" applyBorder="1" applyAlignment="1">
      <alignment horizontal="left" vertical="center" wrapText="1"/>
    </xf>
    <xf numFmtId="0" fontId="31" fillId="0" borderId="62" xfId="0" applyNumberFormat="1" applyFont="1" applyBorder="1" applyAlignment="1">
      <alignment horizontal="right" vertical="center" wrapText="1"/>
    </xf>
    <xf numFmtId="0" fontId="29" fillId="0" borderId="62" xfId="0" applyNumberFormat="1" applyFont="1" applyBorder="1" applyAlignment="1">
      <alignment horizontal="right" vertical="center" wrapText="1"/>
    </xf>
    <xf numFmtId="0" fontId="25" fillId="0" borderId="63" xfId="0" applyNumberFormat="1" applyFont="1" applyBorder="1" applyAlignment="1">
      <alignment horizontal="left" vertical="center" wrapText="1"/>
    </xf>
    <xf numFmtId="0" fontId="25" fillId="0" borderId="64" xfId="0" applyNumberFormat="1" applyFont="1" applyBorder="1" applyAlignment="1">
      <alignment horizontal="left" vertical="center" wrapText="1"/>
    </xf>
    <xf numFmtId="0" fontId="29" fillId="0" borderId="61" xfId="0" applyNumberFormat="1" applyFont="1" applyBorder="1" applyAlignment="1">
      <alignment horizontal="right" vertical="center" wrapText="1"/>
    </xf>
    <xf numFmtId="0" fontId="32" fillId="33" borderId="65" xfId="0" applyNumberFormat="1" applyFont="1" applyFill="1" applyBorder="1" applyAlignment="1">
      <alignment horizontal="center" vertical="center" wrapText="1"/>
    </xf>
    <xf numFmtId="0" fontId="32" fillId="33" borderId="60" xfId="0" applyNumberFormat="1" applyFont="1" applyFill="1" applyBorder="1" applyAlignment="1">
      <alignment horizontal="center" vertical="center" wrapText="1"/>
    </xf>
    <xf numFmtId="0" fontId="0" fillId="33" borderId="66" xfId="0" applyNumberFormat="1" applyFill="1" applyBorder="1" applyAlignment="1">
      <alignment vertical="center" wrapText="1"/>
    </xf>
    <xf numFmtId="0" fontId="34" fillId="33" borderId="59" xfId="0" applyNumberFormat="1" applyFont="1" applyFill="1" applyBorder="1" applyAlignment="1">
      <alignment horizontal="center" vertical="center" wrapText="1"/>
    </xf>
    <xf numFmtId="0" fontId="34" fillId="33" borderId="66" xfId="0" applyNumberFormat="1" applyFont="1" applyFill="1" applyBorder="1" applyAlignment="1">
      <alignment horizontal="center" vertical="center" wrapText="1"/>
    </xf>
    <xf numFmtId="41" fontId="29" fillId="0" borderId="54" xfId="0" applyNumberFormat="1" applyFont="1" applyBorder="1" applyAlignment="1">
      <alignment horizontal="right" vertical="center" wrapText="1"/>
    </xf>
    <xf numFmtId="41" fontId="31" fillId="0" borderId="54" xfId="0" applyNumberFormat="1" applyFont="1" applyBorder="1" applyAlignment="1">
      <alignment horizontal="right" vertical="center" wrapText="1"/>
    </xf>
    <xf numFmtId="41" fontId="29" fillId="0" borderId="52" xfId="0" applyNumberFormat="1" applyFont="1" applyBorder="1" applyAlignment="1">
      <alignment horizontal="right" vertical="center" wrapText="1"/>
    </xf>
    <xf numFmtId="178" fontId="29" fillId="0" borderId="52" xfId="2" applyNumberFormat="1" applyFont="1" applyBorder="1" applyAlignment="1">
      <alignment horizontal="right" vertical="center" wrapText="1"/>
    </xf>
    <xf numFmtId="41" fontId="19" fillId="0" borderId="0" xfId="1" applyNumberFormat="1" applyFont="1" applyFill="1" applyAlignment="1">
      <alignment vertical="center"/>
    </xf>
    <xf numFmtId="178" fontId="27" fillId="0" borderId="52" xfId="2" applyNumberFormat="1" applyFont="1" applyBorder="1" applyAlignment="1">
      <alignment horizontal="right" vertical="center" wrapText="1"/>
    </xf>
    <xf numFmtId="178" fontId="27" fillId="0" borderId="54" xfId="0" applyNumberFormat="1" applyFont="1" applyBorder="1" applyAlignment="1">
      <alignment horizontal="center" vertical="center" wrapText="1"/>
    </xf>
    <xf numFmtId="0" fontId="33" fillId="0" borderId="67" xfId="0" applyNumberFormat="1" applyFont="1" applyBorder="1" applyAlignment="1">
      <alignment horizontal="center" vertical="center" wrapText="1"/>
    </xf>
    <xf numFmtId="0" fontId="33" fillId="0" borderId="68" xfId="0" applyNumberFormat="1" applyFont="1" applyBorder="1" applyAlignment="1">
      <alignment horizontal="center" vertical="center" wrapText="1"/>
    </xf>
    <xf numFmtId="0" fontId="33" fillId="0" borderId="69" xfId="0" applyNumberFormat="1" applyFont="1" applyBorder="1" applyAlignment="1">
      <alignment horizontal="center" vertical="center" wrapText="1"/>
    </xf>
    <xf numFmtId="0" fontId="25" fillId="0" borderId="67" xfId="0" applyNumberFormat="1" applyFont="1" applyBorder="1" applyAlignment="1">
      <alignment horizontal="center" vertical="center" wrapText="1"/>
    </xf>
    <xf numFmtId="3" fontId="25" fillId="0" borderId="68" xfId="0" applyNumberFormat="1" applyFont="1" applyBorder="1" applyAlignment="1">
      <alignment horizontal="center" vertical="center" wrapText="1"/>
    </xf>
    <xf numFmtId="0" fontId="25" fillId="0" borderId="68" xfId="0" applyNumberFormat="1" applyFont="1" applyBorder="1" applyAlignment="1">
      <alignment horizontal="center" vertical="center" wrapText="1"/>
    </xf>
    <xf numFmtId="0" fontId="25" fillId="0" borderId="69" xfId="0" applyNumberFormat="1" applyFont="1" applyBorder="1" applyAlignment="1">
      <alignment horizontal="center" vertical="center" wrapText="1"/>
    </xf>
    <xf numFmtId="41" fontId="25" fillId="0" borderId="68" xfId="1" applyNumberFormat="1" applyFont="1" applyBorder="1" applyAlignment="1">
      <alignment horizontal="center" vertical="center" wrapText="1"/>
    </xf>
    <xf numFmtId="41" fontId="25" fillId="0" borderId="52" xfId="0" applyNumberFormat="1" applyFont="1" applyBorder="1" applyAlignment="1">
      <alignment horizontal="left" vertical="center" wrapText="1"/>
    </xf>
    <xf numFmtId="189" fontId="25" fillId="0" borderId="52" xfId="0" applyNumberFormat="1" applyFont="1" applyBorder="1" applyAlignment="1">
      <alignment horizontal="left" vertical="center" wrapText="1"/>
    </xf>
    <xf numFmtId="189" fontId="25" fillId="0" borderId="54" xfId="0" applyNumberFormat="1" applyFont="1" applyBorder="1" applyAlignment="1">
      <alignment horizontal="left" vertical="center" wrapText="1"/>
    </xf>
    <xf numFmtId="188" fontId="25" fillId="0" borderId="52" xfId="0" applyNumberFormat="1" applyFont="1" applyBorder="1" applyAlignment="1">
      <alignment horizontal="left" vertical="center" wrapText="1"/>
    </xf>
    <xf numFmtId="186" fontId="29" fillId="32" borderId="70" xfId="0" applyNumberFormat="1" applyFont="1" applyFill="1" applyBorder="1" applyAlignment="1">
      <alignment horizontal="center" vertical="center" wrapText="1"/>
    </xf>
    <xf numFmtId="3" fontId="29" fillId="34" borderId="71" xfId="0" applyNumberFormat="1" applyFont="1" applyFill="1" applyBorder="1" applyAlignment="1">
      <alignment horizontal="center" vertical="center" wrapText="1"/>
    </xf>
    <xf numFmtId="183" fontId="29" fillId="34" borderId="71" xfId="0" applyNumberFormat="1" applyFont="1" applyFill="1" applyBorder="1" applyAlignment="1">
      <alignment horizontal="center" vertical="center" wrapText="1"/>
    </xf>
    <xf numFmtId="176" fontId="29" fillId="34" borderId="72" xfId="0" applyNumberFormat="1" applyFont="1" applyFill="1" applyBorder="1" applyAlignment="1">
      <alignment horizontal="center" vertical="center" wrapText="1"/>
    </xf>
    <xf numFmtId="185" fontId="0" fillId="6" borderId="73" xfId="0" applyNumberFormat="1" applyFont="1" applyFill="1" applyBorder="1" applyAlignment="1">
      <alignment horizontal="center" vertical="center" wrapText="1"/>
    </xf>
    <xf numFmtId="3" fontId="29" fillId="6" borderId="73" xfId="0" applyNumberFormat="1" applyFont="1" applyFill="1" applyBorder="1" applyAlignment="1">
      <alignment horizontal="center" vertical="center" wrapText="1"/>
    </xf>
    <xf numFmtId="183" fontId="29" fillId="6" borderId="73" xfId="0" applyNumberFormat="1" applyFont="1" applyFill="1" applyBorder="1" applyAlignment="1">
      <alignment horizontal="center" vertical="center" wrapText="1"/>
    </xf>
    <xf numFmtId="176" fontId="29" fillId="6" borderId="74" xfId="0" applyNumberFormat="1" applyFont="1" applyFill="1" applyBorder="1" applyAlignment="1">
      <alignment horizontal="center" vertical="center" wrapText="1"/>
    </xf>
    <xf numFmtId="176" fontId="29" fillId="6" borderId="75" xfId="0" applyNumberFormat="1" applyFont="1" applyFill="1" applyBorder="1" applyAlignment="1">
      <alignment horizontal="center" vertical="center" wrapText="1"/>
    </xf>
    <xf numFmtId="0" fontId="25" fillId="0" borderId="76" xfId="0" applyNumberFormat="1" applyFont="1" applyBorder="1" applyAlignment="1">
      <alignment horizontal="left" vertical="center" wrapText="1"/>
    </xf>
    <xf numFmtId="178" fontId="29" fillId="0" borderId="77" xfId="2" applyNumberFormat="1" applyFont="1" applyBorder="1" applyAlignment="1">
      <alignment horizontal="center" vertical="center" wrapText="1"/>
    </xf>
    <xf numFmtId="0" fontId="31" fillId="0" borderId="59" xfId="0" applyNumberFormat="1" applyFont="1" applyBorder="1" applyAlignment="1">
      <alignment horizontal="right" vertical="center" wrapText="1"/>
    </xf>
    <xf numFmtId="41" fontId="25" fillId="0" borderId="59" xfId="0" applyNumberFormat="1" applyFont="1" applyBorder="1" applyAlignment="1">
      <alignment horizontal="left" vertical="center" wrapText="1"/>
    </xf>
    <xf numFmtId="178" fontId="27" fillId="0" borderId="59" xfId="2" applyNumberFormat="1" applyFont="1" applyBorder="1" applyAlignment="1">
      <alignment horizontal="right" vertical="center" wrapText="1"/>
    </xf>
    <xf numFmtId="0" fontId="27" fillId="0" borderId="59" xfId="0" applyNumberFormat="1" applyFont="1" applyBorder="1" applyAlignment="1">
      <alignment horizontal="justify" vertical="center" wrapText="1"/>
    </xf>
    <xf numFmtId="189" fontId="25" fillId="0" borderId="59" xfId="0" applyNumberFormat="1" applyFont="1" applyBorder="1" applyAlignment="1">
      <alignment horizontal="left" vertical="center" wrapText="1"/>
    </xf>
    <xf numFmtId="0" fontId="27" fillId="0" borderId="59" xfId="0" applyNumberFormat="1" applyFont="1" applyBorder="1" applyAlignment="1">
      <alignment horizontal="right" vertical="center" wrapText="1"/>
    </xf>
    <xf numFmtId="0" fontId="35" fillId="0" borderId="0" xfId="0" applyNumberFormat="1" applyFont="1" applyFill="1" applyBorder="1" applyAlignment="1">
      <alignment horizontal="distributed" vertical="center" wrapText="1"/>
    </xf>
    <xf numFmtId="185" fontId="0" fillId="0" borderId="43" xfId="0" applyNumberFormat="1" applyFont="1" applyFill="1" applyBorder="1" applyAlignment="1">
      <alignment horizontal="center" vertical="center" wrapText="1"/>
    </xf>
    <xf numFmtId="0" fontId="0" fillId="0" borderId="43" xfId="0" applyNumberFormat="1" applyFont="1" applyFill="1" applyBorder="1" applyAlignment="1">
      <alignment horizontal="center" vertical="center" wrapText="1"/>
    </xf>
    <xf numFmtId="41" fontId="21" fillId="0" borderId="0" xfId="0" applyNumberFormat="1" applyFont="1" applyFill="1" applyBorder="1" applyAlignment="1" applyProtection="1">
      <alignment vertical="center" wrapText="1"/>
      <protection locked="0"/>
    </xf>
    <xf numFmtId="0" fontId="20" fillId="0" borderId="0" xfId="0" applyNumberFormat="1" applyFont="1" applyFill="1" applyAlignment="1">
      <alignment horizontal="center" vertical="center" wrapText="1"/>
    </xf>
    <xf numFmtId="3" fontId="27" fillId="0" borderId="61" xfId="0" applyNumberFormat="1" applyFont="1" applyBorder="1" applyAlignment="1">
      <alignment horizontal="right" vertical="center" wrapText="1"/>
    </xf>
    <xf numFmtId="0" fontId="29" fillId="0" borderId="61" xfId="0" applyNumberFormat="1" applyFont="1" applyBorder="1" applyAlignment="1">
      <alignment horizontal="right" vertical="center" wrapText="1"/>
    </xf>
    <xf numFmtId="178" fontId="29" fillId="0" borderId="66" xfId="2" applyNumberFormat="1" applyFont="1" applyBorder="1" applyAlignment="1">
      <alignment horizontal="center" vertical="center" wrapText="1"/>
    </xf>
    <xf numFmtId="0" fontId="25" fillId="0" borderId="64" xfId="0" applyNumberFormat="1" applyFont="1" applyBorder="1" applyAlignment="1">
      <alignment horizontal="left" vertical="center" wrapText="1"/>
    </xf>
    <xf numFmtId="0" fontId="36" fillId="0" borderId="0" xfId="0" applyNumberFormat="1" applyFont="1" applyFill="1" applyAlignment="1">
      <alignment horizontal="center" vertical="center"/>
    </xf>
    <xf numFmtId="180" fontId="21" fillId="0" borderId="0" xfId="0" applyNumberFormat="1" applyFont="1" applyFill="1" applyAlignment="1">
      <alignment horizontal="center"/>
    </xf>
    <xf numFmtId="41" fontId="22" fillId="0" borderId="0" xfId="0" applyNumberFormat="1" applyFont="1" applyFill="1">
      <alignment vertical="center"/>
    </xf>
    <xf numFmtId="178" fontId="27" fillId="0" borderId="66" xfId="2" applyNumberFormat="1" applyFont="1" applyBorder="1" applyAlignment="1">
      <alignment horizontal="right" vertical="center" wrapText="1"/>
    </xf>
    <xf numFmtId="41" fontId="29" fillId="0" borderId="61" xfId="0" applyNumberFormat="1" applyFont="1" applyBorder="1" applyAlignment="1">
      <alignment horizontal="right" vertical="center" wrapText="1"/>
    </xf>
    <xf numFmtId="41" fontId="25" fillId="0" borderId="66" xfId="0" applyNumberFormat="1" applyFont="1" applyBorder="1" applyAlignment="1">
      <alignment horizontal="left" vertical="center" wrapText="1"/>
    </xf>
    <xf numFmtId="188" fontId="25" fillId="0" borderId="66" xfId="0" applyNumberFormat="1" applyFont="1" applyBorder="1" applyAlignment="1">
      <alignment horizontal="left" vertical="center" wrapText="1"/>
    </xf>
    <xf numFmtId="41" fontId="25" fillId="0" borderId="13" xfId="0" applyNumberFormat="1" applyFont="1" applyFill="1" applyBorder="1" applyAlignment="1">
      <alignment vertical="center"/>
    </xf>
    <xf numFmtId="41" fontId="25" fillId="0" borderId="22" xfId="0" applyNumberFormat="1" applyFont="1" applyFill="1" applyBorder="1" applyAlignment="1">
      <alignment vertical="center"/>
    </xf>
    <xf numFmtId="41" fontId="15" fillId="0" borderId="0" xfId="0" applyNumberFormat="1" applyFont="1" applyFill="1" applyBorder="1" applyAlignment="1">
      <alignment vertical="center"/>
    </xf>
    <xf numFmtId="41" fontId="15" fillId="0" borderId="80" xfId="0" applyNumberFormat="1" applyFont="1" applyFill="1" applyBorder="1" applyAlignment="1">
      <alignment vertical="center"/>
    </xf>
    <xf numFmtId="41" fontId="15" fillId="0" borderId="13" xfId="0" applyNumberFormat="1" applyFont="1" applyFill="1" applyBorder="1" applyAlignment="1">
      <alignment vertical="center"/>
    </xf>
    <xf numFmtId="41" fontId="15" fillId="0" borderId="22" xfId="0" applyNumberFormat="1" applyFont="1" applyFill="1" applyBorder="1" applyAlignment="1">
      <alignment vertical="center"/>
    </xf>
    <xf numFmtId="10" fontId="25" fillId="0" borderId="0" xfId="0" applyNumberFormat="1" applyFont="1" applyFill="1" applyBorder="1" applyAlignment="1">
      <alignment vertical="center"/>
    </xf>
    <xf numFmtId="177" fontId="25" fillId="0" borderId="0" xfId="0" applyNumberFormat="1" applyFont="1" applyFill="1" applyBorder="1" applyAlignment="1">
      <alignment vertical="center"/>
    </xf>
    <xf numFmtId="178" fontId="25" fillId="0" borderId="22" xfId="0" applyNumberFormat="1" applyFont="1" applyFill="1" applyBorder="1" applyAlignment="1">
      <alignment vertical="center"/>
    </xf>
    <xf numFmtId="0" fontId="0" fillId="0" borderId="81" xfId="0" applyNumberFormat="1" applyFont="1" applyFill="1" applyBorder="1" applyAlignment="1">
      <alignment horizontal="center" vertical="center" wrapText="1"/>
    </xf>
    <xf numFmtId="0" fontId="0" fillId="0" borderId="38" xfId="0" applyNumberFormat="1" applyFont="1" applyFill="1" applyBorder="1" applyAlignment="1">
      <alignment horizontal="right" vertical="center"/>
    </xf>
    <xf numFmtId="184" fontId="0" fillId="0" borderId="38" xfId="0" applyNumberFormat="1" applyFont="1" applyFill="1" applyBorder="1" applyAlignment="1">
      <alignment horizontal="center" vertical="center"/>
    </xf>
    <xf numFmtId="41" fontId="0" fillId="0" borderId="38" xfId="1" applyNumberFormat="1" applyFont="1" applyBorder="1" applyAlignment="1">
      <alignment horizontal="right" vertical="center"/>
    </xf>
    <xf numFmtId="41" fontId="0" fillId="0" borderId="38" xfId="1" applyNumberFormat="1" applyFont="1" applyBorder="1" applyAlignment="1">
      <alignment vertical="center"/>
    </xf>
    <xf numFmtId="0" fontId="0" fillId="0" borderId="82" xfId="0" applyNumberFormat="1" applyFont="1" applyFill="1" applyBorder="1" applyAlignment="1">
      <alignment horizontal="right" vertical="center"/>
    </xf>
    <xf numFmtId="0" fontId="0" fillId="0" borderId="83" xfId="0" applyNumberFormat="1" applyFont="1" applyFill="1" applyBorder="1" applyAlignment="1">
      <alignment horizontal="center" vertical="center"/>
    </xf>
    <xf numFmtId="184" fontId="0" fillId="0" borderId="83" xfId="0" applyNumberFormat="1" applyFont="1" applyFill="1" applyBorder="1" applyAlignment="1">
      <alignment horizontal="center" vertical="center"/>
    </xf>
    <xf numFmtId="41" fontId="0" fillId="0" borderId="83" xfId="1" applyNumberFormat="1" applyFont="1" applyBorder="1" applyAlignment="1">
      <alignment horizontal="right" vertical="center"/>
    </xf>
    <xf numFmtId="41" fontId="0" fillId="0" borderId="83" xfId="1" applyNumberFormat="1" applyFont="1" applyBorder="1" applyAlignment="1">
      <alignment vertical="center"/>
    </xf>
    <xf numFmtId="41" fontId="0" fillId="0" borderId="84" xfId="1" applyNumberFormat="1" applyFont="1" applyBorder="1" applyAlignment="1">
      <alignment horizontal="right" vertical="center"/>
    </xf>
    <xf numFmtId="0" fontId="0" fillId="32" borderId="50" xfId="0" applyNumberFormat="1" applyFont="1" applyFill="1" applyBorder="1" applyAlignment="1" applyProtection="1">
      <alignment vertical="center" wrapText="1"/>
    </xf>
    <xf numFmtId="181" fontId="0" fillId="32" borderId="36" xfId="0" applyNumberFormat="1" applyFont="1" applyFill="1" applyBorder="1" applyAlignment="1" applyProtection="1">
      <alignment horizontal="center" vertical="center"/>
    </xf>
    <xf numFmtId="0" fontId="0" fillId="0" borderId="11" xfId="0" applyNumberFormat="1" applyFont="1" applyFill="1" applyBorder="1" applyAlignment="1">
      <alignment vertical="center" wrapText="1"/>
    </xf>
    <xf numFmtId="0" fontId="0" fillId="0" borderId="85" xfId="0" applyNumberFormat="1" applyFont="1" applyFill="1" applyBorder="1" applyAlignment="1" applyProtection="1">
      <alignment vertical="center"/>
    </xf>
    <xf numFmtId="178" fontId="27" fillId="0" borderId="61" xfId="2" applyNumberFormat="1" applyFont="1" applyBorder="1" applyAlignment="1">
      <alignment horizontal="right" vertical="center" wrapText="1"/>
    </xf>
    <xf numFmtId="188" fontId="25" fillId="0" borderId="61" xfId="0" applyNumberFormat="1" applyFont="1" applyBorder="1" applyAlignment="1">
      <alignment horizontal="left" vertical="center" wrapText="1"/>
    </xf>
    <xf numFmtId="10" fontId="25" fillId="0" borderId="86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distributed"/>
    </xf>
    <xf numFmtId="41" fontId="0" fillId="0" borderId="43" xfId="1" applyNumberFormat="1" applyFont="1" applyBorder="1" applyAlignment="1">
      <alignment horizontal="right" vertical="center"/>
    </xf>
    <xf numFmtId="0" fontId="23" fillId="0" borderId="0" xfId="0" applyNumberFormat="1" applyFont="1" applyFill="1" applyAlignment="1">
      <alignment vertical="center"/>
    </xf>
    <xf numFmtId="0" fontId="23" fillId="0" borderId="0" xfId="0" applyNumberFormat="1" applyFont="1" applyFill="1" applyAlignment="1">
      <alignment horizontal="center" vertical="center"/>
    </xf>
    <xf numFmtId="0" fontId="37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vertical="center"/>
    </xf>
    <xf numFmtId="0" fontId="24" fillId="0" borderId="0" xfId="0" applyNumberFormat="1" applyFont="1" applyFill="1" applyBorder="1" applyAlignment="1">
      <alignment horizontal="left" vertical="top"/>
    </xf>
    <xf numFmtId="0" fontId="36" fillId="0" borderId="0" xfId="0" applyNumberFormat="1" applyFont="1" applyFill="1" applyBorder="1" applyAlignment="1">
      <alignment horizontal="center" vertical="center" wrapText="1"/>
    </xf>
    <xf numFmtId="0" fontId="36" fillId="0" borderId="0" xfId="0" applyNumberFormat="1" applyFont="1" applyFill="1" applyBorder="1" applyAlignment="1">
      <alignment horizontal="center" vertical="center"/>
    </xf>
    <xf numFmtId="0" fontId="29" fillId="0" borderId="70" xfId="0" applyNumberFormat="1" applyFont="1" applyFill="1" applyBorder="1" applyAlignment="1">
      <alignment horizontal="center" vertical="center" wrapText="1"/>
    </xf>
    <xf numFmtId="0" fontId="29" fillId="34" borderId="71" xfId="0" applyNumberFormat="1" applyFont="1" applyFill="1" applyBorder="1" applyAlignment="1">
      <alignment horizontal="center" vertical="center" wrapText="1"/>
    </xf>
    <xf numFmtId="0" fontId="29" fillId="6" borderId="73" xfId="0" applyNumberFormat="1" applyFont="1" applyFill="1" applyBorder="1" applyAlignment="1">
      <alignment horizontal="center" vertical="center" wrapText="1"/>
    </xf>
    <xf numFmtId="0" fontId="0" fillId="0" borderId="88" xfId="0" applyNumberFormat="1" applyFont="1" applyFill="1" applyBorder="1" applyAlignment="1">
      <alignment horizontal="center" vertical="center"/>
    </xf>
    <xf numFmtId="0" fontId="0" fillId="0" borderId="42" xfId="0" applyNumberFormat="1" applyFont="1" applyFill="1" applyBorder="1" applyAlignment="1">
      <alignment horizontal="center" vertical="center" wrapText="1"/>
    </xf>
    <xf numFmtId="0" fontId="0" fillId="32" borderId="42" xfId="0" applyNumberFormat="1" applyFont="1" applyFill="1" applyBorder="1" applyAlignment="1">
      <alignment horizontal="center" vertical="center" wrapText="1"/>
    </xf>
    <xf numFmtId="0" fontId="15" fillId="0" borderId="49" xfId="0" applyNumberFormat="1" applyFont="1" applyFill="1" applyBorder="1" applyAlignment="1">
      <alignment horizontal="center" vertical="center" wrapText="1"/>
    </xf>
    <xf numFmtId="0" fontId="0" fillId="0" borderId="50" xfId="0" applyNumberFormat="1" applyFont="1" applyFill="1" applyBorder="1" applyAlignment="1">
      <alignment horizontal="center" vertical="center"/>
    </xf>
    <xf numFmtId="0" fontId="0" fillId="0" borderId="36" xfId="0" applyNumberFormat="1" applyFont="1" applyFill="1" applyBorder="1" applyAlignment="1">
      <alignment horizontal="center" vertical="center" wrapText="1"/>
    </xf>
    <xf numFmtId="0" fontId="0" fillId="32" borderId="36" xfId="0" applyNumberFormat="1" applyFont="1" applyFill="1" applyBorder="1" applyAlignment="1">
      <alignment horizontal="center" vertical="center" wrapText="1"/>
    </xf>
    <xf numFmtId="0" fontId="0" fillId="0" borderId="41" xfId="0" applyNumberFormat="1" applyFont="1" applyFill="1" applyBorder="1" applyAlignment="1">
      <alignment horizontal="center" vertical="center" wrapText="1"/>
    </xf>
    <xf numFmtId="185" fontId="0" fillId="32" borderId="36" xfId="0" applyNumberFormat="1" applyFont="1" applyFill="1" applyBorder="1" applyAlignment="1">
      <alignment horizontal="center" vertical="center" wrapText="1"/>
    </xf>
    <xf numFmtId="0" fontId="0" fillId="0" borderId="89" xfId="0" applyNumberFormat="1" applyFont="1" applyFill="1" applyBorder="1" applyAlignment="1">
      <alignment horizontal="center" vertical="center"/>
    </xf>
    <xf numFmtId="0" fontId="0" fillId="0" borderId="39" xfId="0" applyNumberFormat="1" applyFont="1" applyFill="1" applyBorder="1" applyAlignment="1">
      <alignment horizontal="center" vertical="center" wrapText="1"/>
    </xf>
    <xf numFmtId="185" fontId="0" fillId="0" borderId="39" xfId="0" applyNumberFormat="1" applyFont="1" applyFill="1" applyBorder="1" applyAlignment="1">
      <alignment horizontal="center" vertical="center" wrapText="1"/>
    </xf>
    <xf numFmtId="0" fontId="0" fillId="0" borderId="39" xfId="0" applyNumberFormat="1" applyFont="1" applyFill="1" applyBorder="1" applyAlignment="1">
      <alignment horizontal="center" vertical="center" wrapText="1"/>
    </xf>
    <xf numFmtId="0" fontId="0" fillId="32" borderId="39" xfId="0" applyNumberFormat="1" applyFont="1" applyFill="1" applyBorder="1" applyAlignment="1">
      <alignment horizontal="center" vertical="center" wrapText="1"/>
    </xf>
    <xf numFmtId="0" fontId="0" fillId="0" borderId="48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32" borderId="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0" fontId="0" fillId="0" borderId="49" xfId="0" applyNumberFormat="1" applyFont="1" applyFill="1" applyBorder="1" applyAlignment="1">
      <alignment horizontal="center" vertical="center" wrapText="1"/>
    </xf>
    <xf numFmtId="0" fontId="0" fillId="0" borderId="51" xfId="0" applyNumberFormat="1" applyFont="1" applyFill="1" applyBorder="1" applyAlignment="1">
      <alignment horizontal="center" vertical="center"/>
    </xf>
    <xf numFmtId="0" fontId="0" fillId="0" borderId="43" xfId="0" applyNumberFormat="1" applyFont="1" applyFill="1" applyBorder="1" applyAlignment="1">
      <alignment horizontal="center" vertical="center" wrapText="1"/>
    </xf>
    <xf numFmtId="0" fontId="0" fillId="32" borderId="43" xfId="0" applyNumberFormat="1" applyFont="1" applyFill="1" applyBorder="1" applyAlignment="1">
      <alignment horizontal="center" vertical="center" wrapText="1"/>
    </xf>
    <xf numFmtId="0" fontId="0" fillId="0" borderId="40" xfId="0" applyNumberFormat="1" applyFont="1" applyFill="1" applyBorder="1" applyAlignment="1">
      <alignment horizontal="center" vertical="center" wrapText="1"/>
    </xf>
    <xf numFmtId="0" fontId="0" fillId="0" borderId="37" xfId="0" applyNumberFormat="1" applyFont="1" applyFill="1" applyBorder="1" applyAlignment="1" applyProtection="1">
      <alignment horizontal="center" vertical="center"/>
    </xf>
    <xf numFmtId="0" fontId="15" fillId="0" borderId="87" xfId="0" applyNumberFormat="1" applyFont="1" applyFill="1" applyBorder="1" applyAlignment="1" applyProtection="1">
      <alignment horizontal="center" vertical="center"/>
    </xf>
    <xf numFmtId="178" fontId="27" fillId="0" borderId="60" xfId="2" applyNumberFormat="1" applyFont="1" applyBorder="1" applyAlignment="1">
      <alignment horizontal="right" vertical="center" wrapText="1"/>
    </xf>
    <xf numFmtId="41" fontId="25" fillId="0" borderId="60" xfId="0" applyNumberFormat="1" applyFont="1" applyBorder="1" applyAlignment="1">
      <alignment horizontal="left" vertical="center" wrapText="1"/>
    </xf>
    <xf numFmtId="189" fontId="25" fillId="0" borderId="60" xfId="0" applyNumberFormat="1" applyFont="1" applyBorder="1" applyAlignment="1">
      <alignment horizontal="left" vertical="center" wrapText="1"/>
    </xf>
    <xf numFmtId="176" fontId="25" fillId="0" borderId="15" xfId="0" applyNumberFormat="1" applyFont="1" applyFill="1" applyBorder="1" applyAlignment="1">
      <alignment horizontal="left" vertical="center" wrapText="1"/>
    </xf>
    <xf numFmtId="10" fontId="25" fillId="0" borderId="0" xfId="0" applyNumberFormat="1" applyFont="1" applyFill="1" applyBorder="1" applyAlignment="1">
      <alignment horizontal="right" vertical="center" wrapText="1"/>
    </xf>
    <xf numFmtId="178" fontId="25" fillId="0" borderId="12" xfId="0" applyNumberFormat="1" applyFont="1" applyFill="1" applyBorder="1" applyAlignment="1" applyProtection="1">
      <alignment vertical="center"/>
    </xf>
    <xf numFmtId="0" fontId="0" fillId="0" borderId="38" xfId="0" applyNumberFormat="1" applyFont="1" applyFill="1" applyBorder="1" applyAlignment="1">
      <alignment horizontal="center" vertical="center"/>
    </xf>
    <xf numFmtId="3" fontId="27" fillId="0" borderId="59" xfId="0" applyNumberFormat="1" applyFont="1" applyBorder="1" applyAlignment="1">
      <alignment horizontal="right" vertical="center" wrapText="1"/>
    </xf>
    <xf numFmtId="3" fontId="27" fillId="0" borderId="60" xfId="0" applyNumberFormat="1" applyFont="1" applyBorder="1" applyAlignment="1">
      <alignment horizontal="right" vertical="center" wrapText="1"/>
    </xf>
    <xf numFmtId="3" fontId="27" fillId="0" borderId="61" xfId="0" applyNumberFormat="1" applyFont="1" applyBorder="1" applyAlignment="1">
      <alignment horizontal="right" vertical="center" wrapText="1"/>
    </xf>
    <xf numFmtId="41" fontId="29" fillId="0" borderId="59" xfId="0" applyNumberFormat="1" applyFont="1" applyBorder="1" applyAlignment="1">
      <alignment horizontal="right" vertical="center" wrapText="1"/>
    </xf>
    <xf numFmtId="41" fontId="29" fillId="0" borderId="60" xfId="0" applyNumberFormat="1" applyFont="1" applyBorder="1" applyAlignment="1">
      <alignment horizontal="right" vertical="center" wrapText="1"/>
    </xf>
    <xf numFmtId="41" fontId="29" fillId="0" borderId="61" xfId="0" applyNumberFormat="1" applyFont="1" applyBorder="1" applyAlignment="1">
      <alignment horizontal="right" vertical="center" wrapText="1"/>
    </xf>
    <xf numFmtId="178" fontId="27" fillId="0" borderId="59" xfId="2" applyNumberFormat="1" applyFont="1" applyBorder="1" applyAlignment="1">
      <alignment horizontal="right" vertical="center" wrapText="1"/>
    </xf>
    <xf numFmtId="178" fontId="27" fillId="0" borderId="61" xfId="2" applyNumberFormat="1" applyFont="1" applyBorder="1" applyAlignment="1">
      <alignment horizontal="right" vertical="center" wrapText="1"/>
    </xf>
    <xf numFmtId="0" fontId="31" fillId="0" borderId="59" xfId="0" applyNumberFormat="1" applyFont="1" applyBorder="1" applyAlignment="1">
      <alignment horizontal="right" vertical="center" wrapText="1"/>
    </xf>
    <xf numFmtId="0" fontId="31" fillId="0" borderId="61" xfId="0" applyNumberFormat="1" applyFont="1" applyBorder="1" applyAlignment="1">
      <alignment horizontal="right" vertical="center" wrapText="1"/>
    </xf>
    <xf numFmtId="41" fontId="25" fillId="0" borderId="59" xfId="0" applyNumberFormat="1" applyFont="1" applyBorder="1" applyAlignment="1">
      <alignment horizontal="left" vertical="center" wrapText="1"/>
    </xf>
    <xf numFmtId="0" fontId="25" fillId="0" borderId="61" xfId="0" applyNumberFormat="1" applyFont="1" applyBorder="1" applyAlignment="1">
      <alignment horizontal="left" vertical="center" wrapText="1"/>
    </xf>
    <xf numFmtId="0" fontId="25" fillId="0" borderId="76" xfId="0" applyNumberFormat="1" applyFont="1" applyBorder="1" applyAlignment="1">
      <alignment horizontal="left" vertical="center" wrapText="1"/>
    </xf>
    <xf numFmtId="0" fontId="25" fillId="0" borderId="64" xfId="0" applyNumberFormat="1" applyFont="1" applyBorder="1" applyAlignment="1">
      <alignment horizontal="left" vertical="center" wrapText="1"/>
    </xf>
    <xf numFmtId="0" fontId="32" fillId="33" borderId="90" xfId="0" applyNumberFormat="1" applyFont="1" applyFill="1" applyBorder="1" applyAlignment="1">
      <alignment horizontal="justify" vertical="center" wrapText="1"/>
    </xf>
    <xf numFmtId="0" fontId="32" fillId="33" borderId="91" xfId="0" applyNumberFormat="1" applyFont="1" applyFill="1" applyBorder="1" applyAlignment="1">
      <alignment horizontal="justify" vertical="center" wrapText="1"/>
    </xf>
    <xf numFmtId="0" fontId="32" fillId="33" borderId="92" xfId="0" applyNumberFormat="1" applyFont="1" applyFill="1" applyBorder="1" applyAlignment="1">
      <alignment horizontal="justify" vertical="center" wrapText="1"/>
    </xf>
    <xf numFmtId="0" fontId="32" fillId="33" borderId="93" xfId="0" applyNumberFormat="1" applyFont="1" applyFill="1" applyBorder="1" applyAlignment="1">
      <alignment horizontal="justify" vertical="center" wrapText="1"/>
    </xf>
    <xf numFmtId="0" fontId="32" fillId="33" borderId="0" xfId="0" applyNumberFormat="1" applyFont="1" applyFill="1" applyBorder="1" applyAlignment="1">
      <alignment horizontal="justify" vertical="center" wrapText="1"/>
    </xf>
    <xf numFmtId="0" fontId="32" fillId="33" borderId="94" xfId="0" applyNumberFormat="1" applyFont="1" applyFill="1" applyBorder="1" applyAlignment="1">
      <alignment horizontal="justify" vertical="center" wrapText="1"/>
    </xf>
    <xf numFmtId="0" fontId="32" fillId="33" borderId="95" xfId="0" applyNumberFormat="1" applyFont="1" applyFill="1" applyBorder="1" applyAlignment="1">
      <alignment horizontal="justify" vertical="center" wrapText="1"/>
    </xf>
    <xf numFmtId="0" fontId="32" fillId="33" borderId="96" xfId="0" applyNumberFormat="1" applyFont="1" applyFill="1" applyBorder="1" applyAlignment="1">
      <alignment horizontal="justify" vertical="center" wrapText="1"/>
    </xf>
    <xf numFmtId="0" fontId="32" fillId="33" borderId="97" xfId="0" applyNumberFormat="1" applyFont="1" applyFill="1" applyBorder="1" applyAlignment="1">
      <alignment horizontal="justify" vertical="center" wrapText="1"/>
    </xf>
    <xf numFmtId="0" fontId="34" fillId="33" borderId="98" xfId="0" applyNumberFormat="1" applyFont="1" applyFill="1" applyBorder="1" applyAlignment="1">
      <alignment horizontal="center" vertical="center" wrapText="1"/>
    </xf>
    <xf numFmtId="0" fontId="34" fillId="33" borderId="99" xfId="0" applyNumberFormat="1" applyFont="1" applyFill="1" applyBorder="1" applyAlignment="1">
      <alignment horizontal="center" vertical="center" wrapText="1"/>
    </xf>
    <xf numFmtId="0" fontId="34" fillId="33" borderId="100" xfId="0" applyNumberFormat="1" applyFont="1" applyFill="1" applyBorder="1" applyAlignment="1">
      <alignment horizontal="center" vertical="center" wrapText="1"/>
    </xf>
    <xf numFmtId="178" fontId="29" fillId="0" borderId="77" xfId="2" applyNumberFormat="1" applyFont="1" applyBorder="1" applyAlignment="1">
      <alignment horizontal="center" vertical="center" wrapText="1"/>
    </xf>
    <xf numFmtId="178" fontId="29" fillId="0" borderId="66" xfId="2" applyNumberFormat="1" applyFont="1" applyBorder="1" applyAlignment="1">
      <alignment horizontal="center" vertical="center" wrapText="1"/>
    </xf>
    <xf numFmtId="0" fontId="32" fillId="33" borderId="101" xfId="0" applyNumberFormat="1" applyFont="1" applyFill="1" applyBorder="1" applyAlignment="1">
      <alignment horizontal="center" vertical="center" wrapText="1"/>
    </xf>
    <xf numFmtId="0" fontId="32" fillId="33" borderId="102" xfId="0" applyNumberFormat="1" applyFont="1" applyFill="1" applyBorder="1" applyAlignment="1">
      <alignment horizontal="center" vertical="center" wrapText="1"/>
    </xf>
    <xf numFmtId="0" fontId="32" fillId="33" borderId="103" xfId="0" applyNumberFormat="1" applyFont="1" applyFill="1" applyBorder="1" applyAlignment="1">
      <alignment horizontal="center" vertical="center" wrapText="1"/>
    </xf>
    <xf numFmtId="0" fontId="34" fillId="33" borderId="59" xfId="0" applyNumberFormat="1" applyFont="1" applyFill="1" applyBorder="1" applyAlignment="1">
      <alignment horizontal="center" vertical="center" wrapText="1"/>
    </xf>
    <xf numFmtId="0" fontId="34" fillId="33" borderId="66" xfId="0" applyNumberFormat="1" applyFont="1" applyFill="1" applyBorder="1" applyAlignment="1">
      <alignment horizontal="center" vertical="center" wrapText="1"/>
    </xf>
    <xf numFmtId="0" fontId="32" fillId="0" borderId="104" xfId="0" applyNumberFormat="1" applyFont="1" applyBorder="1" applyAlignment="1">
      <alignment horizontal="justify" vertical="center" wrapText="1"/>
    </xf>
    <xf numFmtId="0" fontId="32" fillId="0" borderId="105" xfId="0" applyNumberFormat="1" applyFont="1" applyBorder="1" applyAlignment="1">
      <alignment horizontal="justify" vertical="center" wrapText="1"/>
    </xf>
    <xf numFmtId="0" fontId="32" fillId="0" borderId="106" xfId="0" applyNumberFormat="1" applyFont="1" applyBorder="1" applyAlignment="1">
      <alignment horizontal="justify" vertical="center" wrapText="1"/>
    </xf>
    <xf numFmtId="0" fontId="32" fillId="0" borderId="107" xfId="0" applyNumberFormat="1" applyFont="1" applyBorder="1" applyAlignment="1">
      <alignment horizontal="justify" vertical="center" wrapText="1"/>
    </xf>
    <xf numFmtId="0" fontId="32" fillId="0" borderId="108" xfId="0" applyNumberFormat="1" applyFont="1" applyBorder="1" applyAlignment="1">
      <alignment horizontal="justify" vertical="center" wrapText="1"/>
    </xf>
    <xf numFmtId="0" fontId="32" fillId="0" borderId="109" xfId="0" applyNumberFormat="1" applyFont="1" applyBorder="1" applyAlignment="1">
      <alignment horizontal="justify" vertical="center" wrapText="1"/>
    </xf>
    <xf numFmtId="41" fontId="31" fillId="0" borderId="59" xfId="0" applyNumberFormat="1" applyFont="1" applyBorder="1" applyAlignment="1">
      <alignment horizontal="right" vertical="center" wrapText="1"/>
    </xf>
    <xf numFmtId="0" fontId="36" fillId="0" borderId="0" xfId="0" applyNumberFormat="1" applyFont="1" applyFill="1" applyAlignment="1">
      <alignment horizontal="center" vertical="center"/>
    </xf>
    <xf numFmtId="0" fontId="15" fillId="0" borderId="110" xfId="0" applyNumberFormat="1" applyFont="1" applyFill="1" applyBorder="1" applyAlignment="1">
      <alignment horizontal="center" vertical="center"/>
    </xf>
    <xf numFmtId="0" fontId="15" fillId="0" borderId="111" xfId="0" applyNumberFormat="1" applyFont="1" applyFill="1" applyBorder="1" applyAlignment="1">
      <alignment horizontal="center" vertical="center"/>
    </xf>
    <xf numFmtId="0" fontId="15" fillId="0" borderId="112" xfId="0" applyNumberFormat="1" applyFont="1" applyFill="1" applyBorder="1" applyAlignment="1">
      <alignment horizontal="center" vertical="center" textRotation="255"/>
    </xf>
    <xf numFmtId="0" fontId="15" fillId="0" borderId="113" xfId="0" applyNumberFormat="1" applyFont="1" applyFill="1" applyBorder="1" applyAlignment="1">
      <alignment horizontal="center" vertical="center" textRotation="255"/>
    </xf>
    <xf numFmtId="0" fontId="15" fillId="0" borderId="114" xfId="0" applyNumberFormat="1" applyFont="1" applyFill="1" applyBorder="1" applyAlignment="1">
      <alignment horizontal="center" vertical="center" textRotation="255"/>
    </xf>
    <xf numFmtId="0" fontId="15" fillId="0" borderId="16" xfId="0" applyNumberFormat="1" applyFont="1" applyFill="1" applyBorder="1" applyAlignment="1">
      <alignment horizontal="center" vertical="distributed"/>
    </xf>
    <xf numFmtId="0" fontId="15" fillId="0" borderId="17" xfId="0" applyNumberFormat="1" applyFont="1" applyFill="1" applyBorder="1" applyAlignment="1">
      <alignment horizontal="center" vertical="distributed"/>
    </xf>
    <xf numFmtId="0" fontId="15" fillId="0" borderId="115" xfId="0" applyNumberFormat="1" applyFont="1" applyFill="1" applyBorder="1" applyAlignment="1">
      <alignment horizontal="center" vertical="distributed"/>
    </xf>
    <xf numFmtId="0" fontId="15" fillId="0" borderId="78" xfId="0" applyNumberFormat="1" applyFont="1" applyFill="1" applyBorder="1" applyAlignment="1">
      <alignment horizontal="center" vertical="distributed"/>
    </xf>
    <xf numFmtId="0" fontId="15" fillId="0" borderId="79" xfId="0" applyNumberFormat="1" applyFont="1" applyFill="1" applyBorder="1" applyAlignment="1">
      <alignment horizontal="center" vertical="distributed"/>
    </xf>
    <xf numFmtId="41" fontId="27" fillId="0" borderId="116" xfId="1" applyNumberFormat="1" applyFont="1" applyBorder="1" applyAlignment="1">
      <alignment horizontal="right" vertical="center" wrapText="1"/>
    </xf>
    <xf numFmtId="41" fontId="27" fillId="0" borderId="108" xfId="1" applyNumberFormat="1" applyFont="1" applyBorder="1" applyAlignment="1">
      <alignment horizontal="right" vertical="center" wrapText="1"/>
    </xf>
    <xf numFmtId="41" fontId="27" fillId="0" borderId="109" xfId="1" applyNumberFormat="1" applyFont="1" applyBorder="1" applyAlignment="1">
      <alignment horizontal="right" vertical="center" wrapText="1"/>
    </xf>
    <xf numFmtId="0" fontId="32" fillId="0" borderId="117" xfId="0" applyNumberFormat="1" applyFont="1" applyBorder="1" applyAlignment="1">
      <alignment horizontal="justify" vertical="center" wrapText="1"/>
    </xf>
    <xf numFmtId="0" fontId="32" fillId="0" borderId="118" xfId="0" applyNumberFormat="1" applyFont="1" applyBorder="1" applyAlignment="1">
      <alignment horizontal="justify" vertical="center" wrapText="1"/>
    </xf>
    <xf numFmtId="0" fontId="32" fillId="0" borderId="119" xfId="0" applyNumberFormat="1" applyFont="1" applyBorder="1" applyAlignment="1">
      <alignment horizontal="justify" vertical="center" wrapText="1"/>
    </xf>
    <xf numFmtId="188" fontId="25" fillId="0" borderId="59" xfId="0" applyNumberFormat="1" applyFont="1" applyBorder="1" applyAlignment="1">
      <alignment horizontal="left" vertical="center" wrapText="1"/>
    </xf>
    <xf numFmtId="188" fontId="25" fillId="0" borderId="61" xfId="0" applyNumberFormat="1" applyFont="1" applyBorder="1" applyAlignment="1">
      <alignment horizontal="left" vertical="center" wrapText="1"/>
    </xf>
    <xf numFmtId="178" fontId="29" fillId="0" borderId="60" xfId="2" applyNumberFormat="1" applyFont="1" applyBorder="1" applyAlignment="1">
      <alignment horizontal="center" vertical="center" wrapText="1"/>
    </xf>
    <xf numFmtId="0" fontId="27" fillId="0" borderId="59" xfId="0" applyNumberFormat="1" applyFont="1" applyBorder="1" applyAlignment="1">
      <alignment horizontal="justify" vertical="center" wrapText="1"/>
    </xf>
    <xf numFmtId="0" fontId="27" fillId="0" borderId="61" xfId="0" applyNumberFormat="1" applyFont="1" applyBorder="1" applyAlignment="1">
      <alignment horizontal="justify" vertical="center" wrapText="1"/>
    </xf>
    <xf numFmtId="0" fontId="25" fillId="0" borderId="102" xfId="0" applyNumberFormat="1" applyFont="1" applyBorder="1" applyAlignment="1">
      <alignment horizontal="left" vertical="center" wrapText="1"/>
    </xf>
    <xf numFmtId="178" fontId="27" fillId="0" borderId="60" xfId="2" applyNumberFormat="1" applyFont="1" applyBorder="1" applyAlignment="1">
      <alignment horizontal="right" vertical="center" wrapText="1"/>
    </xf>
    <xf numFmtId="0" fontId="29" fillId="0" borderId="59" xfId="0" applyNumberFormat="1" applyFont="1" applyBorder="1" applyAlignment="1">
      <alignment horizontal="right" vertical="center" wrapText="1"/>
    </xf>
    <xf numFmtId="0" fontId="29" fillId="0" borderId="60" xfId="0" applyNumberFormat="1" applyFont="1" applyBorder="1" applyAlignment="1">
      <alignment horizontal="right" vertical="center" wrapText="1"/>
    </xf>
    <xf numFmtId="0" fontId="29" fillId="0" borderId="61" xfId="0" applyNumberFormat="1" applyFont="1" applyBorder="1" applyAlignment="1">
      <alignment horizontal="right" vertical="center" wrapText="1"/>
    </xf>
    <xf numFmtId="41" fontId="25" fillId="0" borderId="60" xfId="0" applyNumberFormat="1" applyFont="1" applyBorder="1" applyAlignment="1">
      <alignment horizontal="left" vertical="center" wrapText="1"/>
    </xf>
    <xf numFmtId="41" fontId="25" fillId="0" borderId="61" xfId="0" applyNumberFormat="1" applyFont="1" applyBorder="1" applyAlignment="1">
      <alignment horizontal="left" vertical="center" wrapText="1"/>
    </xf>
    <xf numFmtId="188" fontId="25" fillId="0" borderId="60" xfId="0" applyNumberFormat="1" applyFont="1" applyBorder="1" applyAlignment="1">
      <alignment horizontal="left" vertical="center" wrapText="1"/>
    </xf>
    <xf numFmtId="0" fontId="27" fillId="0" borderId="120" xfId="0" applyNumberFormat="1" applyFont="1" applyBorder="1" applyAlignment="1">
      <alignment horizontal="left" vertical="center" wrapText="1"/>
    </xf>
    <xf numFmtId="0" fontId="27" fillId="0" borderId="121" xfId="0" applyNumberFormat="1" applyFont="1" applyBorder="1" applyAlignment="1">
      <alignment horizontal="left" vertical="center" wrapText="1"/>
    </xf>
    <xf numFmtId="0" fontId="39" fillId="0" borderId="120" xfId="0" applyNumberFormat="1" applyFont="1" applyBorder="1" applyAlignment="1">
      <alignment horizontal="left" vertical="center" wrapText="1"/>
    </xf>
    <xf numFmtId="0" fontId="39" fillId="0" borderId="121" xfId="0" applyNumberFormat="1" applyFont="1" applyBorder="1" applyAlignment="1">
      <alignment horizontal="left" vertical="center" wrapText="1"/>
    </xf>
    <xf numFmtId="0" fontId="25" fillId="0" borderId="120" xfId="0" applyNumberFormat="1" applyFont="1" applyBorder="1" applyAlignment="1">
      <alignment horizontal="left" vertical="center" wrapText="1"/>
    </xf>
    <xf numFmtId="0" fontId="25" fillId="0" borderId="121" xfId="0" applyNumberFormat="1" applyFont="1" applyBorder="1" applyAlignment="1">
      <alignment horizontal="left" vertical="center" wrapText="1"/>
    </xf>
    <xf numFmtId="187" fontId="27" fillId="0" borderId="116" xfId="0" applyNumberFormat="1" applyFont="1" applyBorder="1" applyAlignment="1">
      <alignment horizontal="right" vertical="center" wrapText="1"/>
    </xf>
    <xf numFmtId="187" fontId="27" fillId="0" borderId="108" xfId="0" applyNumberFormat="1" applyFont="1" applyBorder="1" applyAlignment="1">
      <alignment horizontal="right" vertical="center" wrapText="1"/>
    </xf>
    <xf numFmtId="187" fontId="27" fillId="0" borderId="109" xfId="0" applyNumberFormat="1" applyFont="1" applyBorder="1" applyAlignment="1">
      <alignment horizontal="right" vertical="center" wrapText="1"/>
    </xf>
    <xf numFmtId="189" fontId="27" fillId="0" borderId="116" xfId="0" applyNumberFormat="1" applyFont="1" applyBorder="1" applyAlignment="1">
      <alignment horizontal="center" vertical="center" wrapText="1"/>
    </xf>
    <xf numFmtId="189" fontId="27" fillId="0" borderId="109" xfId="0" applyNumberFormat="1" applyFont="1" applyBorder="1" applyAlignment="1">
      <alignment horizontal="center" vertical="center" wrapText="1"/>
    </xf>
    <xf numFmtId="0" fontId="27" fillId="0" borderId="116" xfId="0" applyNumberFormat="1" applyFont="1" applyBorder="1" applyAlignment="1">
      <alignment horizontal="right" vertical="center" wrapText="1"/>
    </xf>
    <xf numFmtId="0" fontId="27" fillId="0" borderId="108" xfId="0" applyNumberFormat="1" applyFont="1" applyBorder="1" applyAlignment="1">
      <alignment horizontal="right" vertical="center" wrapText="1"/>
    </xf>
    <xf numFmtId="0" fontId="27" fillId="0" borderId="109" xfId="0" applyNumberFormat="1" applyFont="1" applyBorder="1" applyAlignment="1">
      <alignment horizontal="right" vertical="center" wrapText="1"/>
    </xf>
    <xf numFmtId="189" fontId="27" fillId="0" borderId="116" xfId="1" applyNumberFormat="1" applyFont="1" applyBorder="1" applyAlignment="1">
      <alignment horizontal="center" vertical="center" wrapText="1"/>
    </xf>
    <xf numFmtId="189" fontId="27" fillId="0" borderId="109" xfId="1" applyNumberFormat="1" applyFont="1" applyBorder="1" applyAlignment="1">
      <alignment horizontal="center" vertical="center" wrapText="1"/>
    </xf>
    <xf numFmtId="41" fontId="15" fillId="0" borderId="122" xfId="0" applyNumberFormat="1" applyFont="1" applyFill="1" applyBorder="1" applyAlignment="1">
      <alignment horizontal="center" vertical="center"/>
    </xf>
    <xf numFmtId="41" fontId="15" fillId="0" borderId="86" xfId="0" applyNumberFormat="1" applyFont="1" applyFill="1" applyBorder="1" applyAlignment="1">
      <alignment horizontal="center" vertical="center"/>
    </xf>
    <xf numFmtId="10" fontId="25" fillId="0" borderId="122" xfId="0" applyNumberFormat="1" applyFont="1" applyFill="1" applyBorder="1" applyAlignment="1">
      <alignment horizontal="center" vertical="center"/>
    </xf>
    <xf numFmtId="10" fontId="25" fillId="0" borderId="11" xfId="0" applyNumberFormat="1" applyFont="1" applyFill="1" applyBorder="1" applyAlignment="1">
      <alignment horizontal="center" vertical="center"/>
    </xf>
    <xf numFmtId="0" fontId="15" fillId="0" borderId="20" xfId="0" applyNumberFormat="1" applyFont="1" applyFill="1" applyBorder="1" applyAlignment="1">
      <alignment horizontal="center" vertical="center"/>
    </xf>
    <xf numFmtId="0" fontId="15" fillId="0" borderId="19" xfId="0" applyNumberFormat="1" applyFont="1" applyFill="1" applyBorder="1" applyAlignment="1">
      <alignment horizontal="center" vertical="center"/>
    </xf>
    <xf numFmtId="0" fontId="15" fillId="0" borderId="123" xfId="0" applyNumberFormat="1" applyFont="1" applyFill="1" applyBorder="1" applyAlignment="1">
      <alignment horizontal="center" vertical="center"/>
    </xf>
    <xf numFmtId="0" fontId="32" fillId="0" borderId="124" xfId="0" applyNumberFormat="1" applyFont="1" applyBorder="1" applyAlignment="1">
      <alignment horizontal="justify" vertical="center" wrapText="1"/>
    </xf>
    <xf numFmtId="0" fontId="32" fillId="0" borderId="125" xfId="0" applyNumberFormat="1" applyFont="1" applyBorder="1" applyAlignment="1">
      <alignment horizontal="justify" vertical="center" wrapText="1"/>
    </xf>
    <xf numFmtId="0" fontId="32" fillId="0" borderId="121" xfId="0" applyNumberFormat="1" applyFont="1" applyBorder="1" applyAlignment="1">
      <alignment horizontal="justify" vertical="center" wrapText="1"/>
    </xf>
    <xf numFmtId="180" fontId="21" fillId="0" borderId="0" xfId="0" applyNumberFormat="1" applyFont="1" applyFill="1" applyAlignment="1">
      <alignment horizontal="center"/>
    </xf>
    <xf numFmtId="0" fontId="15" fillId="0" borderId="22" xfId="0" applyNumberFormat="1" applyFont="1" applyFill="1" applyBorder="1" applyAlignment="1">
      <alignment horizontal="center" vertical="center"/>
    </xf>
    <xf numFmtId="0" fontId="15" fillId="0" borderId="22" xfId="0" applyNumberFormat="1" applyFont="1" applyFill="1" applyBorder="1" applyAlignment="1">
      <alignment horizontal="distributed" vertical="center" wrapText="1"/>
    </xf>
    <xf numFmtId="0" fontId="15" fillId="0" borderId="80" xfId="0" applyNumberFormat="1" applyFont="1" applyFill="1" applyBorder="1" applyAlignment="1">
      <alignment horizontal="distributed" vertical="center" wrapText="1"/>
    </xf>
    <xf numFmtId="0" fontId="32" fillId="0" borderId="126" xfId="0" applyNumberFormat="1" applyFont="1" applyBorder="1" applyAlignment="1">
      <alignment horizontal="justify" vertical="center" wrapText="1"/>
    </xf>
    <xf numFmtId="0" fontId="32" fillId="0" borderId="127" xfId="0" applyNumberFormat="1" applyFont="1" applyBorder="1" applyAlignment="1">
      <alignment horizontal="justify" vertical="center" wrapText="1"/>
    </xf>
    <xf numFmtId="0" fontId="32" fillId="0" borderId="128" xfId="0" applyNumberFormat="1" applyFont="1" applyBorder="1" applyAlignment="1">
      <alignment horizontal="justify" vertical="center" wrapText="1"/>
    </xf>
    <xf numFmtId="0" fontId="32" fillId="0" borderId="93" xfId="0" applyNumberFormat="1" applyFont="1" applyBorder="1" applyAlignment="1">
      <alignment horizontal="justify" vertical="center" wrapText="1"/>
    </xf>
    <xf numFmtId="0" fontId="15" fillId="0" borderId="22" xfId="0" applyNumberFormat="1" applyFont="1" applyFill="1" applyBorder="1" applyAlignment="1" applyProtection="1">
      <alignment horizontal="center" vertical="center" wrapText="1"/>
    </xf>
    <xf numFmtId="0" fontId="15" fillId="0" borderId="51" xfId="0" applyNumberFormat="1" applyFont="1" applyFill="1" applyBorder="1" applyAlignment="1">
      <alignment horizontal="center" vertical="center"/>
    </xf>
    <xf numFmtId="0" fontId="15" fillId="0" borderId="43" xfId="0" applyNumberFormat="1" applyFont="1" applyFill="1" applyBorder="1" applyAlignment="1">
      <alignment horizontal="center" vertical="center"/>
    </xf>
    <xf numFmtId="0" fontId="15" fillId="0" borderId="37" xfId="0" applyNumberFormat="1" applyFont="1" applyFill="1" applyBorder="1" applyAlignment="1" applyProtection="1">
      <alignment horizontal="center" vertical="center"/>
    </xf>
    <xf numFmtId="0" fontId="15" fillId="0" borderId="50" xfId="0" applyNumberFormat="1" applyFont="1" applyFill="1" applyBorder="1" applyAlignment="1">
      <alignment horizontal="center" vertical="center"/>
    </xf>
    <xf numFmtId="0" fontId="15" fillId="0" borderId="36" xfId="0" applyNumberFormat="1" applyFont="1" applyFill="1" applyBorder="1" applyAlignment="1">
      <alignment horizontal="center" vertical="center"/>
    </xf>
    <xf numFmtId="0" fontId="15" fillId="0" borderId="31" xfId="0" applyNumberFormat="1" applyFont="1" applyFill="1" applyBorder="1" applyAlignment="1">
      <alignment horizontal="center" vertical="center"/>
    </xf>
    <xf numFmtId="0" fontId="15" fillId="0" borderId="47" xfId="0" applyNumberFormat="1" applyFont="1" applyFill="1" applyBorder="1" applyAlignment="1">
      <alignment horizontal="center" vertical="center"/>
    </xf>
    <xf numFmtId="0" fontId="15" fillId="0" borderId="32" xfId="0" applyNumberFormat="1" applyFont="1" applyFill="1" applyBorder="1" applyAlignment="1">
      <alignment horizontal="center" vertical="center"/>
    </xf>
    <xf numFmtId="0" fontId="15" fillId="0" borderId="44" xfId="0" applyNumberFormat="1" applyFont="1" applyFill="1" applyBorder="1" applyAlignment="1">
      <alignment horizontal="center" vertical="center"/>
    </xf>
    <xf numFmtId="0" fontId="15" fillId="0" borderId="129" xfId="0" applyNumberFormat="1" applyFont="1" applyFill="1" applyBorder="1" applyAlignment="1">
      <alignment horizontal="center" vertical="center"/>
    </xf>
    <xf numFmtId="0" fontId="15" fillId="0" borderId="45" xfId="0" applyNumberFormat="1" applyFont="1" applyFill="1" applyBorder="1" applyAlignment="1">
      <alignment horizontal="center" vertical="center"/>
    </xf>
    <xf numFmtId="0" fontId="15" fillId="0" borderId="35" xfId="0" applyNumberFormat="1" applyFont="1" applyFill="1" applyBorder="1" applyAlignment="1">
      <alignment horizontal="center" vertical="center"/>
    </xf>
    <xf numFmtId="0" fontId="15" fillId="0" borderId="46" xfId="0" applyNumberFormat="1" applyFont="1" applyFill="1" applyBorder="1" applyAlignment="1">
      <alignment horizontal="center" vertical="center"/>
    </xf>
    <xf numFmtId="0" fontId="15" fillId="0" borderId="130" xfId="0" applyNumberFormat="1" applyFont="1" applyFill="1" applyBorder="1" applyAlignment="1">
      <alignment horizontal="center" vertical="center"/>
    </xf>
    <xf numFmtId="0" fontId="0" fillId="0" borderId="131" xfId="0" applyNumberFormat="1" applyFont="1" applyFill="1" applyBorder="1" applyAlignment="1">
      <alignment horizontal="center" vertical="center"/>
    </xf>
    <xf numFmtId="0" fontId="0" fillId="0" borderId="50" xfId="0" applyNumberFormat="1" applyFont="1" applyFill="1" applyBorder="1" applyAlignment="1">
      <alignment horizontal="center" vertical="center"/>
    </xf>
    <xf numFmtId="0" fontId="0" fillId="32" borderId="36" xfId="0" applyNumberFormat="1" applyFont="1" applyFill="1" applyBorder="1" applyAlignment="1" applyProtection="1">
      <alignment horizontal="center" vertical="center" wrapText="1"/>
    </xf>
    <xf numFmtId="0" fontId="29" fillId="34" borderId="132" xfId="0" applyNumberFormat="1" applyFont="1" applyFill="1" applyBorder="1" applyAlignment="1">
      <alignment horizontal="center" vertical="center" wrapText="1"/>
    </xf>
    <xf numFmtId="0" fontId="29" fillId="34" borderId="71" xfId="0" applyNumberFormat="1" applyFont="1" applyFill="1" applyBorder="1" applyAlignment="1">
      <alignment horizontal="center" vertical="center" wrapText="1"/>
    </xf>
    <xf numFmtId="0" fontId="29" fillId="6" borderId="133" xfId="0" applyNumberFormat="1" applyFont="1" applyFill="1" applyBorder="1" applyAlignment="1">
      <alignment horizontal="center" vertical="center" wrapText="1"/>
    </xf>
    <xf numFmtId="0" fontId="29" fillId="6" borderId="73" xfId="0" applyNumberFormat="1" applyFont="1" applyFill="1" applyBorder="1" applyAlignment="1">
      <alignment horizontal="center" vertical="center" wrapText="1"/>
    </xf>
    <xf numFmtId="0" fontId="29" fillId="6" borderId="134" xfId="0" applyNumberFormat="1" applyFont="1" applyFill="1" applyBorder="1" applyAlignment="1">
      <alignment horizontal="center" vertical="center" wrapText="1"/>
    </xf>
    <xf numFmtId="0" fontId="29" fillId="6" borderId="135" xfId="0" applyNumberFormat="1" applyFont="1" applyFill="1" applyBorder="1" applyAlignment="1">
      <alignment horizontal="center" vertical="center" wrapText="1"/>
    </xf>
    <xf numFmtId="0" fontId="29" fillId="6" borderId="136" xfId="0" applyNumberFormat="1" applyFont="1" applyFill="1" applyBorder="1" applyAlignment="1">
      <alignment horizontal="center" vertical="center" wrapText="1"/>
    </xf>
    <xf numFmtId="0" fontId="36" fillId="0" borderId="0" xfId="0" applyNumberFormat="1" applyFont="1" applyFill="1" applyBorder="1" applyAlignment="1">
      <alignment horizontal="center" vertical="center"/>
    </xf>
    <xf numFmtId="0" fontId="29" fillId="0" borderId="137" xfId="0" applyNumberFormat="1" applyFont="1" applyFill="1" applyBorder="1" applyAlignment="1">
      <alignment horizontal="center" vertical="center" wrapText="1"/>
    </xf>
    <xf numFmtId="0" fontId="29" fillId="0" borderId="138" xfId="0" applyNumberFormat="1" applyFont="1" applyFill="1" applyBorder="1" applyAlignment="1">
      <alignment horizontal="center" vertical="center" wrapText="1"/>
    </xf>
    <xf numFmtId="0" fontId="29" fillId="0" borderId="139" xfId="0" applyNumberFormat="1" applyFont="1" applyFill="1" applyBorder="1" applyAlignment="1">
      <alignment horizontal="center" vertical="center" wrapText="1"/>
    </xf>
    <xf numFmtId="0" fontId="29" fillId="0" borderId="70" xfId="0" applyNumberFormat="1" applyFont="1" applyFill="1" applyBorder="1" applyAlignment="1">
      <alignment horizontal="center" vertical="center" wrapText="1"/>
    </xf>
    <xf numFmtId="0" fontId="29" fillId="0" borderId="140" xfId="0" applyNumberFormat="1" applyFont="1" applyFill="1" applyBorder="1" applyAlignment="1">
      <alignment horizontal="center" vertical="center" wrapText="1"/>
    </xf>
    <xf numFmtId="0" fontId="29" fillId="0" borderId="141" xfId="0" applyNumberFormat="1" applyFont="1" applyFill="1" applyBorder="1" applyAlignment="1">
      <alignment horizontal="center" vertical="center" wrapText="1"/>
    </xf>
    <xf numFmtId="0" fontId="29" fillId="32" borderId="139" xfId="0" applyNumberFormat="1" applyFont="1" applyFill="1" applyBorder="1" applyAlignment="1">
      <alignment horizontal="center" vertical="center" wrapText="1"/>
    </xf>
    <xf numFmtId="0" fontId="29" fillId="32" borderId="70" xfId="0" applyNumberFormat="1" applyFont="1" applyFill="1" applyBorder="1" applyAlignment="1">
      <alignment horizontal="center" vertical="center" wrapText="1"/>
    </xf>
  </cellXfs>
  <cellStyles count="47">
    <cellStyle name="20% - 강조색1" xfId="21"/>
    <cellStyle name="20% - 강조색2" xfId="25"/>
    <cellStyle name="20% - 강조색3" xfId="29"/>
    <cellStyle name="20% - 강조색4" xfId="33"/>
    <cellStyle name="20% - 강조색5" xfId="37"/>
    <cellStyle name="20% - 강조색6" xfId="41"/>
    <cellStyle name="40% - 강조색1" xfId="22"/>
    <cellStyle name="40% - 강조색2" xfId="26"/>
    <cellStyle name="40% - 강조색3" xfId="30"/>
    <cellStyle name="40% - 강조색4" xfId="34"/>
    <cellStyle name="40% - 강조색5" xfId="38"/>
    <cellStyle name="40% - 강조색6" xfId="42"/>
    <cellStyle name="60% - 강조색1" xfId="23"/>
    <cellStyle name="60% - 강조색2" xfId="27"/>
    <cellStyle name="60% - 강조색3" xfId="31"/>
    <cellStyle name="60% - 강조색4" xfId="35"/>
    <cellStyle name="60% - 강조색5" xfId="39"/>
    <cellStyle name="60% - 강조색6" xfId="43"/>
    <cellStyle name="강조색1" xfId="20"/>
    <cellStyle name="강조색2" xfId="24"/>
    <cellStyle name="강조색3" xfId="28"/>
    <cellStyle name="강조색4" xfId="32"/>
    <cellStyle name="강조색5" xfId="36"/>
    <cellStyle name="강조색6" xfId="40"/>
    <cellStyle name="경고문" xfId="16"/>
    <cellStyle name="계산" xfId="13"/>
    <cellStyle name="나쁨" xfId="9"/>
    <cellStyle name="메모" xfId="17"/>
    <cellStyle name="백분율" xfId="2" builtinId="5"/>
    <cellStyle name="보통" xfId="10"/>
    <cellStyle name="설명 텍스트" xfId="18"/>
    <cellStyle name="셀 확인" xfId="15"/>
    <cellStyle name="쉼표 [0]" xfId="1" builtinId="6"/>
    <cellStyle name="연결된 셀" xfId="14"/>
    <cellStyle name="요약" xfId="19"/>
    <cellStyle name="입력" xfId="11"/>
    <cellStyle name="제목" xfId="3"/>
    <cellStyle name="제목 1" xfId="4"/>
    <cellStyle name="제목 2" xfId="5"/>
    <cellStyle name="제목 3" xfId="6"/>
    <cellStyle name="제목 4" xfId="7"/>
    <cellStyle name="좋음" xfId="8"/>
    <cellStyle name="출력" xfId="12"/>
    <cellStyle name="표준" xfId="0" builtinId="0"/>
    <cellStyle name="표준 2" xfId="44"/>
    <cellStyle name="표준 3" xfId="46"/>
    <cellStyle name="표준 7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37;\&#48148;&#53461;%20&#54868;&#47732;\OFFICE%20&#50577;&#49885;\N&#36035;&#63963;-&#3288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F56"/>
  <sheetViews>
    <sheetView showGridLines="0" tabSelected="1" view="pageBreakPreview" zoomScale="85" zoomScaleNormal="100" zoomScaleSheetLayoutView="85" workbookViewId="0">
      <selection activeCell="D10" sqref="D10"/>
    </sheetView>
  </sheetViews>
  <sheetFormatPr defaultColWidth="10" defaultRowHeight="21.95" customHeight="1"/>
  <cols>
    <col min="1" max="1" width="5.75" style="1" customWidth="1"/>
    <col min="2" max="2" width="6.125" style="1" customWidth="1"/>
    <col min="3" max="3" width="1.5" style="1" customWidth="1"/>
    <col min="4" max="4" width="20.875" style="1" customWidth="1"/>
    <col min="5" max="5" width="1.875" style="1" customWidth="1"/>
    <col min="6" max="6" width="17.125" style="1" customWidth="1"/>
    <col min="7" max="7" width="21.75" style="1" customWidth="1"/>
    <col min="8" max="8" width="8" style="1" customWidth="1"/>
    <col min="9" max="9" width="4.375" style="13" customWidth="1"/>
    <col min="10" max="10" width="10" style="1" bestFit="1" customWidth="1"/>
    <col min="11" max="11" width="0" style="1" hidden="1" customWidth="1"/>
    <col min="12" max="12" width="4.25" style="1" hidden="1" customWidth="1"/>
    <col min="13" max="13" width="6" style="1" hidden="1" customWidth="1"/>
    <col min="14" max="14" width="13" style="1" hidden="1" customWidth="1"/>
    <col min="15" max="15" width="16.875" style="1" hidden="1" customWidth="1"/>
    <col min="16" max="16" width="10.5" style="1" hidden="1" customWidth="1"/>
    <col min="17" max="17" width="13" style="1" hidden="1" customWidth="1"/>
    <col min="18" max="18" width="14.875" style="1" hidden="1" customWidth="1"/>
    <col min="19" max="19" width="10" style="1" hidden="1" customWidth="1"/>
    <col min="20" max="20" width="8.75" style="1" hidden="1" customWidth="1"/>
    <col min="21" max="22" width="11.375" style="1" hidden="1" customWidth="1"/>
    <col min="23" max="23" width="6.75" style="1" hidden="1" customWidth="1"/>
    <col min="24" max="24" width="9.125" style="13" hidden="1" customWidth="1"/>
    <col min="25" max="27" width="0" style="1" hidden="1" customWidth="1"/>
    <col min="28" max="28" width="3.375" style="1" hidden="1" customWidth="1"/>
    <col min="29" max="29" width="9.625" style="1" hidden="1" customWidth="1"/>
    <col min="30" max="30" width="16.25" style="150" hidden="1" customWidth="1"/>
    <col min="31" max="42" width="0" style="1" hidden="1" customWidth="1"/>
    <col min="43" max="16384" width="10" style="1"/>
  </cols>
  <sheetData>
    <row r="1" spans="1:32" ht="39" customHeight="1">
      <c r="A1" s="310" t="s">
        <v>62</v>
      </c>
      <c r="B1" s="310"/>
      <c r="C1" s="310"/>
      <c r="D1" s="310"/>
      <c r="E1" s="310"/>
      <c r="F1" s="310"/>
      <c r="G1" s="310"/>
      <c r="H1" s="310"/>
      <c r="I1" s="191"/>
      <c r="L1" s="284" t="s">
        <v>22</v>
      </c>
      <c r="M1" s="285"/>
      <c r="N1" s="286"/>
      <c r="O1" s="293" t="s">
        <v>127</v>
      </c>
      <c r="P1" s="294"/>
      <c r="Q1" s="295"/>
      <c r="R1" s="293" t="s">
        <v>120</v>
      </c>
      <c r="S1" s="294"/>
      <c r="T1" s="295"/>
      <c r="U1" s="141" t="s">
        <v>108</v>
      </c>
      <c r="V1" s="141" t="s">
        <v>106</v>
      </c>
      <c r="W1" s="298" t="s">
        <v>11</v>
      </c>
    </row>
    <row r="2" spans="1:32" ht="14.25" customHeight="1">
      <c r="A2" s="2"/>
      <c r="B2" s="186"/>
      <c r="C2" s="2"/>
      <c r="D2" s="2"/>
      <c r="E2" s="2"/>
      <c r="F2" s="2"/>
      <c r="G2" s="2"/>
      <c r="H2" s="2"/>
      <c r="I2" s="2"/>
      <c r="L2" s="287"/>
      <c r="M2" s="288"/>
      <c r="N2" s="289"/>
      <c r="O2" s="144" t="s">
        <v>34</v>
      </c>
      <c r="P2" s="144" t="s">
        <v>36</v>
      </c>
      <c r="Q2" s="301" t="s">
        <v>42</v>
      </c>
      <c r="R2" s="144" t="s">
        <v>34</v>
      </c>
      <c r="S2" s="144" t="s">
        <v>36</v>
      </c>
      <c r="T2" s="301" t="s">
        <v>42</v>
      </c>
      <c r="U2" s="142" t="s">
        <v>20</v>
      </c>
      <c r="V2" s="142" t="s">
        <v>20</v>
      </c>
      <c r="W2" s="299"/>
    </row>
    <row r="3" spans="1:32" ht="24.95" customHeight="1">
      <c r="A3" s="53" t="s">
        <v>96</v>
      </c>
      <c r="H3" s="54" t="s">
        <v>86</v>
      </c>
      <c r="I3" s="54"/>
      <c r="L3" s="290"/>
      <c r="M3" s="291"/>
      <c r="N3" s="292"/>
      <c r="O3" s="145" t="s">
        <v>51</v>
      </c>
      <c r="P3" s="145" t="s">
        <v>18</v>
      </c>
      <c r="Q3" s="302"/>
      <c r="R3" s="145" t="s">
        <v>51</v>
      </c>
      <c r="S3" s="145" t="s">
        <v>18</v>
      </c>
      <c r="T3" s="302"/>
      <c r="U3" s="143"/>
      <c r="V3" s="143"/>
      <c r="W3" s="300"/>
      <c r="Y3" s="1" t="s">
        <v>129</v>
      </c>
      <c r="AA3" s="1" t="s">
        <v>37</v>
      </c>
      <c r="AB3" s="1" t="s">
        <v>3</v>
      </c>
      <c r="AD3" s="150" t="s">
        <v>7</v>
      </c>
      <c r="AE3" s="1" t="s">
        <v>5</v>
      </c>
    </row>
    <row r="4" spans="1:32" ht="24.95" customHeight="1">
      <c r="A4" s="311" t="s">
        <v>129</v>
      </c>
      <c r="B4" s="312"/>
      <c r="C4" s="21" t="s">
        <v>37</v>
      </c>
      <c r="D4" s="22" t="s">
        <v>3</v>
      </c>
      <c r="E4" s="23"/>
      <c r="F4" s="24" t="s">
        <v>7</v>
      </c>
      <c r="G4" s="360" t="s">
        <v>5</v>
      </c>
      <c r="H4" s="361"/>
      <c r="I4" s="362"/>
      <c r="L4" s="303" t="s">
        <v>44</v>
      </c>
      <c r="M4" s="304"/>
      <c r="N4" s="305"/>
      <c r="O4" s="109">
        <f>AD27</f>
        <v>589210000.39700007</v>
      </c>
      <c r="P4" s="110"/>
      <c r="Q4" s="151">
        <f>O4/$O$4</f>
        <v>1</v>
      </c>
      <c r="R4" s="148">
        <f>F28</f>
        <v>0</v>
      </c>
      <c r="S4" s="111"/>
      <c r="T4" s="149" t="e">
        <f>R4/$R$4</f>
        <v>#DIV/0!</v>
      </c>
      <c r="U4" s="161">
        <f>(R4-O4)*0.001</f>
        <v>-589210.00039700011</v>
      </c>
      <c r="V4" s="162" t="e">
        <f>T4-Q4</f>
        <v>#DIV/0!</v>
      </c>
      <c r="W4" s="112"/>
      <c r="X4" s="11"/>
      <c r="Y4" s="1" t="s">
        <v>4</v>
      </c>
      <c r="Z4" s="1" t="s">
        <v>144</v>
      </c>
      <c r="AB4" s="1" t="s">
        <v>76</v>
      </c>
      <c r="AD4" s="150">
        <v>65936072</v>
      </c>
    </row>
    <row r="5" spans="1:32" ht="24.95" customHeight="1">
      <c r="A5" s="313" t="s">
        <v>4</v>
      </c>
      <c r="B5" s="316" t="s">
        <v>144</v>
      </c>
      <c r="C5" s="25"/>
      <c r="D5" s="26" t="s">
        <v>76</v>
      </c>
      <c r="E5" s="27"/>
      <c r="F5" s="28"/>
      <c r="G5" s="29"/>
      <c r="H5" s="202"/>
      <c r="I5" s="356"/>
      <c r="J5" s="108"/>
      <c r="L5" s="306" t="s">
        <v>149</v>
      </c>
      <c r="M5" s="307"/>
      <c r="N5" s="308"/>
      <c r="O5" s="113">
        <f>AD6</f>
        <v>65936072</v>
      </c>
      <c r="P5" s="114" t="s">
        <v>19</v>
      </c>
      <c r="Q5" s="151">
        <f t="shared" ref="Q5:Q7" si="0">O5/$O$4</f>
        <v>0.11190589425768971</v>
      </c>
      <c r="R5" s="146">
        <f>F7</f>
        <v>0</v>
      </c>
      <c r="S5" s="115"/>
      <c r="T5" s="149" t="e">
        <f>R5/$R$4</f>
        <v>#DIV/0!</v>
      </c>
      <c r="U5" s="161">
        <f t="shared" ref="U5:U7" si="1">(R5-O5)*0.001</f>
        <v>-65936.072</v>
      </c>
      <c r="V5" s="164" t="e">
        <f>(T5-Q5)*100</f>
        <v>#DIV/0!</v>
      </c>
      <c r="W5" s="116"/>
      <c r="AB5" s="1" t="s">
        <v>75</v>
      </c>
      <c r="AD5" s="150">
        <v>0</v>
      </c>
    </row>
    <row r="6" spans="1:32" ht="24.95" customHeight="1">
      <c r="A6" s="314"/>
      <c r="B6" s="316"/>
      <c r="C6" s="25"/>
      <c r="D6" s="26" t="s">
        <v>75</v>
      </c>
      <c r="E6" s="27"/>
      <c r="F6" s="28"/>
      <c r="G6" s="30"/>
      <c r="H6" s="200"/>
      <c r="I6" s="357"/>
      <c r="J6" s="108"/>
      <c r="L6" s="117" t="s">
        <v>10</v>
      </c>
      <c r="M6" s="122" t="s">
        <v>29</v>
      </c>
      <c r="N6" s="125" t="s">
        <v>23</v>
      </c>
      <c r="O6" s="113">
        <f>AD9</f>
        <v>112670710.397</v>
      </c>
      <c r="P6" s="114" t="s">
        <v>19</v>
      </c>
      <c r="Q6" s="151">
        <f t="shared" si="0"/>
        <v>0.19122335045414082</v>
      </c>
      <c r="R6" s="146">
        <f>F10</f>
        <v>0</v>
      </c>
      <c r="S6" s="115"/>
      <c r="T6" s="149" t="e">
        <f>R6/$R$4</f>
        <v>#DIV/0!</v>
      </c>
      <c r="U6" s="161">
        <f t="shared" si="1"/>
        <v>-112670.710397</v>
      </c>
      <c r="V6" s="164" t="e">
        <f>(T6-Q6)*100</f>
        <v>#DIV/0!</v>
      </c>
      <c r="W6" s="116"/>
      <c r="AB6" s="1" t="s">
        <v>53</v>
      </c>
      <c r="AD6" s="150">
        <v>65936072</v>
      </c>
    </row>
    <row r="7" spans="1:32" ht="24.95" customHeight="1">
      <c r="A7" s="314"/>
      <c r="B7" s="317"/>
      <c r="C7" s="31"/>
      <c r="D7" s="32" t="s">
        <v>53</v>
      </c>
      <c r="E7" s="33"/>
      <c r="F7" s="34"/>
      <c r="G7" s="35"/>
      <c r="H7" s="203"/>
      <c r="I7" s="36"/>
      <c r="J7" s="108"/>
      <c r="L7" s="118"/>
      <c r="M7" s="123" t="s">
        <v>50</v>
      </c>
      <c r="N7" s="126" t="s">
        <v>114</v>
      </c>
      <c r="O7" s="113">
        <f>AD7</f>
        <v>99974011</v>
      </c>
      <c r="P7" s="127"/>
      <c r="Q7" s="151">
        <f t="shared" si="0"/>
        <v>0.16967466766117198</v>
      </c>
      <c r="R7" s="147">
        <f>F8</f>
        <v>0</v>
      </c>
      <c r="S7" s="128"/>
      <c r="T7" s="149" t="e">
        <f>R7/$R$4</f>
        <v>#DIV/0!</v>
      </c>
      <c r="U7" s="161">
        <f t="shared" si="1"/>
        <v>-99974.010999999999</v>
      </c>
      <c r="V7" s="164" t="e">
        <f>(T7-Q7)*100</f>
        <v>#DIV/0!</v>
      </c>
      <c r="W7" s="116"/>
      <c r="Z7" s="1" t="s">
        <v>145</v>
      </c>
      <c r="AB7" s="1" t="s">
        <v>88</v>
      </c>
      <c r="AD7" s="150">
        <v>99974011</v>
      </c>
    </row>
    <row r="8" spans="1:32" ht="24.95" customHeight="1">
      <c r="A8" s="314"/>
      <c r="B8" s="318" t="s">
        <v>145</v>
      </c>
      <c r="C8" s="37"/>
      <c r="D8" s="26" t="s">
        <v>88</v>
      </c>
      <c r="E8" s="38"/>
      <c r="F8" s="28"/>
      <c r="G8" s="30"/>
      <c r="H8" s="200"/>
      <c r="I8" s="356"/>
      <c r="J8" s="108"/>
      <c r="L8" s="119" t="s">
        <v>30</v>
      </c>
      <c r="M8" s="123" t="s">
        <v>28</v>
      </c>
      <c r="N8" s="330" t="s">
        <v>115</v>
      </c>
      <c r="O8" s="270">
        <f>AD8</f>
        <v>12696699.397</v>
      </c>
      <c r="P8" s="129"/>
      <c r="Q8" s="276">
        <f>O8/$O$4</f>
        <v>2.1548682792968843E-2</v>
      </c>
      <c r="R8" s="309">
        <f>F9</f>
        <v>0</v>
      </c>
      <c r="S8" s="278"/>
      <c r="T8" s="296" t="e">
        <f>R8/$R$4</f>
        <v>#DIV/0!</v>
      </c>
      <c r="U8" s="280">
        <f>(R8-O8)*0.001</f>
        <v>-12696.699397</v>
      </c>
      <c r="V8" s="327" t="e">
        <f>(T8-Q8)*100</f>
        <v>#DIV/0!</v>
      </c>
      <c r="W8" s="282"/>
      <c r="AB8" s="1" t="s">
        <v>79</v>
      </c>
      <c r="AD8" s="150">
        <v>12696699.397</v>
      </c>
      <c r="AE8" s="1" t="s">
        <v>110</v>
      </c>
      <c r="AF8" s="1">
        <v>0.127</v>
      </c>
    </row>
    <row r="9" spans="1:32" ht="24.95" customHeight="1">
      <c r="A9" s="314"/>
      <c r="B9" s="319"/>
      <c r="C9" s="37"/>
      <c r="D9" s="26" t="s">
        <v>79</v>
      </c>
      <c r="E9" s="38"/>
      <c r="F9" s="28"/>
      <c r="G9" s="92" t="s">
        <v>2</v>
      </c>
      <c r="H9" s="268"/>
      <c r="I9" s="357"/>
      <c r="J9" s="108"/>
      <c r="L9" s="118"/>
      <c r="M9" s="124"/>
      <c r="N9" s="331"/>
      <c r="O9" s="272"/>
      <c r="P9" s="130"/>
      <c r="Q9" s="277"/>
      <c r="R9" s="279"/>
      <c r="S9" s="279"/>
      <c r="T9" s="297"/>
      <c r="U9" s="281"/>
      <c r="V9" s="328"/>
      <c r="W9" s="283"/>
      <c r="AB9" s="1" t="s">
        <v>53</v>
      </c>
      <c r="AD9" s="150">
        <v>112670710.397</v>
      </c>
      <c r="AE9" s="1" t="s">
        <v>37</v>
      </c>
    </row>
    <row r="10" spans="1:32" ht="24.95" customHeight="1">
      <c r="A10" s="314"/>
      <c r="B10" s="320"/>
      <c r="C10" s="39"/>
      <c r="D10" s="32" t="s">
        <v>53</v>
      </c>
      <c r="E10" s="40"/>
      <c r="F10" s="34"/>
      <c r="G10" s="93" t="s">
        <v>37</v>
      </c>
      <c r="H10" s="199"/>
      <c r="I10" s="94"/>
      <c r="J10" s="108"/>
      <c r="L10" s="119" t="s">
        <v>40</v>
      </c>
      <c r="M10" s="122" t="s">
        <v>9</v>
      </c>
      <c r="N10" s="125" t="s">
        <v>23</v>
      </c>
      <c r="O10" s="113">
        <f>AD19</f>
        <v>292660695</v>
      </c>
      <c r="P10" s="114"/>
      <c r="Q10" s="151">
        <f>O10/$O$4</f>
        <v>0.49670014901785442</v>
      </c>
      <c r="R10" s="146">
        <f>F21</f>
        <v>0</v>
      </c>
      <c r="S10" s="115"/>
      <c r="T10" s="149" t="e">
        <f>R10/$R$4</f>
        <v>#DIV/0!</v>
      </c>
      <c r="U10" s="161">
        <f>(R10-O10)*0.001</f>
        <v>-292660.69500000001</v>
      </c>
      <c r="V10" s="164" t="e">
        <f>(T10-Q10)*100</f>
        <v>#DIV/0!</v>
      </c>
      <c r="W10" s="116"/>
      <c r="Z10" s="1" t="s">
        <v>37</v>
      </c>
      <c r="AB10" s="1" t="s">
        <v>66</v>
      </c>
      <c r="AD10" s="150">
        <v>15717396</v>
      </c>
      <c r="AE10" s="1" t="s">
        <v>81</v>
      </c>
      <c r="AF10" s="1">
        <v>8.7999999999999995E-2</v>
      </c>
    </row>
    <row r="11" spans="1:32" ht="24.95" customHeight="1">
      <c r="A11" s="314"/>
      <c r="B11" s="41" t="s">
        <v>37</v>
      </c>
      <c r="C11" s="25"/>
      <c r="D11" s="102" t="s">
        <v>66</v>
      </c>
      <c r="E11" s="27"/>
      <c r="F11" s="28"/>
      <c r="G11" s="86" t="s">
        <v>81</v>
      </c>
      <c r="H11" s="204"/>
      <c r="I11" s="358"/>
      <c r="J11" s="108"/>
      <c r="L11" s="118"/>
      <c r="M11" s="131"/>
      <c r="N11" s="330" t="s">
        <v>118</v>
      </c>
      <c r="O11" s="270">
        <f>AD11</f>
        <v>4202617</v>
      </c>
      <c r="P11" s="129"/>
      <c r="Q11" s="276">
        <f>O11/$O$4</f>
        <v>7.1326301270656393E-3</v>
      </c>
      <c r="R11" s="309">
        <f>F12</f>
        <v>0</v>
      </c>
      <c r="S11" s="278"/>
      <c r="T11" s="296" t="e">
        <f>R11/$R$4</f>
        <v>#DIV/0!</v>
      </c>
      <c r="U11" s="280">
        <f>(R11-O11)*0.001</f>
        <v>-4202.6170000000002</v>
      </c>
      <c r="V11" s="327" t="e">
        <f>(T11-Q11)*100</f>
        <v>#DIV/0!</v>
      </c>
      <c r="W11" s="282"/>
      <c r="Z11" s="1" t="s">
        <v>39</v>
      </c>
      <c r="AB11" s="1" t="s">
        <v>61</v>
      </c>
      <c r="AD11" s="150">
        <v>4202617</v>
      </c>
      <c r="AE11" s="1" t="s">
        <v>137</v>
      </c>
      <c r="AF11" s="1">
        <v>3.73E-2</v>
      </c>
    </row>
    <row r="12" spans="1:32" ht="24.95" customHeight="1">
      <c r="A12" s="314"/>
      <c r="B12" s="319" t="s">
        <v>39</v>
      </c>
      <c r="C12" s="25"/>
      <c r="D12" s="102" t="s">
        <v>61</v>
      </c>
      <c r="E12" s="27"/>
      <c r="F12" s="28"/>
      <c r="G12" s="92" t="s">
        <v>137</v>
      </c>
      <c r="H12" s="204"/>
      <c r="I12" s="359"/>
      <c r="J12" s="108"/>
      <c r="L12" s="119" t="s">
        <v>16</v>
      </c>
      <c r="M12" s="123" t="s">
        <v>28</v>
      </c>
      <c r="N12" s="331"/>
      <c r="O12" s="272"/>
      <c r="P12" s="130"/>
      <c r="Q12" s="277"/>
      <c r="R12" s="279"/>
      <c r="S12" s="279"/>
      <c r="T12" s="297"/>
      <c r="U12" s="281"/>
      <c r="V12" s="328"/>
      <c r="W12" s="283"/>
      <c r="AB12" s="1" t="s">
        <v>55</v>
      </c>
      <c r="AD12" s="150">
        <v>980235</v>
      </c>
      <c r="AE12" s="1" t="s">
        <v>137</v>
      </c>
      <c r="AF12" s="1">
        <v>8.6999999999999994E-3</v>
      </c>
    </row>
    <row r="13" spans="1:32" ht="24.95" customHeight="1">
      <c r="A13" s="314"/>
      <c r="B13" s="319"/>
      <c r="C13" s="25"/>
      <c r="D13" s="102" t="s">
        <v>55</v>
      </c>
      <c r="E13" s="27"/>
      <c r="F13" s="28"/>
      <c r="G13" s="92" t="s">
        <v>137</v>
      </c>
      <c r="H13" s="204"/>
      <c r="I13" s="359"/>
      <c r="J13" s="108"/>
      <c r="L13" s="120"/>
      <c r="M13" s="132"/>
      <c r="N13" s="330" t="s">
        <v>131</v>
      </c>
      <c r="O13" s="270">
        <f>AD12</f>
        <v>980235</v>
      </c>
      <c r="P13" s="129"/>
      <c r="Q13" s="276">
        <f>O13/$O$4</f>
        <v>1.663642842686875E-3</v>
      </c>
      <c r="R13" s="309">
        <f>F13</f>
        <v>0</v>
      </c>
      <c r="S13" s="278"/>
      <c r="T13" s="296" t="e">
        <f>R13/$R$4</f>
        <v>#DIV/0!</v>
      </c>
      <c r="U13" s="280">
        <f>(R13-O13)*0.001</f>
        <v>-980.23500000000001</v>
      </c>
      <c r="V13" s="327" t="e">
        <f>(T13-Q13)*100</f>
        <v>#DIV/0!</v>
      </c>
      <c r="W13" s="282"/>
      <c r="AB13" s="1" t="s">
        <v>54</v>
      </c>
      <c r="AD13" s="150">
        <v>3334133</v>
      </c>
      <c r="AE13" s="1" t="s">
        <v>110</v>
      </c>
      <c r="AF13" s="1">
        <v>3.3349999999999998E-2</v>
      </c>
    </row>
    <row r="14" spans="1:32" ht="24.95" customHeight="1">
      <c r="A14" s="314"/>
      <c r="B14" s="319"/>
      <c r="C14" s="25"/>
      <c r="D14" s="102" t="s">
        <v>54</v>
      </c>
      <c r="E14" s="27"/>
      <c r="F14" s="28">
        <v>530310</v>
      </c>
      <c r="G14" s="92" t="s">
        <v>110</v>
      </c>
      <c r="H14" s="205"/>
      <c r="I14" s="359"/>
      <c r="J14" s="108"/>
      <c r="L14" s="120"/>
      <c r="M14" s="132"/>
      <c r="N14" s="331"/>
      <c r="O14" s="272"/>
      <c r="P14" s="130"/>
      <c r="Q14" s="277"/>
      <c r="R14" s="279"/>
      <c r="S14" s="279"/>
      <c r="T14" s="297"/>
      <c r="U14" s="281"/>
      <c r="V14" s="328"/>
      <c r="W14" s="283"/>
      <c r="AB14" s="1" t="s">
        <v>72</v>
      </c>
      <c r="AD14" s="150">
        <v>341748</v>
      </c>
      <c r="AE14" s="1" t="s">
        <v>148</v>
      </c>
      <c r="AF14" s="1">
        <v>0.10249999999999999</v>
      </c>
    </row>
    <row r="15" spans="1:32" ht="24.95" customHeight="1">
      <c r="A15" s="314"/>
      <c r="B15" s="319"/>
      <c r="C15" s="25"/>
      <c r="D15" s="102" t="s">
        <v>72</v>
      </c>
      <c r="E15" s="27"/>
      <c r="F15" s="28">
        <v>69682</v>
      </c>
      <c r="G15" s="86" t="s">
        <v>148</v>
      </c>
      <c r="H15" s="204"/>
      <c r="I15" s="359"/>
      <c r="J15" s="108"/>
      <c r="L15" s="120"/>
      <c r="M15" s="132"/>
      <c r="N15" s="330" t="s">
        <v>143</v>
      </c>
      <c r="O15" s="270">
        <f>AD10</f>
        <v>15717396</v>
      </c>
      <c r="P15" s="129"/>
      <c r="Q15" s="276">
        <f>O15/$O$4</f>
        <v>2.6675372090442923E-2</v>
      </c>
      <c r="R15" s="309">
        <f>F11</f>
        <v>0</v>
      </c>
      <c r="S15" s="278"/>
      <c r="T15" s="296" t="e">
        <f>R15/$R$4</f>
        <v>#DIV/0!</v>
      </c>
      <c r="U15" s="280">
        <f>(R15-O15)*0.001</f>
        <v>-15717.396000000001</v>
      </c>
      <c r="V15" s="327" t="e">
        <f>(T15-Q15)*100</f>
        <v>#DIV/0!</v>
      </c>
      <c r="W15" s="282"/>
      <c r="AB15" s="1" t="s">
        <v>60</v>
      </c>
      <c r="AD15" s="150">
        <v>4498830</v>
      </c>
      <c r="AE15" s="1" t="s">
        <v>110</v>
      </c>
      <c r="AF15" s="1">
        <v>4.4999999999999998E-2</v>
      </c>
    </row>
    <row r="16" spans="1:32" ht="24.95" customHeight="1">
      <c r="A16" s="314"/>
      <c r="B16" s="319"/>
      <c r="C16" s="25"/>
      <c r="D16" s="102" t="s">
        <v>60</v>
      </c>
      <c r="E16" s="27"/>
      <c r="F16" s="28">
        <v>700687</v>
      </c>
      <c r="G16" s="92" t="s">
        <v>110</v>
      </c>
      <c r="H16" s="204"/>
      <c r="I16" s="359"/>
      <c r="J16" s="108"/>
      <c r="L16" s="120"/>
      <c r="M16" s="132"/>
      <c r="N16" s="331"/>
      <c r="O16" s="272"/>
      <c r="P16" s="130"/>
      <c r="Q16" s="277"/>
      <c r="R16" s="279"/>
      <c r="S16" s="279"/>
      <c r="T16" s="297"/>
      <c r="U16" s="281"/>
      <c r="V16" s="328"/>
      <c r="W16" s="283"/>
      <c r="AB16" s="1" t="s">
        <v>57</v>
      </c>
      <c r="AD16" s="150">
        <v>4861165</v>
      </c>
      <c r="AE16" s="1" t="s">
        <v>85</v>
      </c>
      <c r="AF16" s="1">
        <v>2.93E-2</v>
      </c>
    </row>
    <row r="17" spans="1:32" ht="24.95" customHeight="1">
      <c r="A17" s="314"/>
      <c r="B17" s="319"/>
      <c r="C17" s="25"/>
      <c r="D17" s="102" t="s">
        <v>155</v>
      </c>
      <c r="E17" s="27"/>
      <c r="F17" s="28">
        <v>942003</v>
      </c>
      <c r="G17" s="86" t="s">
        <v>85</v>
      </c>
      <c r="H17" s="204"/>
      <c r="I17" s="359"/>
      <c r="J17" s="108"/>
      <c r="L17" s="120"/>
      <c r="M17" s="132"/>
      <c r="N17" s="179" t="s">
        <v>119</v>
      </c>
      <c r="O17" s="181"/>
      <c r="P17" s="129"/>
      <c r="Q17" s="178">
        <f>O17/$O$4</f>
        <v>0</v>
      </c>
      <c r="R17" s="176"/>
      <c r="S17" s="176"/>
      <c r="T17" s="175" t="e">
        <f>R17/$R$4</f>
        <v>#DIV/0!</v>
      </c>
      <c r="U17" s="177">
        <f>R17-O17</f>
        <v>0</v>
      </c>
      <c r="V17" s="180"/>
      <c r="W17" s="174"/>
      <c r="AB17" s="1" t="s">
        <v>56</v>
      </c>
      <c r="AD17" s="150">
        <v>258724571</v>
      </c>
    </row>
    <row r="18" spans="1:32" ht="24.95" customHeight="1">
      <c r="A18" s="313"/>
      <c r="B18" s="319"/>
      <c r="C18" s="25"/>
      <c r="D18" s="102" t="s">
        <v>117</v>
      </c>
      <c r="E18" s="27"/>
      <c r="F18" s="28"/>
      <c r="G18" s="266" t="s">
        <v>154</v>
      </c>
      <c r="H18" s="267"/>
      <c r="I18" s="358"/>
      <c r="J18" s="108"/>
      <c r="L18" s="120"/>
      <c r="M18" s="132"/>
      <c r="N18" s="179"/>
      <c r="O18" s="181"/>
      <c r="P18" s="129"/>
      <c r="Q18" s="263"/>
      <c r="R18" s="176"/>
      <c r="S18" s="176"/>
      <c r="T18" s="175"/>
      <c r="U18" s="264"/>
      <c r="V18" s="265"/>
      <c r="W18" s="174"/>
      <c r="X18" s="1"/>
    </row>
    <row r="19" spans="1:32" s="13" customFormat="1" ht="24.95" customHeight="1">
      <c r="A19" s="314"/>
      <c r="B19" s="319"/>
      <c r="C19" s="25"/>
      <c r="D19" s="102" t="s">
        <v>56</v>
      </c>
      <c r="E19" s="27"/>
      <c r="F19" s="28"/>
      <c r="G19" s="86"/>
      <c r="H19" s="204"/>
      <c r="I19" s="359"/>
      <c r="J19" s="108"/>
      <c r="L19" s="120"/>
      <c r="M19" s="132"/>
      <c r="N19" s="126" t="s">
        <v>136</v>
      </c>
      <c r="O19" s="147">
        <f>O10-O11-O13-O15-O22</f>
        <v>266899282</v>
      </c>
      <c r="P19" s="127"/>
      <c r="Q19" s="151">
        <f>O19/$O$4</f>
        <v>0.45297819422645175</v>
      </c>
      <c r="R19" s="147">
        <f>R10-R11-R13-R15-R22</f>
        <v>-942003</v>
      </c>
      <c r="S19" s="128"/>
      <c r="T19" s="149" t="e">
        <f>R19/$R$4</f>
        <v>#DIV/0!</v>
      </c>
      <c r="U19" s="161">
        <f>(R19-O19)*0.001</f>
        <v>-267841.28500000003</v>
      </c>
      <c r="V19" s="164" t="e">
        <f>(T19-Q19)*100</f>
        <v>#DIV/0!</v>
      </c>
      <c r="W19" s="116"/>
      <c r="Z19" s="13" t="s">
        <v>37</v>
      </c>
      <c r="AB19" s="13" t="s">
        <v>53</v>
      </c>
      <c r="AD19" s="150">
        <v>292660695</v>
      </c>
    </row>
    <row r="20" spans="1:32" ht="24.95" customHeight="1">
      <c r="A20" s="313"/>
      <c r="B20" s="225"/>
      <c r="C20" s="25"/>
      <c r="D20" s="102" t="s">
        <v>73</v>
      </c>
      <c r="E20" s="27"/>
      <c r="F20" s="28"/>
      <c r="G20" s="86" t="s">
        <v>138</v>
      </c>
      <c r="H20" s="204"/>
      <c r="I20" s="224"/>
      <c r="J20" s="108"/>
      <c r="L20" s="120"/>
      <c r="M20" s="132"/>
      <c r="N20" s="126"/>
      <c r="O20" s="147"/>
      <c r="P20" s="127"/>
      <c r="Q20" s="222"/>
      <c r="R20" s="147"/>
      <c r="S20" s="128"/>
      <c r="T20" s="149"/>
      <c r="U20" s="161"/>
      <c r="V20" s="223"/>
      <c r="W20" s="116"/>
      <c r="X20" s="1"/>
    </row>
    <row r="21" spans="1:32" ht="24.95" customHeight="1">
      <c r="A21" s="315"/>
      <c r="B21" s="42" t="s">
        <v>37</v>
      </c>
      <c r="C21" s="43"/>
      <c r="D21" s="44" t="s">
        <v>53</v>
      </c>
      <c r="E21" s="33"/>
      <c r="F21" s="45"/>
      <c r="G21" s="87"/>
      <c r="H21" s="198"/>
      <c r="I21" s="88"/>
      <c r="J21" s="108"/>
      <c r="L21" s="120"/>
      <c r="M21" s="132"/>
      <c r="N21" s="126" t="s">
        <v>38</v>
      </c>
      <c r="O21" s="133" t="s">
        <v>19</v>
      </c>
      <c r="P21" s="114"/>
      <c r="Q21" s="152" t="s">
        <v>19</v>
      </c>
      <c r="R21" s="128"/>
      <c r="S21" s="128"/>
      <c r="T21" s="149" t="e">
        <f>R21/$R$4</f>
        <v>#DIV/0!</v>
      </c>
      <c r="U21" s="161"/>
      <c r="V21" s="163"/>
      <c r="W21" s="116"/>
      <c r="Z21" s="1" t="s">
        <v>0</v>
      </c>
      <c r="AD21" s="150">
        <v>471267477.39700001</v>
      </c>
    </row>
    <row r="22" spans="1:32" ht="24.95" customHeight="1">
      <c r="A22" s="46"/>
      <c r="B22" s="367" t="s">
        <v>0</v>
      </c>
      <c r="C22" s="367"/>
      <c r="D22" s="367"/>
      <c r="E22" s="47"/>
      <c r="F22" s="45"/>
      <c r="G22" s="87"/>
      <c r="H22" s="199"/>
      <c r="I22" s="88"/>
      <c r="J22" s="108"/>
      <c r="L22" s="120"/>
      <c r="M22" s="132"/>
      <c r="N22" s="330" t="s">
        <v>112</v>
      </c>
      <c r="O22" s="270">
        <f>AD16</f>
        <v>4861165</v>
      </c>
      <c r="P22" s="129"/>
      <c r="Q22" s="276">
        <f>O22/$O$4</f>
        <v>8.2503097312072553E-3</v>
      </c>
      <c r="R22" s="309">
        <f>F17</f>
        <v>942003</v>
      </c>
      <c r="S22" s="278"/>
      <c r="T22" s="296" t="e">
        <f>R22/$R$4</f>
        <v>#DIV/0!</v>
      </c>
      <c r="U22" s="280">
        <f>(R22-O22)*0.001</f>
        <v>-3919.1620000000003</v>
      </c>
      <c r="V22" s="327" t="e">
        <f>(T22-Q22)*100</f>
        <v>#DIV/0!</v>
      </c>
      <c r="W22" s="282"/>
      <c r="Z22" s="1" t="s">
        <v>130</v>
      </c>
      <c r="AD22" s="150">
        <v>21207036</v>
      </c>
      <c r="AE22" s="1" t="s">
        <v>59</v>
      </c>
      <c r="AF22" s="1">
        <v>4.4999999999999998E-2</v>
      </c>
    </row>
    <row r="23" spans="1:32" ht="24.95" customHeight="1">
      <c r="A23" s="46"/>
      <c r="B23" s="368" t="s">
        <v>130</v>
      </c>
      <c r="C23" s="368"/>
      <c r="D23" s="368"/>
      <c r="E23" s="33"/>
      <c r="F23" s="48"/>
      <c r="G23" s="89" t="s">
        <v>59</v>
      </c>
      <c r="H23" s="206"/>
      <c r="I23" s="90"/>
      <c r="J23" s="108"/>
      <c r="L23" s="121"/>
      <c r="M23" s="124"/>
      <c r="N23" s="331"/>
      <c r="O23" s="272"/>
      <c r="P23" s="130"/>
      <c r="Q23" s="277"/>
      <c r="R23" s="279"/>
      <c r="S23" s="279"/>
      <c r="T23" s="297"/>
      <c r="U23" s="281"/>
      <c r="V23" s="328"/>
      <c r="W23" s="283"/>
      <c r="Z23" s="1" t="s">
        <v>15</v>
      </c>
      <c r="AD23" s="150">
        <v>28129862</v>
      </c>
      <c r="AE23" s="1" t="s">
        <v>63</v>
      </c>
      <c r="AF23" s="1">
        <v>6.6000000000000003E-2</v>
      </c>
    </row>
    <row r="24" spans="1:32" ht="24.95" customHeight="1">
      <c r="A24" s="46"/>
      <c r="B24" s="368" t="s">
        <v>15</v>
      </c>
      <c r="C24" s="368"/>
      <c r="D24" s="368"/>
      <c r="E24" s="33"/>
      <c r="F24" s="99"/>
      <c r="G24" s="89" t="s">
        <v>63</v>
      </c>
      <c r="H24" s="206"/>
      <c r="I24" s="90" t="s">
        <v>14</v>
      </c>
      <c r="J24" s="108"/>
      <c r="L24" s="370" t="s">
        <v>130</v>
      </c>
      <c r="M24" s="371"/>
      <c r="N24" s="372"/>
      <c r="O24" s="270">
        <f>AD22</f>
        <v>21207036</v>
      </c>
      <c r="P24" s="129"/>
      <c r="Q24" s="276">
        <f>O24/$O$4</f>
        <v>3.5992321898323257E-2</v>
      </c>
      <c r="R24" s="273">
        <f>F23</f>
        <v>0</v>
      </c>
      <c r="S24" s="334"/>
      <c r="T24" s="296" t="e">
        <f>R24/$R$4</f>
        <v>#DIV/0!</v>
      </c>
      <c r="U24" s="280">
        <f>(R24-O24)*0.001</f>
        <v>-21207.036</v>
      </c>
      <c r="V24" s="327" t="e">
        <f>(T24-Q24)*100</f>
        <v>#DIV/0!</v>
      </c>
      <c r="W24" s="282"/>
      <c r="Z24" s="1" t="s">
        <v>104</v>
      </c>
      <c r="AD24" s="150">
        <v>520604375.39700001</v>
      </c>
    </row>
    <row r="25" spans="1:32" ht="24.95" customHeight="1">
      <c r="A25" s="46"/>
      <c r="B25" s="374" t="s">
        <v>1</v>
      </c>
      <c r="C25" s="374"/>
      <c r="D25" s="374"/>
      <c r="E25" s="33"/>
      <c r="F25" s="34"/>
      <c r="G25" s="87"/>
      <c r="H25" s="199"/>
      <c r="I25" s="88"/>
      <c r="J25" s="108"/>
      <c r="L25" s="373"/>
      <c r="M25" s="373"/>
      <c r="N25" s="373"/>
      <c r="O25" s="271"/>
      <c r="P25" s="130"/>
      <c r="Q25" s="333"/>
      <c r="R25" s="274"/>
      <c r="S25" s="335"/>
      <c r="T25" s="329"/>
      <c r="U25" s="337"/>
      <c r="V25" s="339"/>
      <c r="W25" s="332"/>
      <c r="X25" s="1"/>
    </row>
    <row r="26" spans="1:32" ht="24.95" customHeight="1">
      <c r="A26" s="46"/>
      <c r="B26" s="368" t="s">
        <v>104</v>
      </c>
      <c r="C26" s="368"/>
      <c r="D26" s="368"/>
      <c r="E26" s="33"/>
      <c r="F26" s="34"/>
      <c r="G26" s="87" t="s">
        <v>69</v>
      </c>
      <c r="H26" s="199"/>
      <c r="I26" s="88"/>
      <c r="J26" s="108"/>
      <c r="L26" s="324"/>
      <c r="M26" s="325"/>
      <c r="N26" s="326"/>
      <c r="O26" s="272"/>
      <c r="P26" s="130"/>
      <c r="Q26" s="277"/>
      <c r="R26" s="275"/>
      <c r="S26" s="336"/>
      <c r="T26" s="297"/>
      <c r="U26" s="338"/>
      <c r="V26" s="328"/>
      <c r="W26" s="283"/>
      <c r="Z26" s="1" t="s">
        <v>12</v>
      </c>
      <c r="AD26" s="150">
        <v>15041080</v>
      </c>
    </row>
    <row r="27" spans="1:32" ht="24.95" customHeight="1">
      <c r="A27" s="46"/>
      <c r="B27" s="368" t="s">
        <v>151</v>
      </c>
      <c r="C27" s="368"/>
      <c r="D27" s="368"/>
      <c r="E27" s="33"/>
      <c r="F27" s="48"/>
      <c r="G27" s="91" t="s">
        <v>89</v>
      </c>
      <c r="H27" s="199"/>
      <c r="I27" s="88"/>
      <c r="J27" s="108"/>
      <c r="L27" s="324"/>
      <c r="M27" s="325"/>
      <c r="N27" s="326"/>
      <c r="O27" s="187"/>
      <c r="P27" s="130"/>
      <c r="Q27" s="194"/>
      <c r="R27" s="195"/>
      <c r="S27" s="188"/>
      <c r="T27" s="189"/>
      <c r="U27" s="196"/>
      <c r="V27" s="197"/>
      <c r="W27" s="190"/>
      <c r="Z27" s="1" t="s">
        <v>133</v>
      </c>
      <c r="AD27" s="150">
        <v>589210000.39700007</v>
      </c>
      <c r="AE27" s="1" t="s">
        <v>65</v>
      </c>
    </row>
    <row r="28" spans="1:32" ht="24.95" customHeight="1">
      <c r="A28" s="49"/>
      <c r="B28" s="369" t="s">
        <v>133</v>
      </c>
      <c r="C28" s="369"/>
      <c r="D28" s="369"/>
      <c r="E28" s="50"/>
      <c r="F28" s="51"/>
      <c r="G28" s="103" t="s">
        <v>83</v>
      </c>
      <c r="H28" s="201"/>
      <c r="I28" s="52"/>
      <c r="J28" s="108"/>
      <c r="L28" s="306" t="s">
        <v>126</v>
      </c>
      <c r="M28" s="307"/>
      <c r="N28" s="308"/>
      <c r="O28" s="113">
        <f>AD24</f>
        <v>520604375.39700001</v>
      </c>
      <c r="P28" s="134"/>
      <c r="Q28" s="151">
        <f t="shared" ref="Q28:Q30" si="2">O28/$O$4</f>
        <v>0.88356337306940702</v>
      </c>
      <c r="R28" s="146">
        <f>F26</f>
        <v>0</v>
      </c>
      <c r="S28" s="140"/>
      <c r="T28" s="149" t="e">
        <f>R28/$R$4</f>
        <v>#DIV/0!</v>
      </c>
      <c r="U28" s="161">
        <f>(R28-O28)*0.001</f>
        <v>-520604.37539700005</v>
      </c>
      <c r="V28" s="164" t="e">
        <f>(T28-Q28)*100</f>
        <v>#DIV/0!</v>
      </c>
      <c r="W28" s="139"/>
      <c r="Y28" s="1" t="s">
        <v>152</v>
      </c>
    </row>
    <row r="29" spans="1:32" ht="24.95" customHeight="1">
      <c r="A29" s="5" t="s">
        <v>153</v>
      </c>
      <c r="B29" s="182"/>
      <c r="C29" s="182"/>
      <c r="D29" s="182"/>
      <c r="E29" s="4"/>
      <c r="F29" s="6"/>
      <c r="G29" s="7"/>
      <c r="H29" s="8"/>
      <c r="I29" s="8"/>
      <c r="L29" s="306" t="s">
        <v>12</v>
      </c>
      <c r="M29" s="307"/>
      <c r="N29" s="308"/>
      <c r="O29" s="113">
        <f>AD26</f>
        <v>15041080</v>
      </c>
      <c r="P29" s="134"/>
      <c r="Q29" s="151">
        <f t="shared" si="2"/>
        <v>2.5527536854204048E-2</v>
      </c>
      <c r="R29" s="146" t="e">
        <f>#REF!</f>
        <v>#REF!</v>
      </c>
      <c r="S29" s="115"/>
      <c r="T29" s="149" t="e">
        <f>R29/$R$4</f>
        <v>#REF!</v>
      </c>
      <c r="U29" s="161" t="e">
        <f>R29-O29</f>
        <v>#REF!</v>
      </c>
      <c r="V29" s="164" t="e">
        <f>(T29-Q29)*100</f>
        <v>#REF!</v>
      </c>
      <c r="W29" s="135"/>
    </row>
    <row r="30" spans="1:32" ht="33" customHeight="1">
      <c r="A30" s="5"/>
      <c r="B30" s="3"/>
      <c r="C30" s="3"/>
      <c r="D30" s="3"/>
      <c r="E30" s="4"/>
      <c r="F30" s="6"/>
      <c r="G30" s="7"/>
      <c r="H30" s="8"/>
      <c r="I30" s="8"/>
      <c r="L30" s="306" t="s">
        <v>151</v>
      </c>
      <c r="M30" s="307"/>
      <c r="N30" s="308"/>
      <c r="O30" s="113" t="e">
        <f>#REF!</f>
        <v>#REF!</v>
      </c>
      <c r="P30" s="134"/>
      <c r="Q30" s="151" t="e">
        <f t="shared" si="2"/>
        <v>#REF!</v>
      </c>
      <c r="R30" s="146">
        <f>F27</f>
        <v>0</v>
      </c>
      <c r="S30" s="115"/>
      <c r="T30" s="149" t="e">
        <f>R30/$R$4</f>
        <v>#DIV/0!</v>
      </c>
      <c r="U30" s="161" t="e">
        <f>(R30-O30)*0.001</f>
        <v>#REF!</v>
      </c>
      <c r="V30" s="164" t="e">
        <f>(T30-Q30)*100</f>
        <v>#DIV/0!</v>
      </c>
      <c r="W30" s="116"/>
    </row>
    <row r="31" spans="1:32" ht="18.75" customHeight="1">
      <c r="A31" s="366"/>
      <c r="B31" s="366"/>
      <c r="C31" s="366"/>
      <c r="D31" s="366"/>
      <c r="E31" s="366"/>
      <c r="F31" s="366"/>
      <c r="G31" s="366"/>
      <c r="H31" s="366"/>
      <c r="I31" s="192"/>
      <c r="L31" s="306" t="s">
        <v>135</v>
      </c>
      <c r="M31" s="307"/>
      <c r="N31" s="308"/>
      <c r="O31" s="346">
        <v>46.006999999999998</v>
      </c>
      <c r="P31" s="347"/>
      <c r="Q31" s="348"/>
      <c r="R31" s="346">
        <v>5.9180000000000001</v>
      </c>
      <c r="S31" s="347"/>
      <c r="T31" s="348"/>
      <c r="U31" s="349">
        <f>R31-O31</f>
        <v>-40.088999999999999</v>
      </c>
      <c r="V31" s="350"/>
      <c r="W31" s="116"/>
    </row>
    <row r="32" spans="1:32" ht="21.95" customHeight="1">
      <c r="G32" s="9" t="s">
        <v>37</v>
      </c>
      <c r="L32" s="306" t="s">
        <v>134</v>
      </c>
      <c r="M32" s="307"/>
      <c r="N32" s="308"/>
      <c r="O32" s="321">
        <f>O4/O31*0.001</f>
        <v>12806.96416625731</v>
      </c>
      <c r="P32" s="322"/>
      <c r="Q32" s="323"/>
      <c r="R32" s="321">
        <f>R4/R31*0.001</f>
        <v>0</v>
      </c>
      <c r="S32" s="322"/>
      <c r="T32" s="323"/>
      <c r="U32" s="354">
        <f>R32-O32</f>
        <v>-12806.96416625731</v>
      </c>
      <c r="V32" s="355"/>
      <c r="W32" s="116"/>
    </row>
    <row r="33" spans="6:23" ht="21.95" customHeight="1">
      <c r="F33" s="10" t="s">
        <v>37</v>
      </c>
      <c r="L33" s="306" t="s">
        <v>111</v>
      </c>
      <c r="M33" s="307"/>
      <c r="N33" s="308"/>
      <c r="O33" s="351">
        <v>262</v>
      </c>
      <c r="P33" s="352"/>
      <c r="Q33" s="353"/>
      <c r="R33" s="351">
        <f>14*4+10</f>
        <v>66</v>
      </c>
      <c r="S33" s="352"/>
      <c r="T33" s="353"/>
      <c r="U33" s="349">
        <f>R33-O33</f>
        <v>-196</v>
      </c>
      <c r="V33" s="350"/>
      <c r="W33" s="116"/>
    </row>
    <row r="34" spans="6:23" ht="21.95" customHeight="1">
      <c r="G34" s="11"/>
      <c r="L34" s="363" t="s">
        <v>84</v>
      </c>
      <c r="M34" s="364"/>
      <c r="N34" s="365"/>
      <c r="O34" s="136"/>
      <c r="P34" s="340" t="s">
        <v>122</v>
      </c>
      <c r="Q34" s="341"/>
      <c r="R34" s="137"/>
      <c r="S34" s="342" t="s">
        <v>70</v>
      </c>
      <c r="T34" s="343"/>
      <c r="U34" s="344"/>
      <c r="V34" s="345"/>
      <c r="W34" s="138"/>
    </row>
    <row r="36" spans="6:23" ht="21.95" customHeight="1">
      <c r="F36" s="10"/>
    </row>
    <row r="38" spans="6:23" ht="21.95" customHeight="1">
      <c r="N38" s="97"/>
      <c r="O38" s="97" t="s">
        <v>100</v>
      </c>
      <c r="P38" s="97" t="s">
        <v>108</v>
      </c>
      <c r="Q38" s="97"/>
    </row>
    <row r="39" spans="6:23" ht="21.95" customHeight="1">
      <c r="N39" s="97" t="s">
        <v>123</v>
      </c>
      <c r="O39" s="98">
        <v>288.89999999999998</v>
      </c>
      <c r="P39" s="98">
        <v>191466000</v>
      </c>
      <c r="Q39" s="98">
        <f>P39/O39</f>
        <v>662741.43302180688</v>
      </c>
    </row>
    <row r="40" spans="6:23" ht="21.95" customHeight="1">
      <c r="N40" s="97" t="s">
        <v>127</v>
      </c>
      <c r="O40" s="98">
        <v>970.62199999999996</v>
      </c>
      <c r="P40" s="98">
        <f>F28</f>
        <v>0</v>
      </c>
      <c r="Q40" s="98">
        <f>P40/O40</f>
        <v>0</v>
      </c>
      <c r="R40" s="1" t="s">
        <v>125</v>
      </c>
    </row>
    <row r="41" spans="6:23" ht="21.95" customHeight="1">
      <c r="O41" s="98">
        <v>288.89999999999998</v>
      </c>
      <c r="P41" s="96">
        <v>184283000</v>
      </c>
      <c r="Q41" s="98">
        <f>P41/O41</f>
        <v>637878.15853236418</v>
      </c>
      <c r="R41" s="1" t="s">
        <v>103</v>
      </c>
    </row>
    <row r="42" spans="6:23" ht="21.95" customHeight="1">
      <c r="O42" s="98"/>
      <c r="P42" s="96"/>
      <c r="Q42" s="98"/>
    </row>
    <row r="44" spans="6:23" ht="21.95" customHeight="1">
      <c r="N44" s="1">
        <v>2020</v>
      </c>
      <c r="O44" s="1">
        <v>329.84399999999999</v>
      </c>
      <c r="P44" s="1">
        <v>216200000</v>
      </c>
      <c r="Q44" s="98">
        <f>P44/O44</f>
        <v>655461.36961715238</v>
      </c>
      <c r="R44" s="1" t="s">
        <v>121</v>
      </c>
    </row>
    <row r="45" spans="6:23" ht="21.95" customHeight="1">
      <c r="O45" s="13">
        <v>329.84399999999999</v>
      </c>
      <c r="P45" s="1">
        <v>209814000</v>
      </c>
      <c r="Q45" s="98">
        <f>P45/O45</f>
        <v>636100.70215010736</v>
      </c>
    </row>
    <row r="47" spans="6:23" ht="21.95" customHeight="1">
      <c r="M47" s="1" t="s">
        <v>24</v>
      </c>
    </row>
    <row r="52" spans="14:19" ht="21.95" customHeight="1">
      <c r="N52" s="153" t="s">
        <v>21</v>
      </c>
      <c r="O52" s="154" t="s">
        <v>67</v>
      </c>
      <c r="P52" s="154" t="s">
        <v>93</v>
      </c>
      <c r="Q52" s="154" t="s">
        <v>94</v>
      </c>
      <c r="R52" s="155" t="s">
        <v>11</v>
      </c>
    </row>
    <row r="53" spans="14:19" ht="21.95" customHeight="1">
      <c r="N53" s="156" t="s">
        <v>71</v>
      </c>
      <c r="O53" s="157">
        <v>971784</v>
      </c>
      <c r="P53" s="160">
        <v>600820</v>
      </c>
      <c r="Q53" s="158">
        <v>618</v>
      </c>
      <c r="R53" s="159" t="s">
        <v>77</v>
      </c>
      <c r="S53" s="150">
        <f t="shared" ref="S53:S56" si="3">P53/O53*1000</f>
        <v>618.26496423073445</v>
      </c>
    </row>
    <row r="54" spans="14:19" ht="21.95" customHeight="1">
      <c r="N54" s="156" t="s">
        <v>147</v>
      </c>
      <c r="O54" s="157">
        <v>329844</v>
      </c>
      <c r="P54" s="160">
        <v>216200</v>
      </c>
      <c r="Q54" s="158">
        <v>655</v>
      </c>
      <c r="R54" s="159" t="s">
        <v>78</v>
      </c>
      <c r="S54" s="150">
        <f t="shared" si="3"/>
        <v>655.4613696171524</v>
      </c>
    </row>
    <row r="55" spans="14:19" ht="21.95" customHeight="1">
      <c r="N55" s="156" t="s">
        <v>71</v>
      </c>
      <c r="O55" s="157">
        <v>303273</v>
      </c>
      <c r="P55" s="160">
        <v>191466</v>
      </c>
      <c r="Q55" s="158">
        <v>631</v>
      </c>
      <c r="R55" s="159" t="s">
        <v>80</v>
      </c>
      <c r="S55" s="150">
        <f>P55/O55*1000</f>
        <v>631.33216606819599</v>
      </c>
    </row>
    <row r="56" spans="14:19" ht="21.95" customHeight="1">
      <c r="O56" s="157">
        <v>105624</v>
      </c>
      <c r="P56" s="160">
        <f>F28*0.001</f>
        <v>0</v>
      </c>
      <c r="S56" s="150">
        <f t="shared" si="3"/>
        <v>0</v>
      </c>
    </row>
  </sheetData>
  <mergeCells count="100">
    <mergeCell ref="I5:I6"/>
    <mergeCell ref="I8:I9"/>
    <mergeCell ref="I11:I19"/>
    <mergeCell ref="G4:I4"/>
    <mergeCell ref="L34:N34"/>
    <mergeCell ref="N11:N12"/>
    <mergeCell ref="N8:N9"/>
    <mergeCell ref="A31:H31"/>
    <mergeCell ref="B22:D22"/>
    <mergeCell ref="B23:D23"/>
    <mergeCell ref="B24:D24"/>
    <mergeCell ref="B26:D26"/>
    <mergeCell ref="B27:D27"/>
    <mergeCell ref="B28:D28"/>
    <mergeCell ref="L24:N26"/>
    <mergeCell ref="B25:D25"/>
    <mergeCell ref="P34:Q34"/>
    <mergeCell ref="S34:T34"/>
    <mergeCell ref="U34:V34"/>
    <mergeCell ref="L28:N28"/>
    <mergeCell ref="L30:N30"/>
    <mergeCell ref="L31:N31"/>
    <mergeCell ref="O31:Q31"/>
    <mergeCell ref="R31:T31"/>
    <mergeCell ref="U31:V31"/>
    <mergeCell ref="L29:N29"/>
    <mergeCell ref="L33:N33"/>
    <mergeCell ref="O33:Q33"/>
    <mergeCell ref="R33:T33"/>
    <mergeCell ref="U33:V33"/>
    <mergeCell ref="U32:V32"/>
    <mergeCell ref="L32:N32"/>
    <mergeCell ref="W22:W23"/>
    <mergeCell ref="W24:W26"/>
    <mergeCell ref="W15:W16"/>
    <mergeCell ref="Q15:Q16"/>
    <mergeCell ref="S15:S16"/>
    <mergeCell ref="U15:U16"/>
    <mergeCell ref="T22:T23"/>
    <mergeCell ref="R15:R16"/>
    <mergeCell ref="V22:V23"/>
    <mergeCell ref="Q24:Q26"/>
    <mergeCell ref="S24:S26"/>
    <mergeCell ref="U24:U26"/>
    <mergeCell ref="V24:V26"/>
    <mergeCell ref="V15:V16"/>
    <mergeCell ref="N15:N16"/>
    <mergeCell ref="O15:O16"/>
    <mergeCell ref="V8:V9"/>
    <mergeCell ref="T15:T16"/>
    <mergeCell ref="Q11:Q12"/>
    <mergeCell ref="S11:S12"/>
    <mergeCell ref="U11:U12"/>
    <mergeCell ref="O11:O12"/>
    <mergeCell ref="R11:R12"/>
    <mergeCell ref="N13:N14"/>
    <mergeCell ref="O13:O14"/>
    <mergeCell ref="R13:R14"/>
    <mergeCell ref="O32:Q32"/>
    <mergeCell ref="R32:T32"/>
    <mergeCell ref="L27:N27"/>
    <mergeCell ref="V11:V12"/>
    <mergeCell ref="W11:W12"/>
    <mergeCell ref="Q13:Q14"/>
    <mergeCell ref="S13:S14"/>
    <mergeCell ref="U13:U14"/>
    <mergeCell ref="V13:V14"/>
    <mergeCell ref="W13:W14"/>
    <mergeCell ref="T24:T26"/>
    <mergeCell ref="N22:N23"/>
    <mergeCell ref="O22:O23"/>
    <mergeCell ref="R22:R23"/>
    <mergeCell ref="T11:T12"/>
    <mergeCell ref="T13:T14"/>
    <mergeCell ref="A1:H1"/>
    <mergeCell ref="A4:B4"/>
    <mergeCell ref="A5:A21"/>
    <mergeCell ref="B5:B7"/>
    <mergeCell ref="B8:B10"/>
    <mergeCell ref="B12:B19"/>
    <mergeCell ref="W8:W9"/>
    <mergeCell ref="L1:N3"/>
    <mergeCell ref="O1:Q1"/>
    <mergeCell ref="R1:T1"/>
    <mergeCell ref="T8:T9"/>
    <mergeCell ref="W1:W3"/>
    <mergeCell ref="Q2:Q3"/>
    <mergeCell ref="T2:T3"/>
    <mergeCell ref="L4:N4"/>
    <mergeCell ref="L5:N5"/>
    <mergeCell ref="R8:R9"/>
    <mergeCell ref="U8:U9"/>
    <mergeCell ref="S8:S9"/>
    <mergeCell ref="O8:O9"/>
    <mergeCell ref="Q8:Q9"/>
    <mergeCell ref="O24:O26"/>
    <mergeCell ref="R24:R26"/>
    <mergeCell ref="Q22:Q23"/>
    <mergeCell ref="S22:S23"/>
    <mergeCell ref="U22:U23"/>
  </mergeCells>
  <phoneticPr fontId="41" type="noConversion"/>
  <printOptions horizontalCentered="1"/>
  <pageMargins left="0.59041666984558105" right="0.59041666984558105" top="1.3384722471237183" bottom="0.39347222447395325" header="0.7086111307144165" footer="0.19666667282581329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14"/>
  <sheetViews>
    <sheetView showGridLines="0" view="pageBreakPreview" zoomScale="80" zoomScaleNormal="100" zoomScaleSheetLayoutView="80" workbookViewId="0">
      <selection activeCell="E5" sqref="E5"/>
    </sheetView>
  </sheetViews>
  <sheetFormatPr defaultColWidth="9" defaultRowHeight="13.5" customHeight="1"/>
  <cols>
    <col min="1" max="1" width="13.625" style="14" customWidth="1"/>
    <col min="2" max="2" width="4.125" style="14" customWidth="1"/>
    <col min="3" max="3" width="16.5" style="14" customWidth="1"/>
    <col min="4" max="4" width="6.625" style="14" customWidth="1"/>
    <col min="5" max="5" width="9.125" style="14" customWidth="1"/>
    <col min="6" max="6" width="11.625" style="14" customWidth="1"/>
    <col min="7" max="7" width="15.625" style="14" customWidth="1"/>
    <col min="8" max="8" width="11.625" style="14" customWidth="1"/>
    <col min="9" max="9" width="15.625" style="14" customWidth="1"/>
    <col min="10" max="10" width="13.375" style="14" bestFit="1" customWidth="1"/>
    <col min="11" max="11" width="17.75" style="14" customWidth="1"/>
    <col min="12" max="12" width="12.625" style="14" customWidth="1"/>
    <col min="13" max="13" width="18.125" style="14" customWidth="1"/>
    <col min="14" max="22" width="9" style="14"/>
    <col min="23" max="23" width="16.25" style="14" customWidth="1"/>
    <col min="24" max="26" width="9" style="14"/>
    <col min="27" max="27" width="3.375" style="14" customWidth="1"/>
    <col min="28" max="28" width="9.625" style="14" customWidth="1"/>
    <col min="29" max="16384" width="9" style="14"/>
  </cols>
  <sheetData>
    <row r="1" spans="1:15" ht="39.75" customHeight="1">
      <c r="A1" s="310" t="s">
        <v>6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</row>
    <row r="2" spans="1:15" ht="28.5" customHeight="1">
      <c r="A2" s="55" t="str">
        <f>원가계산서!A3</f>
        <v>공사명 : 2026년도 대전교통공사 레일연마공사</v>
      </c>
      <c r="B2" s="18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5" ht="49.5" customHeight="1">
      <c r="A3" s="383" t="s">
        <v>97</v>
      </c>
      <c r="B3" s="385" t="s">
        <v>141</v>
      </c>
      <c r="C3" s="385"/>
      <c r="D3" s="385" t="s">
        <v>46</v>
      </c>
      <c r="E3" s="385" t="s">
        <v>52</v>
      </c>
      <c r="F3" s="385" t="s">
        <v>27</v>
      </c>
      <c r="G3" s="385"/>
      <c r="H3" s="385" t="s">
        <v>31</v>
      </c>
      <c r="I3" s="385"/>
      <c r="J3" s="385" t="s">
        <v>47</v>
      </c>
      <c r="K3" s="385"/>
      <c r="L3" s="385" t="s">
        <v>142</v>
      </c>
      <c r="M3" s="385"/>
      <c r="N3" s="387" t="s">
        <v>11</v>
      </c>
    </row>
    <row r="4" spans="1:15" ht="49.5" customHeight="1">
      <c r="A4" s="384"/>
      <c r="B4" s="386"/>
      <c r="C4" s="386"/>
      <c r="D4" s="386"/>
      <c r="E4" s="386"/>
      <c r="F4" s="60" t="s">
        <v>41</v>
      </c>
      <c r="G4" s="60" t="s">
        <v>51</v>
      </c>
      <c r="H4" s="60" t="s">
        <v>41</v>
      </c>
      <c r="I4" s="60" t="s">
        <v>51</v>
      </c>
      <c r="J4" s="60" t="s">
        <v>41</v>
      </c>
      <c r="K4" s="60" t="s">
        <v>51</v>
      </c>
      <c r="L4" s="60" t="s">
        <v>41</v>
      </c>
      <c r="M4" s="60" t="s">
        <v>51</v>
      </c>
      <c r="N4" s="388"/>
    </row>
    <row r="5" spans="1:15" ht="49.5" customHeight="1">
      <c r="A5" s="389" t="s">
        <v>132</v>
      </c>
      <c r="B5" s="212">
        <v>18</v>
      </c>
      <c r="C5" s="213" t="s">
        <v>64</v>
      </c>
      <c r="D5" s="213" t="s">
        <v>48</v>
      </c>
      <c r="E5" s="214">
        <v>5.9180000000000001</v>
      </c>
      <c r="F5" s="215"/>
      <c r="G5" s="215"/>
      <c r="H5" s="215"/>
      <c r="I5" s="215"/>
      <c r="J5" s="215"/>
      <c r="K5" s="215"/>
      <c r="L5" s="216"/>
      <c r="M5" s="217"/>
      <c r="N5" s="207"/>
      <c r="O5" s="14">
        <f>B5*E5</f>
        <v>106.524</v>
      </c>
    </row>
    <row r="6" spans="1:15" ht="49.5" customHeight="1">
      <c r="A6" s="390"/>
      <c r="B6" s="208">
        <v>24</v>
      </c>
      <c r="C6" s="269" t="s">
        <v>64</v>
      </c>
      <c r="D6" s="269" t="s">
        <v>48</v>
      </c>
      <c r="E6" s="209">
        <v>0</v>
      </c>
      <c r="F6" s="210"/>
      <c r="G6" s="210"/>
      <c r="H6" s="210"/>
      <c r="I6" s="210"/>
      <c r="J6" s="210"/>
      <c r="K6" s="210"/>
      <c r="L6" s="211"/>
      <c r="M6" s="211"/>
      <c r="N6" s="66"/>
      <c r="O6" s="20">
        <f t="shared" ref="O6:O7" si="0">B6*E6</f>
        <v>0</v>
      </c>
    </row>
    <row r="7" spans="1:15" ht="49.5" customHeight="1">
      <c r="A7" s="390"/>
      <c r="B7" s="67">
        <v>32</v>
      </c>
      <c r="C7" s="68" t="s">
        <v>64</v>
      </c>
      <c r="D7" s="68" t="s">
        <v>48</v>
      </c>
      <c r="E7" s="69">
        <v>0</v>
      </c>
      <c r="F7" s="70"/>
      <c r="G7" s="70"/>
      <c r="H7" s="70"/>
      <c r="I7" s="70"/>
      <c r="J7" s="70"/>
      <c r="K7" s="70"/>
      <c r="L7" s="71"/>
      <c r="M7" s="71"/>
      <c r="N7" s="72"/>
      <c r="O7" s="20">
        <f t="shared" si="0"/>
        <v>0</v>
      </c>
    </row>
    <row r="8" spans="1:15" ht="49.5" customHeight="1">
      <c r="A8" s="378" t="s">
        <v>53</v>
      </c>
      <c r="B8" s="379"/>
      <c r="C8" s="379"/>
      <c r="D8" s="64"/>
      <c r="E8" s="73"/>
      <c r="F8" s="74"/>
      <c r="G8" s="75"/>
      <c r="H8" s="75"/>
      <c r="I8" s="75"/>
      <c r="J8" s="75"/>
      <c r="K8" s="75"/>
      <c r="L8" s="76"/>
      <c r="M8" s="75"/>
      <c r="N8" s="77"/>
      <c r="O8" s="14">
        <f>SUM(O5:O7)</f>
        <v>106.524</v>
      </c>
    </row>
    <row r="9" spans="1:15" ht="49.5" customHeight="1">
      <c r="A9" s="262" t="s">
        <v>95</v>
      </c>
      <c r="B9" s="377" t="s">
        <v>43</v>
      </c>
      <c r="C9" s="377"/>
      <c r="D9" s="261" t="s">
        <v>25</v>
      </c>
      <c r="E9" s="78">
        <v>2</v>
      </c>
      <c r="F9" s="65"/>
      <c r="G9" s="65"/>
      <c r="H9" s="65"/>
      <c r="I9" s="65"/>
      <c r="J9" s="65"/>
      <c r="K9" s="65"/>
      <c r="L9" s="70"/>
      <c r="M9" s="70"/>
      <c r="N9" s="79"/>
    </row>
    <row r="10" spans="1:15" ht="49.5" customHeight="1">
      <c r="A10" s="375" t="s">
        <v>74</v>
      </c>
      <c r="B10" s="376"/>
      <c r="C10" s="376"/>
      <c r="D10" s="80"/>
      <c r="E10" s="81"/>
      <c r="F10" s="82"/>
      <c r="G10" s="83"/>
      <c r="H10" s="83"/>
      <c r="I10" s="83"/>
      <c r="J10" s="82"/>
      <c r="K10" s="82"/>
      <c r="L10" s="226"/>
      <c r="M10" s="226"/>
      <c r="N10" s="85"/>
    </row>
    <row r="11" spans="1:15" s="12" customFormat="1" ht="49.5" customHeight="1">
      <c r="A11" s="218" t="s">
        <v>8</v>
      </c>
      <c r="B11" s="391" t="s">
        <v>87</v>
      </c>
      <c r="C11" s="391"/>
      <c r="D11" s="61" t="s">
        <v>32</v>
      </c>
      <c r="E11" s="219">
        <v>14</v>
      </c>
      <c r="F11" s="62"/>
      <c r="G11" s="62"/>
      <c r="H11" s="62"/>
      <c r="I11" s="62"/>
      <c r="J11" s="62"/>
      <c r="K11" s="62"/>
      <c r="L11" s="63"/>
      <c r="M11" s="63"/>
      <c r="N11" s="220"/>
    </row>
    <row r="12" spans="1:15" s="12" customFormat="1" ht="49.5" customHeight="1">
      <c r="A12" s="375" t="s">
        <v>74</v>
      </c>
      <c r="B12" s="376"/>
      <c r="C12" s="376"/>
      <c r="D12" s="80"/>
      <c r="E12" s="81"/>
      <c r="F12" s="82"/>
      <c r="G12" s="83"/>
      <c r="H12" s="83"/>
      <c r="I12" s="83"/>
      <c r="J12" s="83"/>
      <c r="K12" s="83"/>
      <c r="L12" s="84"/>
      <c r="M12" s="84"/>
      <c r="N12" s="221"/>
    </row>
    <row r="13" spans="1:15" ht="49.5" customHeight="1">
      <c r="A13" s="380" t="s">
        <v>90</v>
      </c>
      <c r="B13" s="381"/>
      <c r="C13" s="381"/>
      <c r="D13" s="381"/>
      <c r="E13" s="382"/>
      <c r="F13" s="56"/>
      <c r="G13" s="57"/>
      <c r="H13" s="58"/>
      <c r="I13" s="57"/>
      <c r="J13" s="58"/>
      <c r="K13" s="57"/>
      <c r="L13" s="58"/>
      <c r="M13" s="57"/>
      <c r="N13" s="59"/>
      <c r="O13" s="12"/>
    </row>
    <row r="14" spans="1:15" ht="13.5" customHeight="1">
      <c r="M14" s="193"/>
    </row>
  </sheetData>
  <mergeCells count="17">
    <mergeCell ref="A5:A7"/>
    <mergeCell ref="B11:C11"/>
    <mergeCell ref="A1:N1"/>
    <mergeCell ref="A3:A4"/>
    <mergeCell ref="B3:C4"/>
    <mergeCell ref="D3:D4"/>
    <mergeCell ref="E3:E4"/>
    <mergeCell ref="F3:G3"/>
    <mergeCell ref="H3:I3"/>
    <mergeCell ref="J3:K3"/>
    <mergeCell ref="L3:M3"/>
    <mergeCell ref="N3:N4"/>
    <mergeCell ref="A12:C12"/>
    <mergeCell ref="B9:C9"/>
    <mergeCell ref="A8:C8"/>
    <mergeCell ref="A10:C10"/>
    <mergeCell ref="A13:E13"/>
  </mergeCells>
  <phoneticPr fontId="41" type="noConversion"/>
  <printOptions horizontalCentered="1"/>
  <pageMargins left="0.5" right="0.19666667282581329" top="0.85000002384185791" bottom="0.74750000238418579" header="0.51138889789581299" footer="0.51138889789581299"/>
  <pageSetup paperSize="9"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FFFF"/>
  </sheetPr>
  <dimension ref="A1:M26"/>
  <sheetViews>
    <sheetView showGridLines="0" view="pageBreakPreview" zoomScaleNormal="70" zoomScaleSheetLayoutView="100" workbookViewId="0">
      <pane ySplit="5" topLeftCell="A6" activePane="bottomLeft" state="frozen"/>
      <selection pane="bottomLeft" activeCell="A7" sqref="A7"/>
    </sheetView>
  </sheetViews>
  <sheetFormatPr defaultColWidth="9" defaultRowHeight="24.95" customHeight="1"/>
  <cols>
    <col min="1" max="1" width="5.875" style="227" customWidth="1"/>
    <col min="2" max="2" width="5.75" style="227" bestFit="1" customWidth="1"/>
    <col min="3" max="3" width="14.625" style="228" customWidth="1"/>
    <col min="4" max="5" width="10" style="16" bestFit="1" customWidth="1"/>
    <col min="6" max="7" width="9.75" style="229" bestFit="1" customWidth="1"/>
    <col min="8" max="10" width="8.125" style="229" bestFit="1" customWidth="1"/>
    <col min="11" max="11" width="11.375" style="229" customWidth="1"/>
    <col min="12" max="12" width="11.875" style="229" bestFit="1" customWidth="1"/>
    <col min="13" max="22" width="9" style="227"/>
    <col min="23" max="23" width="16.25" style="227" customWidth="1"/>
    <col min="24" max="26" width="9" style="227"/>
    <col min="27" max="27" width="3.375" style="227" customWidth="1"/>
    <col min="28" max="28" width="9.625" style="227" customWidth="1"/>
    <col min="29" max="16384" width="9" style="227"/>
  </cols>
  <sheetData>
    <row r="1" spans="1:13" s="230" customFormat="1" ht="45" customHeight="1">
      <c r="A1" s="399" t="s">
        <v>92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</row>
    <row r="2" spans="1:13" s="230" customFormat="1" ht="21" customHeight="1">
      <c r="A2" s="231" t="s">
        <v>68</v>
      </c>
      <c r="B2" s="232"/>
      <c r="C2" s="233"/>
      <c r="D2" s="233"/>
      <c r="E2" s="233"/>
      <c r="F2" s="233"/>
      <c r="G2" s="233"/>
      <c r="H2" s="233"/>
      <c r="I2" s="233"/>
      <c r="J2" s="233"/>
      <c r="K2" s="233"/>
      <c r="L2" s="233"/>
    </row>
    <row r="3" spans="1:13" ht="24.95" customHeight="1">
      <c r="A3" s="400" t="s">
        <v>49</v>
      </c>
      <c r="B3" s="402" t="s">
        <v>33</v>
      </c>
      <c r="C3" s="402" t="s">
        <v>105</v>
      </c>
      <c r="D3" s="402" t="s">
        <v>124</v>
      </c>
      <c r="E3" s="402"/>
      <c r="F3" s="402" t="s">
        <v>82</v>
      </c>
      <c r="G3" s="402" t="s">
        <v>91</v>
      </c>
      <c r="H3" s="406" t="s">
        <v>102</v>
      </c>
      <c r="I3" s="406"/>
      <c r="J3" s="406"/>
      <c r="K3" s="406" t="s">
        <v>58</v>
      </c>
      <c r="L3" s="404" t="s">
        <v>128</v>
      </c>
    </row>
    <row r="4" spans="1:13" ht="24.95" customHeight="1">
      <c r="A4" s="401"/>
      <c r="B4" s="403"/>
      <c r="C4" s="403"/>
      <c r="D4" s="234" t="s">
        <v>13</v>
      </c>
      <c r="E4" s="234" t="s">
        <v>35</v>
      </c>
      <c r="F4" s="403"/>
      <c r="G4" s="403"/>
      <c r="H4" s="165">
        <v>18</v>
      </c>
      <c r="I4" s="165">
        <v>24</v>
      </c>
      <c r="J4" s="165">
        <v>32</v>
      </c>
      <c r="K4" s="407"/>
      <c r="L4" s="405"/>
    </row>
    <row r="5" spans="1:13" ht="24.95" customHeight="1">
      <c r="A5" s="392" t="s">
        <v>113</v>
      </c>
      <c r="B5" s="393"/>
      <c r="C5" s="393"/>
      <c r="D5" s="393"/>
      <c r="E5" s="393"/>
      <c r="F5" s="166">
        <f>F6+F17</f>
        <v>5918</v>
      </c>
      <c r="G5" s="235"/>
      <c r="H5" s="166">
        <f>H6+H17</f>
        <v>5918</v>
      </c>
      <c r="I5" s="166">
        <f>I6+I17</f>
        <v>0</v>
      </c>
      <c r="J5" s="166">
        <f>J6+J17</f>
        <v>0</v>
      </c>
      <c r="K5" s="167">
        <f>K6+K17</f>
        <v>106.524</v>
      </c>
      <c r="L5" s="168"/>
      <c r="M5" s="100">
        <f>H5+I5+J5</f>
        <v>5918</v>
      </c>
    </row>
    <row r="6" spans="1:13" ht="24.95" customHeight="1">
      <c r="A6" s="394" t="s">
        <v>150</v>
      </c>
      <c r="B6" s="395"/>
      <c r="C6" s="395"/>
      <c r="D6" s="169"/>
      <c r="E6" s="169"/>
      <c r="F6" s="170">
        <f>SUM(F7:F15)</f>
        <v>2948</v>
      </c>
      <c r="G6" s="236"/>
      <c r="H6" s="170">
        <f>SUM(H7:H15)</f>
        <v>2948</v>
      </c>
      <c r="I6" s="170">
        <f>SUM(I7:I15)</f>
        <v>0</v>
      </c>
      <c r="J6" s="170">
        <f>SUM(J7:J15)</f>
        <v>0</v>
      </c>
      <c r="K6" s="171">
        <f>SUM(K7:K15)</f>
        <v>53.063999999999993</v>
      </c>
      <c r="L6" s="172"/>
      <c r="M6" s="101">
        <f>J6+I6+H6</f>
        <v>2948</v>
      </c>
    </row>
    <row r="7" spans="1:13" ht="24.95" customHeight="1">
      <c r="A7" s="237">
        <v>1</v>
      </c>
      <c r="B7" s="238" t="s">
        <v>17</v>
      </c>
      <c r="C7" s="238" t="s">
        <v>107</v>
      </c>
      <c r="D7" s="104">
        <v>2856</v>
      </c>
      <c r="E7" s="104">
        <v>3219</v>
      </c>
      <c r="F7" s="105">
        <f t="shared" ref="F7:F15" si="0">E7-D7</f>
        <v>363</v>
      </c>
      <c r="G7" s="238">
        <v>252</v>
      </c>
      <c r="H7" s="239">
        <f>F7</f>
        <v>363</v>
      </c>
      <c r="I7" s="239"/>
      <c r="J7" s="239"/>
      <c r="K7" s="238">
        <f t="shared" ref="K7:K15" si="1">H7*$H$4*0.001</f>
        <v>6.5339999999999998</v>
      </c>
      <c r="L7" s="240"/>
    </row>
    <row r="8" spans="1:13" ht="24.95" customHeight="1">
      <c r="A8" s="241">
        <v>2</v>
      </c>
      <c r="B8" s="242" t="s">
        <v>17</v>
      </c>
      <c r="C8" s="242" t="s">
        <v>101</v>
      </c>
      <c r="D8" s="106">
        <v>5951</v>
      </c>
      <c r="E8" s="106">
        <v>6167</v>
      </c>
      <c r="F8" s="107">
        <f t="shared" si="0"/>
        <v>216</v>
      </c>
      <c r="G8" s="242">
        <v>250</v>
      </c>
      <c r="H8" s="243">
        <f t="shared" ref="H8:H15" si="2">F8</f>
        <v>216</v>
      </c>
      <c r="I8" s="243"/>
      <c r="J8" s="243"/>
      <c r="K8" s="242">
        <f t="shared" si="1"/>
        <v>3.8879999999999999</v>
      </c>
      <c r="L8" s="244"/>
    </row>
    <row r="9" spans="1:13" ht="24.95" customHeight="1">
      <c r="A9" s="241">
        <v>3</v>
      </c>
      <c r="B9" s="242" t="s">
        <v>17</v>
      </c>
      <c r="C9" s="242" t="s">
        <v>98</v>
      </c>
      <c r="D9" s="106">
        <v>6799</v>
      </c>
      <c r="E9" s="106">
        <v>7225</v>
      </c>
      <c r="F9" s="107">
        <f t="shared" si="0"/>
        <v>426</v>
      </c>
      <c r="G9" s="242">
        <v>200</v>
      </c>
      <c r="H9" s="243">
        <f t="shared" si="2"/>
        <v>426</v>
      </c>
      <c r="I9" s="243"/>
      <c r="J9" s="243"/>
      <c r="K9" s="242">
        <f t="shared" si="1"/>
        <v>7.6680000000000001</v>
      </c>
      <c r="L9" s="244"/>
    </row>
    <row r="10" spans="1:13" ht="24.95" customHeight="1">
      <c r="A10" s="241">
        <v>4</v>
      </c>
      <c r="B10" s="242" t="s">
        <v>17</v>
      </c>
      <c r="C10" s="242" t="s">
        <v>99</v>
      </c>
      <c r="D10" s="245">
        <v>10195</v>
      </c>
      <c r="E10" s="245">
        <v>10461</v>
      </c>
      <c r="F10" s="107">
        <f t="shared" si="0"/>
        <v>266</v>
      </c>
      <c r="G10" s="242">
        <v>300</v>
      </c>
      <c r="H10" s="243">
        <f t="shared" si="2"/>
        <v>266</v>
      </c>
      <c r="I10" s="243"/>
      <c r="J10" s="243"/>
      <c r="K10" s="242">
        <f t="shared" si="1"/>
        <v>4.7880000000000003</v>
      </c>
      <c r="L10" s="244"/>
    </row>
    <row r="11" spans="1:13" ht="24.95" customHeight="1">
      <c r="A11" s="241">
        <v>5</v>
      </c>
      <c r="B11" s="242" t="s">
        <v>17</v>
      </c>
      <c r="C11" s="242" t="s">
        <v>99</v>
      </c>
      <c r="D11" s="245">
        <f t="shared" ref="D11:D12" si="3">E10</f>
        <v>10461</v>
      </c>
      <c r="E11" s="245">
        <v>10506</v>
      </c>
      <c r="F11" s="107">
        <f t="shared" si="0"/>
        <v>45</v>
      </c>
      <c r="G11" s="242" t="s">
        <v>26</v>
      </c>
      <c r="H11" s="243">
        <f t="shared" si="2"/>
        <v>45</v>
      </c>
      <c r="I11" s="243"/>
      <c r="J11" s="243"/>
      <c r="K11" s="242">
        <f t="shared" si="1"/>
        <v>0.81</v>
      </c>
      <c r="L11" s="244"/>
    </row>
    <row r="12" spans="1:13" ht="24.95" customHeight="1">
      <c r="A12" s="241">
        <v>6</v>
      </c>
      <c r="B12" s="242" t="s">
        <v>17</v>
      </c>
      <c r="C12" s="242" t="s">
        <v>99</v>
      </c>
      <c r="D12" s="245">
        <f t="shared" si="3"/>
        <v>10506</v>
      </c>
      <c r="E12" s="245">
        <v>10870</v>
      </c>
      <c r="F12" s="107">
        <f t="shared" si="0"/>
        <v>364</v>
      </c>
      <c r="G12" s="242">
        <v>200</v>
      </c>
      <c r="H12" s="243">
        <f t="shared" si="2"/>
        <v>364</v>
      </c>
      <c r="I12" s="243"/>
      <c r="J12" s="243"/>
      <c r="K12" s="242">
        <f t="shared" si="1"/>
        <v>6.5520000000000005</v>
      </c>
      <c r="L12" s="244"/>
    </row>
    <row r="13" spans="1:13" ht="24.95" customHeight="1">
      <c r="A13" s="241">
        <v>7</v>
      </c>
      <c r="B13" s="242" t="s">
        <v>17</v>
      </c>
      <c r="C13" s="242" t="s">
        <v>146</v>
      </c>
      <c r="D13" s="106">
        <v>11014</v>
      </c>
      <c r="E13" s="106">
        <v>11259</v>
      </c>
      <c r="F13" s="107">
        <f t="shared" si="0"/>
        <v>245</v>
      </c>
      <c r="G13" s="242">
        <v>300</v>
      </c>
      <c r="H13" s="243">
        <f t="shared" si="2"/>
        <v>245</v>
      </c>
      <c r="I13" s="243"/>
      <c r="J13" s="243"/>
      <c r="K13" s="242">
        <f t="shared" si="1"/>
        <v>4.41</v>
      </c>
      <c r="L13" s="244"/>
    </row>
    <row r="14" spans="1:13" ht="24.95" customHeight="1">
      <c r="A14" s="241">
        <v>8</v>
      </c>
      <c r="B14" s="242" t="s">
        <v>17</v>
      </c>
      <c r="C14" s="242" t="s">
        <v>140</v>
      </c>
      <c r="D14" s="245">
        <v>11959</v>
      </c>
      <c r="E14" s="245">
        <v>12505</v>
      </c>
      <c r="F14" s="107">
        <f t="shared" si="0"/>
        <v>546</v>
      </c>
      <c r="G14" s="242">
        <v>280</v>
      </c>
      <c r="H14" s="243">
        <f t="shared" si="2"/>
        <v>546</v>
      </c>
      <c r="I14" s="243"/>
      <c r="J14" s="243"/>
      <c r="K14" s="242">
        <f t="shared" si="1"/>
        <v>9.8279999999999994</v>
      </c>
      <c r="L14" s="244"/>
    </row>
    <row r="15" spans="1:13" ht="24.95" customHeight="1">
      <c r="A15" s="246">
        <v>9</v>
      </c>
      <c r="B15" s="247" t="s">
        <v>17</v>
      </c>
      <c r="C15" s="247" t="s">
        <v>116</v>
      </c>
      <c r="D15" s="248">
        <v>18458</v>
      </c>
      <c r="E15" s="248">
        <v>18935</v>
      </c>
      <c r="F15" s="249">
        <f t="shared" si="0"/>
        <v>477</v>
      </c>
      <c r="G15" s="247">
        <v>300</v>
      </c>
      <c r="H15" s="250">
        <f t="shared" si="2"/>
        <v>477</v>
      </c>
      <c r="I15" s="250"/>
      <c r="J15" s="250"/>
      <c r="K15" s="247">
        <f t="shared" si="1"/>
        <v>8.5860000000000003</v>
      </c>
      <c r="L15" s="251"/>
    </row>
    <row r="16" spans="1:13" ht="24.95" customHeight="1">
      <c r="A16" s="252"/>
      <c r="B16" s="253"/>
      <c r="C16" s="253"/>
      <c r="D16" s="17"/>
      <c r="E16" s="18"/>
      <c r="F16" s="19"/>
      <c r="G16" s="253"/>
      <c r="H16" s="254"/>
      <c r="I16" s="254"/>
      <c r="J16" s="254"/>
      <c r="K16" s="253"/>
      <c r="L16" s="255"/>
    </row>
    <row r="17" spans="1:13" ht="27" customHeight="1">
      <c r="A17" s="396" t="s">
        <v>139</v>
      </c>
      <c r="B17" s="397"/>
      <c r="C17" s="398"/>
      <c r="D17" s="169"/>
      <c r="E17" s="169"/>
      <c r="F17" s="170">
        <f>SUM(F18:F26)</f>
        <v>2970</v>
      </c>
      <c r="G17" s="236"/>
      <c r="H17" s="170">
        <f>SUM(H18:H26)</f>
        <v>2970</v>
      </c>
      <c r="I17" s="170">
        <f>SUM(I18:I26)</f>
        <v>0</v>
      </c>
      <c r="J17" s="170">
        <f>SUM(J18:J26)</f>
        <v>0</v>
      </c>
      <c r="K17" s="171">
        <f>SUM(K18:K26)</f>
        <v>53.46</v>
      </c>
      <c r="L17" s="173"/>
      <c r="M17" s="95">
        <f>H17+I17+J17</f>
        <v>2970</v>
      </c>
    </row>
    <row r="18" spans="1:13" ht="27" customHeight="1">
      <c r="A18" s="237">
        <v>1</v>
      </c>
      <c r="B18" s="238" t="s">
        <v>45</v>
      </c>
      <c r="C18" s="238" t="s">
        <v>109</v>
      </c>
      <c r="D18" s="104">
        <v>2807</v>
      </c>
      <c r="E18" s="104">
        <v>3183</v>
      </c>
      <c r="F18" s="105">
        <f t="shared" ref="F18:F26" si="4">E18-D18</f>
        <v>376</v>
      </c>
      <c r="G18" s="238">
        <v>248</v>
      </c>
      <c r="H18" s="239">
        <f>F18</f>
        <v>376</v>
      </c>
      <c r="I18" s="239"/>
      <c r="J18" s="239"/>
      <c r="K18" s="238">
        <f t="shared" ref="K18:K26" si="5">H18*$H$4*0.001</f>
        <v>6.7679999999999998</v>
      </c>
      <c r="L18" s="256"/>
    </row>
    <row r="19" spans="1:13" ht="27" customHeight="1">
      <c r="A19" s="241">
        <v>2</v>
      </c>
      <c r="B19" s="242" t="s">
        <v>45</v>
      </c>
      <c r="C19" s="242" t="s">
        <v>101</v>
      </c>
      <c r="D19" s="106">
        <v>5943</v>
      </c>
      <c r="E19" s="106">
        <v>6160</v>
      </c>
      <c r="F19" s="107">
        <f t="shared" si="4"/>
        <v>217</v>
      </c>
      <c r="G19" s="242">
        <v>250</v>
      </c>
      <c r="H19" s="243">
        <f t="shared" ref="H19:H26" si="6">F19</f>
        <v>217</v>
      </c>
      <c r="I19" s="243"/>
      <c r="J19" s="243"/>
      <c r="K19" s="242">
        <f t="shared" si="5"/>
        <v>3.9060000000000001</v>
      </c>
      <c r="L19" s="244"/>
    </row>
    <row r="20" spans="1:13" ht="27" customHeight="1">
      <c r="A20" s="241">
        <v>3</v>
      </c>
      <c r="B20" s="242" t="s">
        <v>45</v>
      </c>
      <c r="C20" s="242" t="s">
        <v>98</v>
      </c>
      <c r="D20" s="106">
        <v>6774</v>
      </c>
      <c r="E20" s="106">
        <v>7200</v>
      </c>
      <c r="F20" s="107">
        <f t="shared" si="4"/>
        <v>426</v>
      </c>
      <c r="G20" s="242">
        <v>200</v>
      </c>
      <c r="H20" s="243">
        <f t="shared" si="6"/>
        <v>426</v>
      </c>
      <c r="I20" s="243"/>
      <c r="J20" s="243"/>
      <c r="K20" s="242">
        <f t="shared" si="5"/>
        <v>7.6680000000000001</v>
      </c>
      <c r="L20" s="244"/>
    </row>
    <row r="21" spans="1:13" ht="27" customHeight="1">
      <c r="A21" s="241">
        <v>4</v>
      </c>
      <c r="B21" s="242" t="s">
        <v>45</v>
      </c>
      <c r="C21" s="242" t="s">
        <v>99</v>
      </c>
      <c r="D21" s="106">
        <v>10161</v>
      </c>
      <c r="E21" s="106">
        <v>10413</v>
      </c>
      <c r="F21" s="107">
        <f t="shared" si="4"/>
        <v>252</v>
      </c>
      <c r="G21" s="242">
        <v>300</v>
      </c>
      <c r="H21" s="243">
        <f t="shared" si="6"/>
        <v>252</v>
      </c>
      <c r="I21" s="243"/>
      <c r="J21" s="243"/>
      <c r="K21" s="242">
        <f t="shared" si="5"/>
        <v>4.5360000000000005</v>
      </c>
      <c r="L21" s="244"/>
    </row>
    <row r="22" spans="1:13" ht="27" customHeight="1">
      <c r="A22" s="241">
        <v>5</v>
      </c>
      <c r="B22" s="242" t="s">
        <v>45</v>
      </c>
      <c r="C22" s="242" t="s">
        <v>99</v>
      </c>
      <c r="D22" s="106">
        <f>E21</f>
        <v>10413</v>
      </c>
      <c r="E22" s="106">
        <v>10461</v>
      </c>
      <c r="F22" s="107">
        <f t="shared" si="4"/>
        <v>48</v>
      </c>
      <c r="G22" s="242" t="s">
        <v>26</v>
      </c>
      <c r="H22" s="243">
        <f t="shared" si="6"/>
        <v>48</v>
      </c>
      <c r="I22" s="243"/>
      <c r="J22" s="243"/>
      <c r="K22" s="242">
        <f t="shared" si="5"/>
        <v>0.86399999999999999</v>
      </c>
      <c r="L22" s="244"/>
    </row>
    <row r="23" spans="1:13" ht="27" customHeight="1">
      <c r="A23" s="241">
        <v>6</v>
      </c>
      <c r="B23" s="242" t="s">
        <v>45</v>
      </c>
      <c r="C23" s="242" t="s">
        <v>99</v>
      </c>
      <c r="D23" s="106">
        <f>E22</f>
        <v>10461</v>
      </c>
      <c r="E23" s="106">
        <v>10829</v>
      </c>
      <c r="F23" s="107">
        <f t="shared" si="4"/>
        <v>368</v>
      </c>
      <c r="G23" s="242">
        <v>200</v>
      </c>
      <c r="H23" s="243">
        <f t="shared" si="6"/>
        <v>368</v>
      </c>
      <c r="I23" s="243"/>
      <c r="J23" s="243"/>
      <c r="K23" s="242">
        <f t="shared" si="5"/>
        <v>6.6240000000000006</v>
      </c>
      <c r="L23" s="244"/>
    </row>
    <row r="24" spans="1:13" ht="27" customHeight="1">
      <c r="A24" s="241">
        <v>7</v>
      </c>
      <c r="B24" s="242" t="s">
        <v>45</v>
      </c>
      <c r="C24" s="242" t="s">
        <v>146</v>
      </c>
      <c r="D24" s="106">
        <v>10960</v>
      </c>
      <c r="E24" s="106">
        <v>11219</v>
      </c>
      <c r="F24" s="107">
        <f t="shared" si="4"/>
        <v>259</v>
      </c>
      <c r="G24" s="242">
        <v>300</v>
      </c>
      <c r="H24" s="243">
        <f t="shared" si="6"/>
        <v>259</v>
      </c>
      <c r="I24" s="243"/>
      <c r="J24" s="243"/>
      <c r="K24" s="242">
        <f t="shared" si="5"/>
        <v>4.6619999999999999</v>
      </c>
      <c r="L24" s="244"/>
    </row>
    <row r="25" spans="1:13" ht="27" customHeight="1">
      <c r="A25" s="241">
        <v>8</v>
      </c>
      <c r="B25" s="242" t="s">
        <v>45</v>
      </c>
      <c r="C25" s="242" t="s">
        <v>140</v>
      </c>
      <c r="D25" s="106">
        <v>11922</v>
      </c>
      <c r="E25" s="106">
        <v>12459</v>
      </c>
      <c r="F25" s="107">
        <f t="shared" si="4"/>
        <v>537</v>
      </c>
      <c r="G25" s="242">
        <v>280</v>
      </c>
      <c r="H25" s="243">
        <f t="shared" si="6"/>
        <v>537</v>
      </c>
      <c r="I25" s="243"/>
      <c r="J25" s="243"/>
      <c r="K25" s="242">
        <f t="shared" si="5"/>
        <v>9.6660000000000004</v>
      </c>
      <c r="L25" s="244"/>
    </row>
    <row r="26" spans="1:13" ht="27" customHeight="1">
      <c r="A26" s="257">
        <v>9</v>
      </c>
      <c r="B26" s="258" t="s">
        <v>45</v>
      </c>
      <c r="C26" s="258" t="s">
        <v>116</v>
      </c>
      <c r="D26" s="183">
        <v>18410</v>
      </c>
      <c r="E26" s="183">
        <v>18897</v>
      </c>
      <c r="F26" s="184">
        <f t="shared" si="4"/>
        <v>487</v>
      </c>
      <c r="G26" s="258">
        <v>296</v>
      </c>
      <c r="H26" s="259">
        <f t="shared" si="6"/>
        <v>487</v>
      </c>
      <c r="I26" s="259"/>
      <c r="J26" s="259"/>
      <c r="K26" s="258">
        <f t="shared" si="5"/>
        <v>8.766</v>
      </c>
      <c r="L26" s="260"/>
    </row>
  </sheetData>
  <mergeCells count="14">
    <mergeCell ref="A5:C5"/>
    <mergeCell ref="D5:E5"/>
    <mergeCell ref="A6:C6"/>
    <mergeCell ref="A17:C17"/>
    <mergeCell ref="A1:L1"/>
    <mergeCell ref="A3:A4"/>
    <mergeCell ref="B3:B4"/>
    <mergeCell ref="C3:C4"/>
    <mergeCell ref="D3:E3"/>
    <mergeCell ref="F3:F4"/>
    <mergeCell ref="G3:G4"/>
    <mergeCell ref="L3:L4"/>
    <mergeCell ref="H3:J3"/>
    <mergeCell ref="K3:K4"/>
  </mergeCells>
  <phoneticPr fontId="41" type="noConversion"/>
  <printOptions horizontalCentered="1"/>
  <pageMargins left="0.39347222447395325" right="0.39347222447395325" top="1.3384722471237183" bottom="0.39347222447395325" header="0.7086111307144165" footer="0.19666667282581329"/>
  <pageSetup paperSize="9" scale="75" fitToHeight="2" orientation="portrait" r:id="rId1"/>
  <rowBreaks count="1" manualBreakCount="1">
    <brk id="37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9587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원가계산서</vt:lpstr>
      <vt:lpstr>설계내역서</vt:lpstr>
      <vt:lpstr>물량내역서</vt:lpstr>
      <vt:lpstr>물량내역서!Print_Area</vt:lpstr>
      <vt:lpstr>설계내역서!Print_Area</vt:lpstr>
      <vt:lpstr>원가계산서!Print_Area</vt:lpstr>
      <vt:lpstr>물량내역서!Print_Titles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조현욱</dc:creator>
  <cp:lastModifiedBy>user</cp:lastModifiedBy>
  <cp:revision>361</cp:revision>
  <cp:lastPrinted>2026-07-06T08:33:54Z</cp:lastPrinted>
  <dcterms:created xsi:type="dcterms:W3CDTF">2012-03-08T08:22:04Z</dcterms:created>
  <dcterms:modified xsi:type="dcterms:W3CDTF">2026-07-22T04:31:12Z</dcterms:modified>
  <cp:version>0906.0100.01</cp:version>
</cp:coreProperties>
</file>