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국고지원금\계약요청\2026\공사\(소액수의)자연생명과학2호관 임시이전에 따른 지역교육문화복합관 전기공사_김진수\요청\"/>
    </mc:Choice>
  </mc:AlternateContent>
  <xr:revisionPtr revIDLastSave="0" documentId="8_{17640DDA-0011-43D5-9F9D-2105B0BBDAC4}" xr6:coauthVersionLast="47" xr6:coauthVersionMax="47" xr10:uidLastSave="{00000000-0000-0000-0000-000000000000}"/>
  <bookViews>
    <workbookView xWindow="28680" yWindow="-120" windowWidth="29040" windowHeight="15720" xr2:uid="{683A2BDF-F368-4005-A355-1CAE9D67D79E}"/>
  </bookViews>
  <sheets>
    <sheet name="갑지" sheetId="7" r:id="rId1"/>
    <sheet name="원가계산서" sheetId="6" r:id="rId2"/>
    <sheet name="집계표" sheetId="5" r:id="rId3"/>
    <sheet name="내역서" sheetId="4" r:id="rId4"/>
    <sheet name="공량산출서" sheetId="3" r:id="rId5"/>
    <sheet name="단가대비표" sheetId="2" r:id="rId6"/>
    <sheet name="Sheet1" sheetId="1" r:id="rId7"/>
  </sheets>
  <definedNames>
    <definedName name="_xlnm.Print_Area" localSheetId="4">공량산출서!$A$1:$N$131</definedName>
    <definedName name="_xlnm.Print_Area" localSheetId="3">내역서!$A$1:$M$148</definedName>
    <definedName name="_xlnm.Print_Area" localSheetId="5">단가대비표!$A$1:$P$20</definedName>
    <definedName name="_xlnm.Print_Area" localSheetId="1">원가계산서!$A$1:$F$40</definedName>
    <definedName name="_xlnm.Print_Area" localSheetId="2">집계표!$A$1:$L$20</definedName>
    <definedName name="_xlnm.Print_Titles" localSheetId="4">공량산출서!$1:$5</definedName>
    <definedName name="_xlnm.Print_Titles" localSheetId="3">내역서!$1:$4</definedName>
    <definedName name="_xlnm.Print_Titles" localSheetId="5">단가대비표!$1:$4</definedName>
    <definedName name="_xlnm.Print_Titles" localSheetId="1">원가계산서!$1:$4</definedName>
    <definedName name="_xlnm.Print_Titles" localSheetId="2">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4" i="6" l="1"/>
  <c r="D32" i="6"/>
  <c r="D31" i="6"/>
  <c r="D22" i="6"/>
  <c r="D19" i="6"/>
  <c r="D14" i="6"/>
  <c r="D13" i="6"/>
  <c r="D10" i="6"/>
  <c r="AV20" i="5"/>
  <c r="AW20" i="5"/>
  <c r="AX20" i="5"/>
  <c r="Q11" i="5"/>
  <c r="AA11" i="5"/>
  <c r="AB11" i="5"/>
  <c r="AC11" i="5"/>
  <c r="AM11" i="5"/>
  <c r="AN11" i="5"/>
  <c r="AO11" i="5"/>
  <c r="H10" i="5"/>
  <c r="I10" i="5"/>
  <c r="Y10" i="5"/>
  <c r="Z10" i="5"/>
  <c r="AA10" i="5"/>
  <c r="AK10" i="5"/>
  <c r="AL10" i="5"/>
  <c r="AM10" i="5"/>
  <c r="V9" i="5"/>
  <c r="X9" i="5"/>
  <c r="AH9" i="5"/>
  <c r="AJ9" i="5"/>
  <c r="AT9" i="5"/>
  <c r="D8" i="5"/>
  <c r="E8" i="5" s="1"/>
  <c r="S8" i="5"/>
  <c r="T8" i="5"/>
  <c r="U8" i="5"/>
  <c r="AE8" i="5"/>
  <c r="AF8" i="5"/>
  <c r="AG8" i="5"/>
  <c r="AQ8" i="5"/>
  <c r="AR8" i="5"/>
  <c r="AS8" i="5"/>
  <c r="Q7" i="5"/>
  <c r="R7" i="5"/>
  <c r="AC7" i="5"/>
  <c r="AD7" i="5"/>
  <c r="AO7" i="5"/>
  <c r="AP7" i="5"/>
  <c r="Q6" i="5"/>
  <c r="R6" i="5"/>
  <c r="AB6" i="5"/>
  <c r="AC6" i="5"/>
  <c r="AD6" i="5"/>
  <c r="AN6" i="5"/>
  <c r="AO6" i="5"/>
  <c r="AP6" i="5"/>
  <c r="F148" i="4"/>
  <c r="H148" i="4"/>
  <c r="F13" i="5" s="1"/>
  <c r="G13" i="5" s="1"/>
  <c r="J148" i="4"/>
  <c r="H13" i="5" s="1"/>
  <c r="I13" i="5" s="1"/>
  <c r="R148" i="4"/>
  <c r="S148" i="4"/>
  <c r="T148" i="4"/>
  <c r="U148" i="4"/>
  <c r="V148" i="4"/>
  <c r="W148" i="4"/>
  <c r="X148" i="4"/>
  <c r="Y148" i="4"/>
  <c r="Z148" i="4"/>
  <c r="AA148" i="4"/>
  <c r="AB148" i="4"/>
  <c r="AC148" i="4"/>
  <c r="AD148" i="4"/>
  <c r="AE148" i="4"/>
  <c r="AF148" i="4"/>
  <c r="AG148" i="4"/>
  <c r="AH148" i="4"/>
  <c r="AI148" i="4"/>
  <c r="AJ148" i="4"/>
  <c r="AK148" i="4"/>
  <c r="AL148" i="4"/>
  <c r="AM148" i="4"/>
  <c r="AN148" i="4"/>
  <c r="AO148" i="4"/>
  <c r="AP148" i="4"/>
  <c r="AQ148" i="4"/>
  <c r="AR148" i="4"/>
  <c r="AS148" i="4"/>
  <c r="AT148" i="4"/>
  <c r="AU148" i="4"/>
  <c r="AV148" i="4"/>
  <c r="AW148" i="4"/>
  <c r="AX148" i="4"/>
  <c r="AY148" i="4"/>
  <c r="F132" i="4"/>
  <c r="L132" i="4" s="1"/>
  <c r="H132" i="4"/>
  <c r="F12" i="5" s="1"/>
  <c r="G12" i="5" s="1"/>
  <c r="J132" i="4"/>
  <c r="H12" i="5" s="1"/>
  <c r="I12" i="5" s="1"/>
  <c r="R132" i="4"/>
  <c r="S132" i="4"/>
  <c r="T132" i="4"/>
  <c r="U132" i="4"/>
  <c r="V132" i="4"/>
  <c r="W132" i="4"/>
  <c r="X132" i="4"/>
  <c r="Y132" i="4"/>
  <c r="Z132" i="4"/>
  <c r="AA132" i="4"/>
  <c r="AB132" i="4"/>
  <c r="AC132" i="4"/>
  <c r="AD132" i="4"/>
  <c r="AE132" i="4"/>
  <c r="AF132" i="4"/>
  <c r="AG132" i="4"/>
  <c r="AH132" i="4"/>
  <c r="AI132" i="4"/>
  <c r="AJ132" i="4"/>
  <c r="AK132" i="4"/>
  <c r="AL132" i="4"/>
  <c r="AM132" i="4"/>
  <c r="AN132" i="4"/>
  <c r="AO132" i="4"/>
  <c r="AP132" i="4"/>
  <c r="AQ132" i="4"/>
  <c r="AR132" i="4"/>
  <c r="AS132" i="4"/>
  <c r="AT132" i="4"/>
  <c r="AU132" i="4"/>
  <c r="AV132" i="4"/>
  <c r="AW132" i="4"/>
  <c r="AX132" i="4"/>
  <c r="AY132" i="4"/>
  <c r="B125" i="4"/>
  <c r="B122" i="4"/>
  <c r="E122" i="4"/>
  <c r="D121" i="4"/>
  <c r="E121" i="4"/>
  <c r="D120" i="4"/>
  <c r="E120" i="4"/>
  <c r="D119" i="4"/>
  <c r="E119" i="4"/>
  <c r="D118" i="4"/>
  <c r="E118" i="4"/>
  <c r="F116" i="4"/>
  <c r="L116" i="4" s="1"/>
  <c r="H116" i="4"/>
  <c r="F11" i="5" s="1"/>
  <c r="G11" i="5" s="1"/>
  <c r="J116" i="4"/>
  <c r="H11" i="5" s="1"/>
  <c r="I11" i="5" s="1"/>
  <c r="R116" i="4"/>
  <c r="S116" i="4"/>
  <c r="R11" i="5" s="1"/>
  <c r="T116" i="4"/>
  <c r="S11" i="5" s="1"/>
  <c r="U116" i="4"/>
  <c r="T11" i="5" s="1"/>
  <c r="V116" i="4"/>
  <c r="U11" i="5" s="1"/>
  <c r="W116" i="4"/>
  <c r="V11" i="5" s="1"/>
  <c r="X116" i="4"/>
  <c r="W11" i="5" s="1"/>
  <c r="Y116" i="4"/>
  <c r="X11" i="5" s="1"/>
  <c r="Z116" i="4"/>
  <c r="Y11" i="5" s="1"/>
  <c r="AA116" i="4"/>
  <c r="Z11" i="5" s="1"/>
  <c r="AB116" i="4"/>
  <c r="AC116" i="4"/>
  <c r="AD116" i="4"/>
  <c r="AE116" i="4"/>
  <c r="AD11" i="5" s="1"/>
  <c r="AF116" i="4"/>
  <c r="AE11" i="5" s="1"/>
  <c r="AG116" i="4"/>
  <c r="AF11" i="5" s="1"/>
  <c r="AH116" i="4"/>
  <c r="AG11" i="5" s="1"/>
  <c r="AI116" i="4"/>
  <c r="AH11" i="5" s="1"/>
  <c r="AJ116" i="4"/>
  <c r="AI11" i="5" s="1"/>
  <c r="AK116" i="4"/>
  <c r="AJ11" i="5" s="1"/>
  <c r="AL116" i="4"/>
  <c r="AK11" i="5" s="1"/>
  <c r="AM116" i="4"/>
  <c r="AL11" i="5" s="1"/>
  <c r="AN116" i="4"/>
  <c r="AO116" i="4"/>
  <c r="AP116" i="4"/>
  <c r="AQ116" i="4"/>
  <c r="AP11" i="5" s="1"/>
  <c r="AR116" i="4"/>
  <c r="AQ11" i="5" s="1"/>
  <c r="AS116" i="4"/>
  <c r="AR11" i="5" s="1"/>
  <c r="AT116" i="4"/>
  <c r="AS11" i="5" s="1"/>
  <c r="AU116" i="4"/>
  <c r="AT11" i="5" s="1"/>
  <c r="AV116" i="4"/>
  <c r="AU11" i="5" s="1"/>
  <c r="AW116" i="4"/>
  <c r="AX116" i="4"/>
  <c r="AY116" i="4"/>
  <c r="B107" i="4"/>
  <c r="B104" i="4"/>
  <c r="E104" i="4"/>
  <c r="D103" i="4"/>
  <c r="E103" i="4"/>
  <c r="D102" i="4"/>
  <c r="E102" i="4"/>
  <c r="F100" i="4"/>
  <c r="L100" i="4" s="1"/>
  <c r="H100" i="4"/>
  <c r="F10" i="5" s="1"/>
  <c r="G10" i="5" s="1"/>
  <c r="J100" i="4"/>
  <c r="R100" i="4"/>
  <c r="Q10" i="5" s="1"/>
  <c r="S100" i="4"/>
  <c r="R10" i="5" s="1"/>
  <c r="T100" i="4"/>
  <c r="S10" i="5" s="1"/>
  <c r="U100" i="4"/>
  <c r="T10" i="5" s="1"/>
  <c r="V100" i="4"/>
  <c r="U10" i="5" s="1"/>
  <c r="W100" i="4"/>
  <c r="V10" i="5" s="1"/>
  <c r="X100" i="4"/>
  <c r="W10" i="5" s="1"/>
  <c r="Y100" i="4"/>
  <c r="X10" i="5" s="1"/>
  <c r="Z100" i="4"/>
  <c r="AA100" i="4"/>
  <c r="AB100" i="4"/>
  <c r="AC100" i="4"/>
  <c r="AB10" i="5" s="1"/>
  <c r="AD100" i="4"/>
  <c r="AC10" i="5" s="1"/>
  <c r="AE100" i="4"/>
  <c r="AD10" i="5" s="1"/>
  <c r="AF100" i="4"/>
  <c r="AE10" i="5" s="1"/>
  <c r="AG100" i="4"/>
  <c r="AF10" i="5" s="1"/>
  <c r="AH100" i="4"/>
  <c r="AG10" i="5" s="1"/>
  <c r="AI100" i="4"/>
  <c r="AH10" i="5" s="1"/>
  <c r="AJ100" i="4"/>
  <c r="AI10" i="5" s="1"/>
  <c r="AK100" i="4"/>
  <c r="AJ10" i="5" s="1"/>
  <c r="AL100" i="4"/>
  <c r="AM100" i="4"/>
  <c r="AN100" i="4"/>
  <c r="AO100" i="4"/>
  <c r="AN10" i="5" s="1"/>
  <c r="AP100" i="4"/>
  <c r="AO10" i="5" s="1"/>
  <c r="AQ100" i="4"/>
  <c r="AP10" i="5" s="1"/>
  <c r="AR100" i="4"/>
  <c r="AQ10" i="5" s="1"/>
  <c r="AS100" i="4"/>
  <c r="AR10" i="5" s="1"/>
  <c r="AT100" i="4"/>
  <c r="AS10" i="5" s="1"/>
  <c r="AU100" i="4"/>
  <c r="AT10" i="5" s="1"/>
  <c r="AV100" i="4"/>
  <c r="AU10" i="5" s="1"/>
  <c r="AW100" i="4"/>
  <c r="AX100" i="4"/>
  <c r="AY100" i="4"/>
  <c r="B93" i="4"/>
  <c r="D90" i="4"/>
  <c r="E90" i="4"/>
  <c r="B89" i="4"/>
  <c r="E89" i="4"/>
  <c r="D88" i="4"/>
  <c r="E88" i="4"/>
  <c r="D87" i="4"/>
  <c r="E87" i="4"/>
  <c r="D86" i="4"/>
  <c r="E86" i="4"/>
  <c r="F84" i="4"/>
  <c r="L84" i="4" s="1"/>
  <c r="H84" i="4"/>
  <c r="F9" i="5" s="1"/>
  <c r="G9" i="5" s="1"/>
  <c r="J84" i="4"/>
  <c r="H9" i="5" s="1"/>
  <c r="I9" i="5" s="1"/>
  <c r="R84" i="4"/>
  <c r="Q9" i="5" s="1"/>
  <c r="S84" i="4"/>
  <c r="R9" i="5" s="1"/>
  <c r="T84" i="4"/>
  <c r="S9" i="5" s="1"/>
  <c r="U84" i="4"/>
  <c r="T9" i="5" s="1"/>
  <c r="V84" i="4"/>
  <c r="U9" i="5" s="1"/>
  <c r="W84" i="4"/>
  <c r="X84" i="4"/>
  <c r="W9" i="5" s="1"/>
  <c r="Y84" i="4"/>
  <c r="Z84" i="4"/>
  <c r="Y9" i="5" s="1"/>
  <c r="AA84" i="4"/>
  <c r="Z9" i="5" s="1"/>
  <c r="AB84" i="4"/>
  <c r="AA9" i="5" s="1"/>
  <c r="AC84" i="4"/>
  <c r="AB9" i="5" s="1"/>
  <c r="AD84" i="4"/>
  <c r="AC9" i="5" s="1"/>
  <c r="AE84" i="4"/>
  <c r="AD9" i="5" s="1"/>
  <c r="AF84" i="4"/>
  <c r="AE9" i="5" s="1"/>
  <c r="AG84" i="4"/>
  <c r="AF9" i="5" s="1"/>
  <c r="AH84" i="4"/>
  <c r="AG9" i="5" s="1"/>
  <c r="AI84" i="4"/>
  <c r="AJ84" i="4"/>
  <c r="AI9" i="5" s="1"/>
  <c r="AK84" i="4"/>
  <c r="AL84" i="4"/>
  <c r="AK9" i="5" s="1"/>
  <c r="AM84" i="4"/>
  <c r="AL9" i="5" s="1"/>
  <c r="AN84" i="4"/>
  <c r="AM9" i="5" s="1"/>
  <c r="AO84" i="4"/>
  <c r="AN9" i="5" s="1"/>
  <c r="AP84" i="4"/>
  <c r="AO9" i="5" s="1"/>
  <c r="AQ84" i="4"/>
  <c r="AP9" i="5" s="1"/>
  <c r="AR84" i="4"/>
  <c r="AQ9" i="5" s="1"/>
  <c r="AS84" i="4"/>
  <c r="AR9" i="5" s="1"/>
  <c r="AT84" i="4"/>
  <c r="AS9" i="5" s="1"/>
  <c r="AU84" i="4"/>
  <c r="AV84" i="4"/>
  <c r="AU9" i="5" s="1"/>
  <c r="AW84" i="4"/>
  <c r="AX84" i="4"/>
  <c r="AY84" i="4"/>
  <c r="B75" i="4"/>
  <c r="B72" i="4"/>
  <c r="E72" i="4"/>
  <c r="D71" i="4"/>
  <c r="E71" i="4"/>
  <c r="D70" i="4"/>
  <c r="E70" i="4"/>
  <c r="F68" i="4"/>
  <c r="L68" i="4" s="1"/>
  <c r="H68" i="4"/>
  <c r="F8" i="5" s="1"/>
  <c r="G8" i="5" s="1"/>
  <c r="J68" i="4"/>
  <c r="H8" i="5" s="1"/>
  <c r="I8" i="5" s="1"/>
  <c r="R68" i="4"/>
  <c r="Q8" i="5" s="1"/>
  <c r="S68" i="4"/>
  <c r="R8" i="5" s="1"/>
  <c r="T68" i="4"/>
  <c r="U68" i="4"/>
  <c r="V68" i="4"/>
  <c r="W68" i="4"/>
  <c r="V8" i="5" s="1"/>
  <c r="X68" i="4"/>
  <c r="W8" i="5" s="1"/>
  <c r="Y68" i="4"/>
  <c r="X8" i="5" s="1"/>
  <c r="Z68" i="4"/>
  <c r="Y8" i="5" s="1"/>
  <c r="AA68" i="4"/>
  <c r="Z8" i="5" s="1"/>
  <c r="AB68" i="4"/>
  <c r="AA8" i="5" s="1"/>
  <c r="AC68" i="4"/>
  <c r="AB8" i="5" s="1"/>
  <c r="AD68" i="4"/>
  <c r="AC8" i="5" s="1"/>
  <c r="AE68" i="4"/>
  <c r="AD8" i="5" s="1"/>
  <c r="AF68" i="4"/>
  <c r="AG68" i="4"/>
  <c r="AH68" i="4"/>
  <c r="AI68" i="4"/>
  <c r="AH8" i="5" s="1"/>
  <c r="AJ68" i="4"/>
  <c r="AI8" i="5" s="1"/>
  <c r="AK68" i="4"/>
  <c r="AJ8" i="5" s="1"/>
  <c r="AL68" i="4"/>
  <c r="AK8" i="5" s="1"/>
  <c r="AM68" i="4"/>
  <c r="AL8" i="5" s="1"/>
  <c r="AN68" i="4"/>
  <c r="AM8" i="5" s="1"/>
  <c r="AO68" i="4"/>
  <c r="AN8" i="5" s="1"/>
  <c r="AP68" i="4"/>
  <c r="AO8" i="5" s="1"/>
  <c r="AQ68" i="4"/>
  <c r="AP8" i="5" s="1"/>
  <c r="AR68" i="4"/>
  <c r="AS68" i="4"/>
  <c r="AT68" i="4"/>
  <c r="AU68" i="4"/>
  <c r="AT8" i="5" s="1"/>
  <c r="AV68" i="4"/>
  <c r="AU8" i="5" s="1"/>
  <c r="AW68" i="4"/>
  <c r="AX68" i="4"/>
  <c r="AY68" i="4"/>
  <c r="B60" i="4"/>
  <c r="B57" i="4"/>
  <c r="E57" i="4"/>
  <c r="D56" i="4"/>
  <c r="E56" i="4"/>
  <c r="D55" i="4"/>
  <c r="E55" i="4"/>
  <c r="D54" i="4"/>
  <c r="E54" i="4"/>
  <c r="F52" i="4"/>
  <c r="H52" i="4"/>
  <c r="F7" i="5" s="1"/>
  <c r="G7" i="5" s="1"/>
  <c r="J52" i="4"/>
  <c r="H7" i="5" s="1"/>
  <c r="I7" i="5" s="1"/>
  <c r="R52" i="4"/>
  <c r="S52" i="4"/>
  <c r="T52" i="4"/>
  <c r="S7" i="5" s="1"/>
  <c r="U52" i="4"/>
  <c r="T7" i="5" s="1"/>
  <c r="V52" i="4"/>
  <c r="U7" i="5" s="1"/>
  <c r="W52" i="4"/>
  <c r="V7" i="5" s="1"/>
  <c r="X52" i="4"/>
  <c r="W7" i="5" s="1"/>
  <c r="Y52" i="4"/>
  <c r="X7" i="5" s="1"/>
  <c r="Z52" i="4"/>
  <c r="Y7" i="5" s="1"/>
  <c r="AA52" i="4"/>
  <c r="Z7" i="5" s="1"/>
  <c r="AB52" i="4"/>
  <c r="AA7" i="5" s="1"/>
  <c r="AC52" i="4"/>
  <c r="AB7" i="5" s="1"/>
  <c r="AD52" i="4"/>
  <c r="AE52" i="4"/>
  <c r="AF52" i="4"/>
  <c r="AE7" i="5" s="1"/>
  <c r="AG52" i="4"/>
  <c r="AF7" i="5" s="1"/>
  <c r="AH52" i="4"/>
  <c r="AG7" i="5" s="1"/>
  <c r="AI52" i="4"/>
  <c r="AH7" i="5" s="1"/>
  <c r="AJ52" i="4"/>
  <c r="AI7" i="5" s="1"/>
  <c r="AK52" i="4"/>
  <c r="AJ7" i="5" s="1"/>
  <c r="AL52" i="4"/>
  <c r="AK7" i="5" s="1"/>
  <c r="AM52" i="4"/>
  <c r="AL7" i="5" s="1"/>
  <c r="AN52" i="4"/>
  <c r="AM7" i="5" s="1"/>
  <c r="AO52" i="4"/>
  <c r="AN7" i="5" s="1"/>
  <c r="AP52" i="4"/>
  <c r="AQ52" i="4"/>
  <c r="AR52" i="4"/>
  <c r="AQ7" i="5" s="1"/>
  <c r="AS52" i="4"/>
  <c r="AR7" i="5" s="1"/>
  <c r="AT52" i="4"/>
  <c r="AS7" i="5" s="1"/>
  <c r="AU52" i="4"/>
  <c r="AT7" i="5" s="1"/>
  <c r="AV52" i="4"/>
  <c r="AU7" i="5" s="1"/>
  <c r="AW52" i="4"/>
  <c r="AX52" i="4"/>
  <c r="AY52" i="4"/>
  <c r="B47" i="4"/>
  <c r="B44" i="4"/>
  <c r="E44" i="4"/>
  <c r="D43" i="4"/>
  <c r="E43" i="4"/>
  <c r="D42" i="4"/>
  <c r="E42" i="4"/>
  <c r="D41" i="4"/>
  <c r="E41" i="4"/>
  <c r="D40" i="4"/>
  <c r="E40" i="4"/>
  <c r="D39" i="4"/>
  <c r="E39" i="4"/>
  <c r="D38" i="4"/>
  <c r="E38" i="4"/>
  <c r="F36" i="4"/>
  <c r="L36" i="4" s="1"/>
  <c r="H36" i="4"/>
  <c r="F6" i="5" s="1"/>
  <c r="G6" i="5" s="1"/>
  <c r="J36" i="4"/>
  <c r="H6" i="5" s="1"/>
  <c r="I6" i="5" s="1"/>
  <c r="R36" i="4"/>
  <c r="S36" i="4"/>
  <c r="T36" i="4"/>
  <c r="S6" i="5" s="1"/>
  <c r="U36" i="4"/>
  <c r="T6" i="5" s="1"/>
  <c r="V36" i="4"/>
  <c r="U6" i="5" s="1"/>
  <c r="W36" i="4"/>
  <c r="V6" i="5" s="1"/>
  <c r="X36" i="4"/>
  <c r="W6" i="5" s="1"/>
  <c r="Y36" i="4"/>
  <c r="X6" i="5" s="1"/>
  <c r="Z36" i="4"/>
  <c r="Y6" i="5" s="1"/>
  <c r="AA36" i="4"/>
  <c r="Z6" i="5" s="1"/>
  <c r="AB36" i="4"/>
  <c r="AA6" i="5" s="1"/>
  <c r="AC36" i="4"/>
  <c r="AD36" i="4"/>
  <c r="AE36" i="4"/>
  <c r="AF36" i="4"/>
  <c r="AE6" i="5" s="1"/>
  <c r="AG36" i="4"/>
  <c r="AF6" i="5" s="1"/>
  <c r="AH36" i="4"/>
  <c r="AG6" i="5" s="1"/>
  <c r="AI36" i="4"/>
  <c r="AH6" i="5" s="1"/>
  <c r="AJ36" i="4"/>
  <c r="AI6" i="5" s="1"/>
  <c r="AK36" i="4"/>
  <c r="AJ6" i="5" s="1"/>
  <c r="AL36" i="4"/>
  <c r="AK6" i="5" s="1"/>
  <c r="AM36" i="4"/>
  <c r="AL6" i="5" s="1"/>
  <c r="AN36" i="4"/>
  <c r="AM6" i="5" s="1"/>
  <c r="AO36" i="4"/>
  <c r="AP36" i="4"/>
  <c r="AQ36" i="4"/>
  <c r="AR36" i="4"/>
  <c r="AQ6" i="5" s="1"/>
  <c r="AS36" i="4"/>
  <c r="AR6" i="5" s="1"/>
  <c r="AT36" i="4"/>
  <c r="AS6" i="5" s="1"/>
  <c r="AU36" i="4"/>
  <c r="AT6" i="5" s="1"/>
  <c r="AV36" i="4"/>
  <c r="AU6" i="5" s="1"/>
  <c r="AW36" i="4"/>
  <c r="AX36" i="4"/>
  <c r="AY36" i="4"/>
  <c r="B29" i="4"/>
  <c r="D26" i="4"/>
  <c r="B25" i="4"/>
  <c r="D24" i="4"/>
  <c r="D23" i="4"/>
  <c r="D22" i="4"/>
  <c r="F20" i="4"/>
  <c r="L20" i="4" s="1"/>
  <c r="H20" i="4"/>
  <c r="F5" i="5" s="1"/>
  <c r="G5" i="5" s="1"/>
  <c r="J20" i="4"/>
  <c r="H5" i="5" s="1"/>
  <c r="I5" i="5" s="1"/>
  <c r="R20" i="4"/>
  <c r="Q5" i="5" s="1"/>
  <c r="S20" i="4"/>
  <c r="R5" i="5" s="1"/>
  <c r="T20" i="4"/>
  <c r="S5" i="5" s="1"/>
  <c r="U20" i="4"/>
  <c r="T5" i="5" s="1"/>
  <c r="V20" i="4"/>
  <c r="U5" i="5" s="1"/>
  <c r="W20" i="4"/>
  <c r="V5" i="5" s="1"/>
  <c r="X20" i="4"/>
  <c r="W5" i="5" s="1"/>
  <c r="Y20" i="4"/>
  <c r="X5" i="5" s="1"/>
  <c r="Z20" i="4"/>
  <c r="Y5" i="5" s="1"/>
  <c r="AA20" i="4"/>
  <c r="Z5" i="5" s="1"/>
  <c r="AB20" i="4"/>
  <c r="AA5" i="5" s="1"/>
  <c r="AC20" i="4"/>
  <c r="AB5" i="5" s="1"/>
  <c r="AD20" i="4"/>
  <c r="AC5" i="5" s="1"/>
  <c r="AE20" i="4"/>
  <c r="AD5" i="5" s="1"/>
  <c r="AF20" i="4"/>
  <c r="AE5" i="5" s="1"/>
  <c r="AG20" i="4"/>
  <c r="AF5" i="5" s="1"/>
  <c r="AH20" i="4"/>
  <c r="AG5" i="5" s="1"/>
  <c r="AI20" i="4"/>
  <c r="AH5" i="5" s="1"/>
  <c r="AJ20" i="4"/>
  <c r="AI5" i="5" s="1"/>
  <c r="AK20" i="4"/>
  <c r="AJ5" i="5" s="1"/>
  <c r="AL20" i="4"/>
  <c r="AK5" i="5" s="1"/>
  <c r="AM20" i="4"/>
  <c r="AL5" i="5" s="1"/>
  <c r="AN20" i="4"/>
  <c r="AM5" i="5" s="1"/>
  <c r="AO20" i="4"/>
  <c r="AN5" i="5" s="1"/>
  <c r="AP20" i="4"/>
  <c r="AO5" i="5" s="1"/>
  <c r="AQ20" i="4"/>
  <c r="AP5" i="5" s="1"/>
  <c r="AR20" i="4"/>
  <c r="AQ5" i="5" s="1"/>
  <c r="AS20" i="4"/>
  <c r="AR5" i="5" s="1"/>
  <c r="AT20" i="4"/>
  <c r="AS5" i="5" s="1"/>
  <c r="AU20" i="4"/>
  <c r="AT5" i="5" s="1"/>
  <c r="AV20" i="4"/>
  <c r="AU5" i="5" s="1"/>
  <c r="AW20" i="4"/>
  <c r="AX20" i="4"/>
  <c r="AY20" i="4"/>
  <c r="B12" i="4"/>
  <c r="B8" i="4"/>
  <c r="D7" i="4"/>
  <c r="D6" i="4"/>
  <c r="G130" i="3"/>
  <c r="G131" i="3" s="1"/>
  <c r="D123" i="4" s="1"/>
  <c r="H130" i="3"/>
  <c r="H131" i="3" s="1"/>
  <c r="D124" i="4" s="1"/>
  <c r="F126" i="3"/>
  <c r="F124" i="3"/>
  <c r="F122" i="3"/>
  <c r="F120" i="3"/>
  <c r="G116" i="3"/>
  <c r="G117" i="3" s="1"/>
  <c r="D105" i="4" s="1"/>
  <c r="H116" i="3"/>
  <c r="H117" i="3" s="1"/>
  <c r="D106" i="4" s="1"/>
  <c r="F108" i="3"/>
  <c r="F106" i="3"/>
  <c r="G102" i="3"/>
  <c r="G103" i="3" s="1"/>
  <c r="D91" i="4" s="1"/>
  <c r="H102" i="3"/>
  <c r="H103" i="3" s="1"/>
  <c r="D92" i="4" s="1"/>
  <c r="F98" i="3"/>
  <c r="F96" i="3"/>
  <c r="F94" i="3"/>
  <c r="F92" i="3"/>
  <c r="G88" i="3"/>
  <c r="G89" i="3" s="1"/>
  <c r="D73" i="4" s="1"/>
  <c r="H88" i="3"/>
  <c r="H89" i="3" s="1"/>
  <c r="D74" i="4" s="1"/>
  <c r="F80" i="3"/>
  <c r="F78" i="3"/>
  <c r="G74" i="3"/>
  <c r="G75" i="3" s="1"/>
  <c r="D58" i="4" s="1"/>
  <c r="H74" i="3"/>
  <c r="H75" i="3" s="1"/>
  <c r="D59" i="4" s="1"/>
  <c r="F68" i="3"/>
  <c r="F66" i="3"/>
  <c r="F64" i="3"/>
  <c r="G60" i="3"/>
  <c r="G61" i="3" s="1"/>
  <c r="D45" i="4" s="1"/>
  <c r="H60" i="3"/>
  <c r="H61" i="3" s="1"/>
  <c r="D46" i="4" s="1"/>
  <c r="F46" i="3"/>
  <c r="F44" i="3"/>
  <c r="F42" i="3"/>
  <c r="F40" i="3"/>
  <c r="F38" i="3"/>
  <c r="F36" i="3"/>
  <c r="G32" i="3"/>
  <c r="G33" i="3" s="1"/>
  <c r="D27" i="4" s="1"/>
  <c r="H32" i="3"/>
  <c r="H33" i="3" s="1"/>
  <c r="D28" i="4" s="1"/>
  <c r="F28" i="3"/>
  <c r="F26" i="3"/>
  <c r="F24" i="3"/>
  <c r="F22" i="3"/>
  <c r="G18" i="3"/>
  <c r="G19" i="3" s="1"/>
  <c r="D10" i="4" s="1"/>
  <c r="H18" i="3"/>
  <c r="H19" i="3" s="1"/>
  <c r="D11" i="4" s="1"/>
  <c r="F10" i="3"/>
  <c r="F8" i="3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L148" i="4" l="1"/>
  <c r="D13" i="5"/>
  <c r="D12" i="5"/>
  <c r="D11" i="5"/>
  <c r="D10" i="5"/>
  <c r="D9" i="5"/>
  <c r="K8" i="5"/>
  <c r="J8" i="5"/>
  <c r="L52" i="4"/>
  <c r="D7" i="5"/>
  <c r="AU20" i="5"/>
  <c r="AH20" i="5"/>
  <c r="W20" i="5"/>
  <c r="E39" i="6" s="1"/>
  <c r="I39" i="6" s="1"/>
  <c r="AS20" i="5"/>
  <c r="AG20" i="5"/>
  <c r="U20" i="5"/>
  <c r="AR20" i="5"/>
  <c r="AF20" i="5"/>
  <c r="T20" i="5"/>
  <c r="AT20" i="5"/>
  <c r="AE20" i="5"/>
  <c r="E28" i="6" s="1"/>
  <c r="I28" i="6" s="1"/>
  <c r="S20" i="5"/>
  <c r="E7" i="6" s="1"/>
  <c r="I7" i="6" s="1"/>
  <c r="D6" i="5"/>
  <c r="AI20" i="5"/>
  <c r="AJ20" i="5"/>
  <c r="V20" i="5"/>
  <c r="R20" i="5"/>
  <c r="I20" i="5"/>
  <c r="E12" i="6" s="1"/>
  <c r="I12" i="6" s="1"/>
  <c r="X20" i="5"/>
  <c r="AD20" i="5"/>
  <c r="E27" i="6" s="1"/>
  <c r="I27" i="6" s="1"/>
  <c r="Q20" i="5"/>
  <c r="G20" i="5"/>
  <c r="E9" i="6" s="1"/>
  <c r="I9" i="6" s="1"/>
  <c r="AP20" i="5"/>
  <c r="AO20" i="5"/>
  <c r="AB20" i="5"/>
  <c r="AM20" i="5"/>
  <c r="AL20" i="5"/>
  <c r="Z20" i="5"/>
  <c r="E38" i="6" s="1"/>
  <c r="I38" i="6" s="1"/>
  <c r="AQ20" i="5"/>
  <c r="AC20" i="5"/>
  <c r="AN20" i="5"/>
  <c r="AA20" i="5"/>
  <c r="E37" i="6" s="1"/>
  <c r="I37" i="6" s="1"/>
  <c r="AK20" i="5"/>
  <c r="Y20" i="5"/>
  <c r="D5" i="5"/>
  <c r="E13" i="5" l="1"/>
  <c r="K13" i="5" s="1"/>
  <c r="J13" i="5"/>
  <c r="E12" i="5"/>
  <c r="K12" i="5" s="1"/>
  <c r="J12" i="5"/>
  <c r="E11" i="5"/>
  <c r="K11" i="5" s="1"/>
  <c r="J11" i="5"/>
  <c r="J10" i="5"/>
  <c r="E10" i="5"/>
  <c r="K10" i="5" s="1"/>
  <c r="J9" i="5"/>
  <c r="E9" i="5"/>
  <c r="K9" i="5" s="1"/>
  <c r="E7" i="5"/>
  <c r="K7" i="5" s="1"/>
  <c r="J7" i="5"/>
  <c r="E18" i="6"/>
  <c r="I18" i="6" s="1"/>
  <c r="E10" i="6"/>
  <c r="I10" i="6" s="1"/>
  <c r="E15" i="6"/>
  <c r="E17" i="6" s="1"/>
  <c r="I17" i="6" s="1"/>
  <c r="E16" i="6"/>
  <c r="I16" i="6" s="1"/>
  <c r="E6" i="5"/>
  <c r="K6" i="5" s="1"/>
  <c r="J6" i="5"/>
  <c r="E5" i="5"/>
  <c r="J5" i="5"/>
  <c r="I15" i="6" l="1"/>
  <c r="E11" i="6"/>
  <c r="E20" i="5"/>
  <c r="K5" i="5"/>
  <c r="E14" i="6" l="1"/>
  <c r="I14" i="6" s="1"/>
  <c r="E13" i="6"/>
  <c r="I13" i="6" s="1"/>
  <c r="I11" i="6"/>
  <c r="K20" i="5"/>
  <c r="E5" i="6"/>
  <c r="I5" i="6" l="1"/>
  <c r="E6" i="6"/>
  <c r="I6" i="6" s="1"/>
  <c r="E8" i="6"/>
  <c r="E23" i="6" l="1"/>
  <c r="I23" i="6" s="1"/>
  <c r="I8" i="6"/>
  <c r="E19" i="6"/>
  <c r="E24" i="6"/>
  <c r="I24" i="6" s="1"/>
  <c r="E26" i="6"/>
  <c r="I26" i="6" s="1"/>
  <c r="E25" i="6"/>
  <c r="I25" i="6" s="1"/>
  <c r="I19" i="6" l="1"/>
  <c r="E29" i="6"/>
  <c r="I29" i="6" l="1"/>
  <c r="E31" i="6"/>
  <c r="I31" i="6" s="1"/>
  <c r="E30" i="6"/>
  <c r="I30" i="6" s="1"/>
  <c r="I32" i="6" l="1"/>
  <c r="I33" i="6" s="1"/>
  <c r="I34" i="6" l="1"/>
  <c r="I36" i="6" s="1"/>
  <c r="I40" i="6" l="1"/>
  <c r="E40" i="6" l="1"/>
</calcChain>
</file>

<file path=xl/sharedStrings.xml><?xml version="1.0" encoding="utf-8"?>
<sst xmlns="http://schemas.openxmlformats.org/spreadsheetml/2006/main" count="753" uniqueCount="236">
  <si>
    <t>단 가 대 비 표</t>
  </si>
  <si>
    <t>공사명 : 자연생명과학2호관 임시이전에 따른 지역교육문화복합관 전기공사</t>
  </si>
  <si>
    <t>품     명</t>
  </si>
  <si>
    <t>규     격</t>
  </si>
  <si>
    <t>단위</t>
  </si>
  <si>
    <t>물가자료</t>
  </si>
  <si>
    <t>물가정보</t>
  </si>
  <si>
    <t>가격정보</t>
  </si>
  <si>
    <t>거래가격</t>
  </si>
  <si>
    <t>유통물가</t>
  </si>
  <si>
    <t>상반기</t>
  </si>
  <si>
    <t>조사단가</t>
  </si>
  <si>
    <t>적용단가</t>
  </si>
  <si>
    <t>비 고</t>
  </si>
  <si>
    <t>단가</t>
  </si>
  <si>
    <t>Page</t>
  </si>
  <si>
    <t>구분</t>
  </si>
  <si>
    <t>600V폴리에틸렌케이블</t>
  </si>
  <si>
    <t>m</t>
  </si>
  <si>
    <t>600V폴리에틸렌케이블, 0.6/1kV, F-CV, 3C×4㎟</t>
  </si>
  <si>
    <t>1075</t>
  </si>
  <si>
    <t>1168</t>
  </si>
  <si>
    <t>993</t>
  </si>
  <si>
    <t>834</t>
  </si>
  <si>
    <t>600V폴리에틸렌케이블, 0.6/1kV, F-CV, 4C×10㎟</t>
  </si>
  <si>
    <t>600V폴리에틸렌케이블, 0.6/1kV, F-CV, 4C×35㎟</t>
  </si>
  <si>
    <t>600V폴리에틸렌케이블, 0.6/1kV, F-CV, 4C×6㎟</t>
  </si>
  <si>
    <t>600V폴리에틸렌케이블, 0.6/1kV, F-CV, 4C×95㎟</t>
  </si>
  <si>
    <t>누전차단기</t>
  </si>
  <si>
    <t>누전차단기, 분전반형, GR, 2P20AF</t>
  </si>
  <si>
    <t>개</t>
  </si>
  <si>
    <t>1161</t>
  </si>
  <si>
    <t>1236</t>
  </si>
  <si>
    <t>901</t>
  </si>
  <si>
    <t>(A)15,20,30</t>
  </si>
  <si>
    <t>분전함</t>
  </si>
  <si>
    <t>분전함, Steel문짝, 매입형, 550×700</t>
  </si>
  <si>
    <t>1081</t>
  </si>
  <si>
    <t>콘센트</t>
  </si>
  <si>
    <t>콘센트, 3P, 20A, 250V, 노출형</t>
  </si>
  <si>
    <t>1100(2409)</t>
  </si>
  <si>
    <t>콘센트, 3P, 30A, 250V, 노출형</t>
  </si>
  <si>
    <t>내선전공</t>
  </si>
  <si>
    <t>일반공사 직종</t>
  </si>
  <si>
    <t>인</t>
  </si>
  <si>
    <t>저압케이블전공</t>
  </si>
  <si>
    <t xml:space="preserve"> 공 량 산 출 서</t>
  </si>
  <si>
    <t>품    명</t>
  </si>
  <si>
    <t>규    격</t>
  </si>
  <si>
    <t>수 량</t>
  </si>
  <si>
    <t>적용%</t>
  </si>
  <si>
    <t xml:space="preserve"> 적    용  
자재수량</t>
  </si>
  <si>
    <t>공      량</t>
  </si>
  <si>
    <t>비고</t>
  </si>
  <si>
    <t>품셈목록</t>
  </si>
  <si>
    <t>인부</t>
  </si>
  <si>
    <t>자재원수량</t>
  </si>
  <si>
    <t>자재</t>
  </si>
  <si>
    <t>01. 지하1층</t>
  </si>
  <si>
    <t>전기5-11</t>
  </si>
  <si>
    <t>분전함 [설치]</t>
  </si>
  <si>
    <t>전기5-4</t>
  </si>
  <si>
    <t>합  계</t>
  </si>
  <si>
    <t>02. 3층 301호</t>
  </si>
  <si>
    <t>전기5-23.가</t>
  </si>
  <si>
    <t>전기5-13</t>
  </si>
  <si>
    <t>03. 4층 EPS실</t>
  </si>
  <si>
    <t>04. 408호</t>
  </si>
  <si>
    <t>05. 409호</t>
  </si>
  <si>
    <t>06. 416호</t>
  </si>
  <si>
    <t>전기5-19</t>
  </si>
  <si>
    <t>07. 417호</t>
  </si>
  <si>
    <t>08. 곤충병리독성실험실</t>
  </si>
  <si>
    <t>품      명</t>
  </si>
  <si>
    <t>규      격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</si>
  <si>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</si>
  <si>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</si>
  <si>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</si>
  <si>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</si>
  <si>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</si>
  <si>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</si>
  <si>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</si>
  <si>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손료요율</t>
  </si>
  <si>
    <t>손료구분</t>
  </si>
  <si>
    <t>적용구분</t>
  </si>
  <si>
    <t>합계구분</t>
  </si>
  <si>
    <t>기계경비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</si>
  <si>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</si>
  <si>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</si>
  <si>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</si>
  <si>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</si>
  <si>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</si>
  <si>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</si>
  <si>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</si>
  <si>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</si>
  <si>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</si>
  <si>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</si>
  <si>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</si>
  <si>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</si>
  <si>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</si>
  <si>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</si>
  <si>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사용자항목5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</si>
  <si>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</si>
  <si>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</si>
  <si>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</si>
  <si>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</si>
  <si>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</si>
  <si>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</si>
  <si>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</si>
  <si>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</si>
  <si>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</si>
  <si>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</si>
  <si>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</si>
  <si>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</si>
  <si>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</si>
  <si>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</si>
  <si>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</si>
  <si>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품목구분</t>
  </si>
  <si>
    <t>조달코드</t>
  </si>
  <si>
    <t>소모품비</t>
  </si>
  <si>
    <t>식</t>
  </si>
  <si>
    <t>[7]</t>
  </si>
  <si>
    <t>공구손료</t>
  </si>
  <si>
    <t>09. 관급자재</t>
  </si>
  <si>
    <t>3층 EPS실 분전함</t>
  </si>
  <si>
    <t>600 X 800 X 150</t>
  </si>
  <si>
    <t>EA</t>
  </si>
  <si>
    <t>3층 301호 분전함</t>
  </si>
  <si>
    <t>600 X 1200 X 150</t>
  </si>
  <si>
    <t>3층 병리독성실 분전함</t>
  </si>
  <si>
    <t>500 X 600 X 150</t>
  </si>
  <si>
    <t>4층 EPS실 분전함</t>
  </si>
  <si>
    <t>700 X 800 X 150</t>
  </si>
  <si>
    <t>4층 408호 분전함</t>
  </si>
  <si>
    <t>500 X 700 X 150</t>
  </si>
  <si>
    <t>4층 409호 분전함</t>
  </si>
  <si>
    <t>500 X 500 X 150</t>
  </si>
  <si>
    <t>4층 417호 분전함</t>
  </si>
  <si>
    <t>공 사 집 계 표</t>
  </si>
  <si>
    <t>수량</t>
  </si>
  <si>
    <t>금    액</t>
  </si>
  <si>
    <t>과장</t>
  </si>
  <si>
    <t>담당</t>
  </si>
  <si>
    <t>검산자</t>
  </si>
  <si>
    <t>설계자</t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</si>
  <si>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</si>
  <si>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</si>
  <si>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</si>
  <si>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</si>
  <si>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</si>
  <si>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직   접   재  료  비</t>
  </si>
  <si>
    <t/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</si>
  <si>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</si>
  <si>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</si>
  <si>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</si>
  <si>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</si>
  <si>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</si>
  <si>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</si>
  <si>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</si>
  <si>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</si>
  <si>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</si>
  <si>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</si>
  <si>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</si>
  <si>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</si>
  <si>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</si>
  <si>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</si>
  <si>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</si>
  <si>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</si>
  <si>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</si>
  <si>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</si>
  <si>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</si>
  <si>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</si>
  <si>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</si>
  <si>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</si>
  <si>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</si>
  <si>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</si>
  <si>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</si>
  <si>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</si>
  <si>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</si>
  <si>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</si>
  <si>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</si>
  <si>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</si>
  <si>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</si>
  <si>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</si>
  <si>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</si>
  <si>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</si>
  <si>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</si>
  <si>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</si>
  <si>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</si>
  <si>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</si>
  <si>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</si>
  <si>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</si>
  <si>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</si>
  <si>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</si>
  <si>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</si>
  <si>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</si>
  <si>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</si>
  <si>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</si>
  <si>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</si>
  <si>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</si>
  <si>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총       원       가</t>
  </si>
  <si>
    <t>F</t>
  </si>
  <si>
    <t>부   가   가  치  세</t>
  </si>
  <si>
    <t>H</t>
  </si>
  <si>
    <t>도    급    금    액</t>
  </si>
  <si>
    <t>Y</t>
  </si>
  <si>
    <t>관   급  자   재  대</t>
  </si>
  <si>
    <t>J</t>
  </si>
  <si>
    <t>사   급   자  재  대</t>
  </si>
  <si>
    <t>K</t>
  </si>
  <si>
    <t>폐  기  물  처 리 비</t>
  </si>
  <si>
    <t>L</t>
  </si>
  <si>
    <t>총   공   사  금  액</t>
  </si>
  <si>
    <t>재료비</t>
  </si>
  <si>
    <t>노무비</t>
  </si>
  <si>
    <t>경  비</t>
  </si>
  <si>
    <t>순  공  사  원  가</t>
  </si>
  <si>
    <t>접지용비닐절연전선</t>
  </si>
  <si>
    <t>접지용비닐절연전선, F-GV, 10㎟</t>
  </si>
  <si>
    <t>1165</t>
  </si>
  <si>
    <t>994</t>
  </si>
  <si>
    <t>833</t>
  </si>
  <si>
    <t>접지용비닐절연전선, F-GV, 35㎟</t>
  </si>
  <si>
    <t>접지용비닐절연전선, F-GV, 6㎟</t>
  </si>
  <si>
    <t>접지용비닐절연전선, F-GV, 95㎟</t>
  </si>
  <si>
    <t>콘센트, 2구, 15A, 250V, 둥근형-노출형, 접지</t>
  </si>
  <si>
    <t>1205</t>
  </si>
  <si>
    <t>전기3-38</t>
  </si>
  <si>
    <t>2026년 7월  설계</t>
  </si>
  <si>
    <t>석 면 분 담 금</t>
    <phoneticPr fontId="1" type="noConversion"/>
  </si>
  <si>
    <t>임 금 채 권 부 담 금</t>
    <phoneticPr fontId="1" type="noConversion"/>
  </si>
  <si>
    <t>노*0.006</t>
    <phoneticPr fontId="1" type="noConversion"/>
  </si>
  <si>
    <t>노*0.09</t>
    <phoneticPr fontId="1" type="noConversion"/>
  </si>
  <si>
    <t>손해 배상 공제금</t>
    <phoneticPr fontId="1" type="noConversion"/>
  </si>
  <si>
    <t>(공급가액) * 0.26477%</t>
    <phoneticPr fontId="1" type="noConversion"/>
  </si>
  <si>
    <t>공 사 내 역 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</si>
</sst>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b/>
      <sz val="7"/>
      <color rgb="FF8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8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sz val="13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quotePrefix="1">
      <alignment vertical="center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right" vertical="center" shrinkToFit="1"/>
    </xf>
    <xf numFmtId="0" fontId="7" fillId="4" borderId="2" xfId="0" applyFont="1" applyFill="1" applyBorder="1" applyAlignment="1">
      <alignment horizontal="left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right" vertical="center" shrinkToFit="1"/>
    </xf>
    <xf numFmtId="0" fontId="7" fillId="4" borderId="3" xfId="0" applyFont="1" applyFill="1" applyBorder="1" applyAlignment="1">
      <alignment horizontal="left" vertical="center" shrinkToFit="1"/>
    </xf>
    <xf numFmtId="0" fontId="7" fillId="4" borderId="3" xfId="0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right" vertical="center" shrinkToFit="1"/>
    </xf>
    <xf numFmtId="3" fontId="7" fillId="4" borderId="3" xfId="0" applyNumberFormat="1" applyFont="1" applyFill="1" applyBorder="1" applyAlignment="1">
      <alignment horizontal="right" vertical="center" shrinkToFit="1"/>
    </xf>
    <xf numFmtId="0" fontId="6" fillId="0" borderId="2" xfId="0" quotePrefix="1" applyFont="1" applyBorder="1" applyAlignment="1">
      <alignment horizontal="left" vertical="center" shrinkToFit="1"/>
    </xf>
    <xf numFmtId="0" fontId="6" fillId="0" borderId="2" xfId="0" quotePrefix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right" vertical="center" shrinkToFit="1"/>
    </xf>
    <xf numFmtId="9" fontId="6" fillId="0" borderId="2" xfId="0" applyNumberFormat="1" applyFont="1" applyBorder="1" applyAlignment="1">
      <alignment horizontal="right" vertical="center" shrinkToFit="1"/>
    </xf>
    <xf numFmtId="0" fontId="6" fillId="0" borderId="2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3" xfId="0" quotePrefix="1" applyFont="1" applyBorder="1" applyAlignment="1">
      <alignment horizontal="right" vertical="center" shrinkToFit="1"/>
    </xf>
    <xf numFmtId="9" fontId="6" fillId="0" borderId="3" xfId="0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right" vertical="center" shrinkToFit="1"/>
    </xf>
    <xf numFmtId="0" fontId="6" fillId="0" borderId="2" xfId="0" applyFont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left" vertical="center" shrinkToFit="1"/>
    </xf>
    <xf numFmtId="0" fontId="8" fillId="2" borderId="2" xfId="0" applyFont="1" applyFill="1" applyBorder="1" applyAlignment="1">
      <alignment horizontal="right" vertical="center" shrinkToFit="1"/>
    </xf>
    <xf numFmtId="0" fontId="8" fillId="2" borderId="3" xfId="0" applyFont="1" applyFill="1" applyBorder="1" applyAlignment="1">
      <alignment horizontal="left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right" vertical="center" shrinkToFit="1"/>
    </xf>
    <xf numFmtId="0" fontId="11" fillId="0" borderId="1" xfId="0" quotePrefix="1" applyFont="1" applyBorder="1" applyAlignment="1">
      <alignment horizontal="left" vertical="center" shrinkToFit="1"/>
    </xf>
    <xf numFmtId="0" fontId="11" fillId="0" borderId="1" xfId="0" applyFont="1" applyBorder="1" applyAlignment="1">
      <alignment horizontal="right" vertical="center" shrinkToFit="1"/>
    </xf>
    <xf numFmtId="0" fontId="11" fillId="0" borderId="1" xfId="0" applyFont="1" applyBorder="1" applyAlignment="1">
      <alignment horizontal="left" vertical="center" shrinkToFit="1"/>
    </xf>
    <xf numFmtId="0" fontId="12" fillId="2" borderId="1" xfId="0" applyFont="1" applyFill="1" applyBorder="1" applyAlignment="1">
      <alignment horizontal="left" vertical="center" shrinkToFit="1"/>
    </xf>
    <xf numFmtId="0" fontId="12" fillId="2" borderId="1" xfId="0" applyFont="1" applyFill="1" applyBorder="1" applyAlignment="1">
      <alignment horizontal="right" vertical="center" shrinkToFit="1"/>
    </xf>
    <xf numFmtId="0" fontId="11" fillId="0" borderId="1" xfId="0" quotePrefix="1" applyFont="1" applyBorder="1" applyAlignment="1">
      <alignment horizontal="right" vertical="center" shrinkToFit="1"/>
    </xf>
    <xf numFmtId="0" fontId="13" fillId="0" borderId="1" xfId="0" quotePrefix="1" applyFont="1" applyBorder="1" applyAlignment="1">
      <alignment horizontal="center" vertical="center" textRotation="255"/>
    </xf>
    <xf numFmtId="0" fontId="13" fillId="0" borderId="1" xfId="0" quotePrefix="1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12" fillId="0" borderId="2" xfId="0" quotePrefix="1" applyFont="1" applyBorder="1" applyAlignment="1">
      <alignment horizontal="left" vertical="center" shrinkToFit="1"/>
    </xf>
    <xf numFmtId="0" fontId="12" fillId="0" borderId="2" xfId="0" applyFont="1" applyBorder="1" applyAlignment="1">
      <alignment horizontal="right" vertical="center" shrinkToFit="1"/>
    </xf>
    <xf numFmtId="0" fontId="12" fillId="0" borderId="13" xfId="0" quotePrefix="1" applyFont="1" applyBorder="1" applyAlignment="1">
      <alignment horizontal="left" vertical="center" shrinkToFit="1"/>
    </xf>
    <xf numFmtId="0" fontId="12" fillId="0" borderId="13" xfId="0" applyFont="1" applyBorder="1" applyAlignment="1">
      <alignment horizontal="right" vertical="center" shrinkToFit="1"/>
    </xf>
    <xf numFmtId="0" fontId="12" fillId="0" borderId="3" xfId="0" quotePrefix="1" applyFont="1" applyBorder="1" applyAlignment="1">
      <alignment horizontal="left" vertical="center" shrinkToFit="1"/>
    </xf>
    <xf numFmtId="0" fontId="12" fillId="0" borderId="3" xfId="0" applyFont="1" applyBorder="1" applyAlignment="1">
      <alignment horizontal="right" vertical="center" shrinkToFit="1"/>
    </xf>
    <xf numFmtId="0" fontId="12" fillId="2" borderId="1" xfId="0" quotePrefix="1" applyFont="1" applyFill="1" applyBorder="1" applyAlignment="1">
      <alignment horizontal="left" vertical="center" shrinkToFit="1"/>
    </xf>
    <xf numFmtId="0" fontId="12" fillId="0" borderId="3" xfId="0" applyFont="1" applyBorder="1" applyAlignment="1">
      <alignment horizontal="left" vertical="center" shrinkToFit="1"/>
    </xf>
    <xf numFmtId="0" fontId="12" fillId="0" borderId="13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right" vertical="center" shrinkToFit="1"/>
    </xf>
    <xf numFmtId="0" fontId="12" fillId="0" borderId="1" xfId="0" quotePrefix="1" applyFont="1" applyBorder="1" applyAlignment="1">
      <alignment horizontal="left" vertical="center" shrinkToFit="1"/>
    </xf>
    <xf numFmtId="0" fontId="13" fillId="0" borderId="1" xfId="0" applyFont="1" applyBorder="1">
      <alignment vertical="center"/>
    </xf>
    <xf numFmtId="0" fontId="11" fillId="0" borderId="1" xfId="0" quotePrefix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2" fillId="2" borderId="1" xfId="0" quotePrefix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vertical="center" shrinkToFit="1"/>
    </xf>
    <xf numFmtId="0" fontId="11" fillId="0" borderId="1" xfId="0" quotePrefix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2" xfId="0" quotePrefix="1" applyFont="1" applyBorder="1" applyAlignment="1">
      <alignment horizontal="center" vertical="center" textRotation="255" shrinkToFit="1"/>
    </xf>
    <xf numFmtId="0" fontId="11" fillId="0" borderId="13" xfId="0" applyFont="1" applyBorder="1" applyAlignment="1">
      <alignment horizontal="center" vertical="center" textRotation="255" shrinkToFit="1"/>
    </xf>
    <xf numFmtId="0" fontId="11" fillId="0" borderId="3" xfId="0" applyFont="1" applyBorder="1" applyAlignment="1">
      <alignment horizontal="center" vertical="center" textRotation="255" shrinkToFit="1"/>
    </xf>
    <xf numFmtId="0" fontId="11" fillId="0" borderId="1" xfId="0" applyFont="1" applyBorder="1" applyAlignment="1">
      <alignment horizontal="center" vertical="center" textRotation="255" shrinkToFit="1"/>
    </xf>
    <xf numFmtId="0" fontId="11" fillId="0" borderId="2" xfId="0" applyFont="1" applyBorder="1" applyAlignment="1">
      <alignment horizontal="center" vertical="center" textRotation="255" shrinkToFit="1"/>
    </xf>
    <xf numFmtId="0" fontId="11" fillId="0" borderId="5" xfId="0" quotePrefix="1" applyFont="1" applyBorder="1" applyAlignment="1">
      <alignment horizontal="center" vertical="center" shrinkToFit="1"/>
    </xf>
    <xf numFmtId="0" fontId="11" fillId="0" borderId="6" xfId="0" quotePrefix="1" applyFont="1" applyBorder="1" applyAlignment="1">
      <alignment horizontal="center" vertical="center" shrinkToFit="1"/>
    </xf>
    <xf numFmtId="0" fontId="11" fillId="0" borderId="7" xfId="0" quotePrefix="1" applyFont="1" applyBorder="1" applyAlignment="1">
      <alignment horizontal="center" vertical="center" shrinkToFit="1"/>
    </xf>
    <xf numFmtId="0" fontId="12" fillId="2" borderId="1" xfId="0" quotePrefix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9" fillId="3" borderId="12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9" fillId="3" borderId="1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left" vertical="center" shrinkToFit="1"/>
    </xf>
    <xf numFmtId="0" fontId="10" fillId="4" borderId="1" xfId="0" applyFont="1" applyFill="1" applyBorder="1" applyAlignment="1">
      <alignment horizontal="left" vertical="center" shrinkToFit="1"/>
    </xf>
    <xf numFmtId="0" fontId="10" fillId="4" borderId="5" xfId="0" quotePrefix="1" applyFont="1" applyFill="1" applyBorder="1" applyAlignment="1">
      <alignment horizontal="left" vertical="center" shrinkToFit="1"/>
    </xf>
    <xf numFmtId="0" fontId="10" fillId="4" borderId="6" xfId="0" quotePrefix="1" applyFont="1" applyFill="1" applyBorder="1" applyAlignment="1">
      <alignment horizontal="left" vertical="center" shrinkToFit="1"/>
    </xf>
    <xf numFmtId="0" fontId="10" fillId="4" borderId="7" xfId="0" quotePrefix="1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8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6</xdr:row>
      <xdr:rowOff>31750</xdr:rowOff>
    </xdr:from>
    <xdr:to>
      <xdr:col>8</xdr:col>
      <xdr:colOff>2549525</xdr:colOff>
      <xdr:row>8</xdr:row>
      <xdr:rowOff>114300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7B48AA4-6A66-4CBB-A2F6-5A83CBCF241F}"/>
            </a:ext>
          </a:extLst>
        </xdr:cNvPr>
        <xdr:cNvSpPr txBox="1"/>
      </xdr:nvSpPr>
      <xdr:spPr>
        <a:xfrm>
          <a:off x="438150" y="1879600"/>
          <a:ext cx="820737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en-US" altLang="ko-KR" sz="1500" b="1">
              <a:latin typeface="굴림체" panose="020B0609000101010101" pitchFamily="49" charset="-127"/>
              <a:ea typeface="굴림체" panose="020B0609000101010101" pitchFamily="49" charset="-127"/>
            </a:rPr>
            <a:t>2026</a:t>
          </a:r>
          <a:r>
            <a:rPr lang="ko-KR" altLang="en-US" sz="1500" b="1">
              <a:latin typeface="굴림체" panose="020B0609000101010101" pitchFamily="49" charset="-127"/>
              <a:ea typeface="굴림체" panose="020B0609000101010101" pitchFamily="49" charset="-127"/>
            </a:rPr>
            <a:t>년도</a:t>
          </a:r>
        </a:p>
      </xdr:txBody>
    </xdr:sp>
    <xdr:clientData/>
  </xdr:twoCellAnchor>
  <xdr:twoCellAnchor>
    <xdr:from>
      <xdr:col>0</xdr:col>
      <xdr:colOff>63500</xdr:colOff>
      <xdr:row>9</xdr:row>
      <xdr:rowOff>22224</xdr:rowOff>
    </xdr:from>
    <xdr:to>
      <xdr:col>8</xdr:col>
      <xdr:colOff>2651125</xdr:colOff>
      <xdr:row>15</xdr:row>
      <xdr:rowOff>19049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19B9B35B-AF73-43FB-A8DD-AB065FD53CFE}"/>
            </a:ext>
          </a:extLst>
        </xdr:cNvPr>
        <xdr:cNvSpPr txBox="1"/>
      </xdr:nvSpPr>
      <xdr:spPr>
        <a:xfrm>
          <a:off x="63500" y="2412999"/>
          <a:ext cx="8683625" cy="108267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ko-KR" altLang="en-US" sz="2800" b="1">
              <a:latin typeface="굴림체" panose="020B0609000101010101" pitchFamily="49" charset="-127"/>
              <a:ea typeface="굴림체" panose="020B0609000101010101" pitchFamily="49" charset="-127"/>
            </a:rPr>
            <a:t> 자연생명과학</a:t>
          </a:r>
          <a:r>
            <a:rPr lang="en-US" altLang="ko-KR" sz="2800" b="1">
              <a:latin typeface="굴림체" panose="020B0609000101010101" pitchFamily="49" charset="-127"/>
              <a:ea typeface="굴림체" panose="020B0609000101010101" pitchFamily="49" charset="-127"/>
            </a:rPr>
            <a:t>2</a:t>
          </a:r>
          <a:r>
            <a:rPr lang="ko-KR" altLang="en-US" sz="2800" b="1">
              <a:latin typeface="굴림체" panose="020B0609000101010101" pitchFamily="49" charset="-127"/>
              <a:ea typeface="굴림체" panose="020B0609000101010101" pitchFamily="49" charset="-127"/>
            </a:rPr>
            <a:t>호관 임시이전에 따른 지역교육문화복합관 전기공사 </a:t>
          </a:r>
        </a:p>
      </xdr:txBody>
    </xdr:sp>
    <xdr:clientData/>
  </xdr:twoCellAnchor>
  <xdr:twoCellAnchor>
    <xdr:from>
      <xdr:col>0</xdr:col>
      <xdr:colOff>476250</xdr:colOff>
      <xdr:row>14</xdr:row>
      <xdr:rowOff>146050</xdr:rowOff>
    </xdr:from>
    <xdr:to>
      <xdr:col>8</xdr:col>
      <xdr:colOff>2587625</xdr:colOff>
      <xdr:row>17</xdr:row>
      <xdr:rowOff>47625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D6E6A8B-3E46-4C17-9AAC-6436287C96EE}"/>
            </a:ext>
          </a:extLst>
        </xdr:cNvPr>
        <xdr:cNvSpPr txBox="1"/>
      </xdr:nvSpPr>
      <xdr:spPr>
        <a:xfrm>
          <a:off x="476250" y="3441700"/>
          <a:ext cx="820737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공사개요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</a:t>
          </a:r>
          <a:endParaRPr lang="ko-KR" altLang="en-US" sz="1400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0</xdr:col>
      <xdr:colOff>476250</xdr:colOff>
      <xdr:row>22</xdr:row>
      <xdr:rowOff>69850</xdr:rowOff>
    </xdr:from>
    <xdr:to>
      <xdr:col>8</xdr:col>
      <xdr:colOff>2587625</xdr:colOff>
      <xdr:row>24</xdr:row>
      <xdr:rowOff>152400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798C1DD-34E1-4388-B927-D5B31FD9ECE1}"/>
            </a:ext>
          </a:extLst>
        </xdr:cNvPr>
        <xdr:cNvSpPr txBox="1"/>
      </xdr:nvSpPr>
      <xdr:spPr>
        <a:xfrm>
          <a:off x="476250" y="4813300"/>
          <a:ext cx="820737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공사금액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총공사비  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금        정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(        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)</a:t>
          </a:r>
          <a:endParaRPr lang="ko-KR" altLang="en-US" sz="1400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1</xdr:col>
      <xdr:colOff>676275</xdr:colOff>
      <xdr:row>23</xdr:row>
      <xdr:rowOff>163195</xdr:rowOff>
    </xdr:from>
    <xdr:to>
      <xdr:col>8</xdr:col>
      <xdr:colOff>2587625</xdr:colOff>
      <xdr:row>28</xdr:row>
      <xdr:rowOff>20320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4669FD4-143B-4CF6-B853-89425A438F30}"/>
            </a:ext>
          </a:extLst>
        </xdr:cNvPr>
        <xdr:cNvSpPr txBox="1"/>
      </xdr:nvSpPr>
      <xdr:spPr>
        <a:xfrm>
          <a:off x="1333500" y="5087620"/>
          <a:ext cx="7350125" cy="762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 도급예산액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          원</a:t>
          </a:r>
        </a:p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 관급자재대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          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2CF43-E9F5-41ED-B95C-AF77C4D784D9}">
  <sheetPr>
    <tabColor rgb="FFFFFFB7"/>
    <pageSetUpPr fitToPage="1"/>
  </sheetPr>
  <dimension ref="A3:L29"/>
  <sheetViews>
    <sheetView tabSelected="1" workbookViewId="0"/>
  </sheetViews>
  <sheetFormatPr defaultRowHeight="16.5" x14ac:dyDescent="0.3"/>
  <cols>
    <col min="1" max="1" width="8.625" customWidth="1"/>
    <col min="2" max="2" width="11.375" customWidth="1"/>
    <col min="3" max="3" width="8.625" customWidth="1"/>
    <col min="4" max="4" width="11.375" customWidth="1"/>
    <col min="5" max="5" width="8.625" customWidth="1"/>
    <col min="6" max="6" width="11.375" customWidth="1"/>
    <col min="7" max="7" width="8.625" customWidth="1"/>
    <col min="8" max="8" width="11.375" customWidth="1"/>
    <col min="9" max="9" width="35.625" customWidth="1"/>
  </cols>
  <sheetData>
    <row r="3" spans="1:12" ht="69.95" customHeight="1" x14ac:dyDescent="0.3">
      <c r="A3" s="40" t="s">
        <v>141</v>
      </c>
      <c r="B3" s="55"/>
      <c r="C3" s="40" t="s">
        <v>142</v>
      </c>
      <c r="D3" s="55"/>
      <c r="E3" s="40" t="s">
        <v>143</v>
      </c>
      <c r="F3" s="55"/>
      <c r="G3" s="40" t="s">
        <v>144</v>
      </c>
      <c r="H3" s="55"/>
      <c r="I3" s="41" t="s">
        <v>228</v>
      </c>
      <c r="J3" s="2"/>
    </row>
    <row r="4" spans="1:12" ht="14.65" customHeight="1" x14ac:dyDescent="0.3">
      <c r="A4" s="64"/>
      <c r="B4" s="64"/>
      <c r="C4" s="64"/>
      <c r="D4" s="64"/>
      <c r="E4" s="64"/>
      <c r="F4" s="64"/>
      <c r="G4" s="64"/>
      <c r="H4" s="64"/>
      <c r="I4" s="64"/>
    </row>
    <row r="5" spans="1:12" ht="14.65" customHeight="1" x14ac:dyDescent="0.3">
      <c r="A5" s="65"/>
      <c r="B5" s="65"/>
      <c r="C5" s="65"/>
      <c r="D5" s="65"/>
      <c r="E5" s="65"/>
      <c r="F5" s="65"/>
      <c r="G5" s="65"/>
      <c r="H5" s="65"/>
      <c r="I5" s="65"/>
      <c r="J5" s="42"/>
      <c r="K5" s="42"/>
      <c r="L5" s="42"/>
    </row>
    <row r="6" spans="1:12" ht="14.65" customHeight="1" x14ac:dyDescent="0.3">
      <c r="A6" s="65"/>
      <c r="B6" s="65"/>
      <c r="C6" s="65"/>
      <c r="D6" s="65"/>
      <c r="E6" s="65"/>
      <c r="F6" s="65"/>
      <c r="G6" s="65"/>
      <c r="H6" s="65"/>
      <c r="I6" s="65"/>
      <c r="J6" s="42"/>
      <c r="K6" s="42"/>
      <c r="L6" s="42"/>
    </row>
    <row r="7" spans="1:12" ht="14.65" customHeight="1" x14ac:dyDescent="0.3">
      <c r="A7" s="65"/>
      <c r="B7" s="65"/>
      <c r="C7" s="65"/>
      <c r="D7" s="65"/>
      <c r="E7" s="65"/>
      <c r="F7" s="65"/>
      <c r="G7" s="65"/>
      <c r="H7" s="65"/>
      <c r="I7" s="65"/>
      <c r="J7" s="42"/>
      <c r="K7" s="42"/>
      <c r="L7" s="42"/>
    </row>
    <row r="8" spans="1:12" ht="14.65" customHeight="1" x14ac:dyDescent="0.3">
      <c r="A8" s="65"/>
      <c r="B8" s="65"/>
      <c r="C8" s="65"/>
      <c r="D8" s="65"/>
      <c r="E8" s="65"/>
      <c r="F8" s="65"/>
      <c r="G8" s="65"/>
      <c r="H8" s="65"/>
      <c r="I8" s="65"/>
      <c r="J8" s="42"/>
      <c r="K8" s="42"/>
      <c r="L8" s="42"/>
    </row>
    <row r="9" spans="1:12" ht="14.65" customHeight="1" x14ac:dyDescent="0.3">
      <c r="A9" s="65"/>
      <c r="B9" s="65"/>
      <c r="C9" s="65"/>
      <c r="D9" s="65"/>
      <c r="E9" s="65"/>
      <c r="F9" s="65"/>
      <c r="G9" s="65"/>
      <c r="H9" s="65"/>
      <c r="I9" s="65"/>
      <c r="J9" s="42"/>
      <c r="K9" s="42"/>
      <c r="L9" s="42"/>
    </row>
    <row r="10" spans="1:12" ht="14.65" customHeight="1" x14ac:dyDescent="0.3">
      <c r="A10" s="65"/>
      <c r="B10" s="65"/>
      <c r="C10" s="65"/>
      <c r="D10" s="65"/>
      <c r="E10" s="65"/>
      <c r="F10" s="65"/>
      <c r="G10" s="65"/>
      <c r="H10" s="65"/>
      <c r="I10" s="65"/>
      <c r="J10" s="42"/>
      <c r="K10" s="42"/>
      <c r="L10" s="42"/>
    </row>
    <row r="11" spans="1:12" ht="14.65" customHeight="1" x14ac:dyDescent="0.3">
      <c r="A11" s="65"/>
      <c r="B11" s="65"/>
      <c r="C11" s="65"/>
      <c r="D11" s="65"/>
      <c r="E11" s="65"/>
      <c r="F11" s="65"/>
      <c r="G11" s="65"/>
      <c r="H11" s="65"/>
      <c r="I11" s="65"/>
      <c r="J11" s="42"/>
      <c r="K11" s="42"/>
      <c r="L11" s="42"/>
    </row>
    <row r="12" spans="1:12" ht="14.65" customHeight="1" x14ac:dyDescent="0.3">
      <c r="A12" s="65"/>
      <c r="B12" s="65"/>
      <c r="C12" s="65"/>
      <c r="D12" s="65"/>
      <c r="E12" s="65"/>
      <c r="F12" s="65"/>
      <c r="G12" s="65"/>
      <c r="H12" s="65"/>
      <c r="I12" s="65"/>
      <c r="J12" s="42"/>
      <c r="K12" s="42"/>
      <c r="L12" s="42"/>
    </row>
    <row r="13" spans="1:12" ht="14.65" customHeight="1" x14ac:dyDescent="0.3">
      <c r="A13" s="65"/>
      <c r="B13" s="65"/>
      <c r="C13" s="65"/>
      <c r="D13" s="65"/>
      <c r="E13" s="65"/>
      <c r="F13" s="65"/>
      <c r="G13" s="65"/>
      <c r="H13" s="65"/>
      <c r="I13" s="65"/>
      <c r="J13" s="42"/>
      <c r="K13" s="42"/>
      <c r="L13" s="42"/>
    </row>
    <row r="14" spans="1:12" ht="14.65" customHeight="1" x14ac:dyDescent="0.3">
      <c r="A14" s="65"/>
      <c r="B14" s="65"/>
      <c r="C14" s="65"/>
      <c r="D14" s="65"/>
      <c r="E14" s="65"/>
      <c r="F14" s="65"/>
      <c r="G14" s="65"/>
      <c r="H14" s="65"/>
      <c r="I14" s="65"/>
      <c r="J14" s="42"/>
      <c r="K14" s="42"/>
      <c r="L14" s="42"/>
    </row>
    <row r="15" spans="1:12" ht="14.65" customHeight="1" x14ac:dyDescent="0.3">
      <c r="A15" s="65"/>
      <c r="B15" s="65"/>
      <c r="C15" s="65"/>
      <c r="D15" s="65"/>
      <c r="E15" s="65"/>
      <c r="F15" s="65"/>
      <c r="G15" s="65"/>
      <c r="H15" s="65"/>
      <c r="I15" s="65"/>
      <c r="J15" s="42"/>
      <c r="K15" s="42"/>
      <c r="L15" s="42"/>
    </row>
    <row r="16" spans="1:12" ht="14.65" customHeight="1" x14ac:dyDescent="0.3">
      <c r="A16" s="65"/>
      <c r="B16" s="65"/>
      <c r="C16" s="65"/>
      <c r="D16" s="65"/>
      <c r="E16" s="65"/>
      <c r="F16" s="65"/>
      <c r="G16" s="65"/>
      <c r="H16" s="65"/>
      <c r="I16" s="65"/>
      <c r="J16" s="42"/>
      <c r="K16" s="42"/>
      <c r="L16" s="42"/>
    </row>
    <row r="17" spans="1:12" ht="14.65" customHeight="1" x14ac:dyDescent="0.3">
      <c r="A17" s="65"/>
      <c r="B17" s="65"/>
      <c r="C17" s="65"/>
      <c r="D17" s="65"/>
      <c r="E17" s="65"/>
      <c r="F17" s="65"/>
      <c r="G17" s="65"/>
      <c r="H17" s="65"/>
      <c r="I17" s="65"/>
      <c r="J17" s="42"/>
      <c r="K17" s="42"/>
      <c r="L17" s="42"/>
    </row>
    <row r="18" spans="1:12" ht="14.65" customHeight="1" x14ac:dyDescent="0.3">
      <c r="A18" s="65"/>
      <c r="B18" s="65"/>
      <c r="C18" s="65"/>
      <c r="D18" s="65"/>
      <c r="E18" s="65"/>
      <c r="F18" s="65"/>
      <c r="G18" s="65"/>
      <c r="H18" s="65"/>
      <c r="I18" s="65"/>
      <c r="J18" s="42"/>
      <c r="K18" s="42"/>
      <c r="L18" s="42"/>
    </row>
    <row r="19" spans="1:12" ht="14.65" customHeight="1" x14ac:dyDescent="0.3">
      <c r="A19" s="65"/>
      <c r="B19" s="65"/>
      <c r="C19" s="65"/>
      <c r="D19" s="65"/>
      <c r="E19" s="65"/>
      <c r="F19" s="65"/>
      <c r="G19" s="65"/>
      <c r="H19" s="65"/>
      <c r="I19" s="65"/>
      <c r="J19" s="42"/>
      <c r="K19" s="42"/>
      <c r="L19" s="42"/>
    </row>
    <row r="20" spans="1:12" ht="14.65" customHeight="1" x14ac:dyDescent="0.3">
      <c r="A20" s="65"/>
      <c r="B20" s="65"/>
      <c r="C20" s="65"/>
      <c r="D20" s="65"/>
      <c r="E20" s="65"/>
      <c r="F20" s="65"/>
      <c r="G20" s="65"/>
      <c r="H20" s="65"/>
      <c r="I20" s="65"/>
      <c r="J20" s="42"/>
      <c r="K20" s="42"/>
      <c r="L20" s="42"/>
    </row>
    <row r="21" spans="1:12" ht="14.65" customHeight="1" x14ac:dyDescent="0.3">
      <c r="A21" s="64"/>
      <c r="B21" s="64"/>
      <c r="C21" s="64"/>
      <c r="D21" s="64"/>
      <c r="E21" s="64"/>
      <c r="F21" s="64"/>
      <c r="G21" s="64"/>
      <c r="H21" s="64"/>
      <c r="I21" s="64"/>
    </row>
    <row r="22" spans="1:12" ht="14.65" customHeight="1" x14ac:dyDescent="0.3">
      <c r="A22" s="64"/>
      <c r="B22" s="64"/>
      <c r="C22" s="64"/>
      <c r="D22" s="64"/>
      <c r="E22" s="64"/>
      <c r="F22" s="64"/>
      <c r="G22" s="64"/>
      <c r="H22" s="64"/>
      <c r="I22" s="64"/>
    </row>
    <row r="23" spans="1:12" ht="14.65" customHeight="1" x14ac:dyDescent="0.3">
      <c r="A23" s="64"/>
      <c r="B23" s="64"/>
      <c r="C23" s="64"/>
      <c r="D23" s="64"/>
      <c r="E23" s="64"/>
      <c r="F23" s="64"/>
      <c r="G23" s="64"/>
      <c r="H23" s="64"/>
      <c r="I23" s="64"/>
    </row>
    <row r="24" spans="1:12" ht="14.65" customHeight="1" x14ac:dyDescent="0.3">
      <c r="A24" s="64"/>
      <c r="B24" s="64"/>
      <c r="C24" s="64"/>
      <c r="D24" s="64"/>
      <c r="E24" s="64"/>
      <c r="F24" s="64"/>
      <c r="G24" s="64"/>
      <c r="H24" s="64"/>
      <c r="I24" s="64"/>
    </row>
    <row r="25" spans="1:12" ht="14.65" customHeight="1" x14ac:dyDescent="0.3">
      <c r="A25" s="64"/>
      <c r="B25" s="64"/>
      <c r="C25" s="64"/>
      <c r="D25" s="64"/>
      <c r="E25" s="64"/>
      <c r="F25" s="64"/>
      <c r="G25" s="64"/>
      <c r="H25" s="64"/>
      <c r="I25" s="64"/>
    </row>
    <row r="26" spans="1:12" ht="14.65" customHeight="1" x14ac:dyDescent="0.3">
      <c r="A26" s="64"/>
      <c r="B26" s="64"/>
      <c r="C26" s="64"/>
      <c r="D26" s="64"/>
      <c r="E26" s="64"/>
      <c r="F26" s="64"/>
      <c r="G26" s="64"/>
      <c r="H26" s="64"/>
      <c r="I26" s="64"/>
    </row>
    <row r="27" spans="1:12" ht="14.65" customHeight="1" x14ac:dyDescent="0.3">
      <c r="A27" s="64"/>
      <c r="B27" s="64"/>
      <c r="C27" s="64"/>
      <c r="D27" s="64"/>
      <c r="E27" s="64"/>
      <c r="F27" s="64"/>
      <c r="G27" s="64"/>
      <c r="H27" s="64"/>
      <c r="I27" s="64"/>
    </row>
    <row r="28" spans="1:12" ht="14.65" customHeight="1" x14ac:dyDescent="0.3">
      <c r="A28" s="64"/>
      <c r="B28" s="64"/>
      <c r="C28" s="64"/>
      <c r="D28" s="64"/>
      <c r="E28" s="64"/>
      <c r="F28" s="64"/>
      <c r="G28" s="64"/>
      <c r="H28" s="64"/>
      <c r="I28" s="64"/>
    </row>
    <row r="29" spans="1:12" ht="14.65" customHeight="1" x14ac:dyDescent="0.3">
      <c r="A29" s="64"/>
      <c r="B29" s="64"/>
      <c r="C29" s="64"/>
      <c r="D29" s="64"/>
      <c r="E29" s="64"/>
      <c r="F29" s="64"/>
      <c r="G29" s="64"/>
      <c r="H29" s="64"/>
      <c r="I29" s="64"/>
    </row>
  </sheetData>
  <mergeCells count="1">
    <mergeCell ref="A4:I29"/>
  </mergeCells>
  <phoneticPr fontId="1" type="noConversion"/>
  <pageMargins left="0.97340194680389358" right="0.97340194680389358" top="0.73718147436294867" bottom="0.1388888888888889" header="0.3" footer="0.1388888888888889"/>
  <pageSetup paperSize="9" scale="98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1F206-78DD-40CC-AFA6-DD75DAF4DCAC}">
  <sheetPr>
    <tabColor rgb="FFF19D86"/>
  </sheetPr>
  <dimension ref="A1:J43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F1"/>
    </sheetView>
  </sheetViews>
  <sheetFormatPr defaultRowHeight="16.5" x14ac:dyDescent="0.3"/>
  <cols>
    <col min="1" max="2" width="3.625" customWidth="1"/>
    <col min="3" max="3" width="15.625" style="1" customWidth="1"/>
    <col min="4" max="4" width="55.625" style="1" customWidth="1"/>
    <col min="5" max="5" width="25.625" style="3" customWidth="1"/>
    <col min="6" max="6" width="19.625" style="1" customWidth="1"/>
    <col min="7" max="10" width="9" hidden="1" customWidth="1"/>
    <col min="11" max="11" width="9" customWidth="1"/>
  </cols>
  <sheetData>
    <row r="1" spans="1:9" ht="30" customHeight="1" x14ac:dyDescent="0.3">
      <c r="A1" s="78" t="s">
        <v>145</v>
      </c>
      <c r="B1" s="78"/>
      <c r="C1" s="78"/>
      <c r="D1" s="78"/>
      <c r="E1" s="78"/>
      <c r="F1" s="78"/>
    </row>
    <row r="2" spans="1:9" ht="15.95" customHeight="1" x14ac:dyDescent="0.3">
      <c r="A2" s="79" t="s">
        <v>1</v>
      </c>
      <c r="B2" s="80"/>
      <c r="C2" s="80"/>
      <c r="D2" s="80"/>
      <c r="E2" s="80"/>
      <c r="F2" s="80"/>
    </row>
    <row r="3" spans="1:9" ht="12" customHeight="1" x14ac:dyDescent="0.3">
      <c r="A3" s="81" t="s">
        <v>146</v>
      </c>
      <c r="B3" s="82"/>
      <c r="C3" s="83"/>
      <c r="D3" s="87" t="s">
        <v>147</v>
      </c>
      <c r="E3" s="87" t="s">
        <v>148</v>
      </c>
      <c r="F3" s="87" t="s">
        <v>149</v>
      </c>
    </row>
    <row r="4" spans="1:9" ht="12" customHeight="1" x14ac:dyDescent="0.3">
      <c r="A4" s="84"/>
      <c r="B4" s="85"/>
      <c r="C4" s="86"/>
      <c r="D4" s="87"/>
      <c r="E4" s="87"/>
      <c r="F4" s="87"/>
    </row>
    <row r="5" spans="1:9" ht="15.95" customHeight="1" x14ac:dyDescent="0.3">
      <c r="A5" s="68" t="s">
        <v>216</v>
      </c>
      <c r="B5" s="68" t="s">
        <v>213</v>
      </c>
      <c r="C5" s="43" t="s">
        <v>150</v>
      </c>
      <c r="D5" s="43" t="s">
        <v>151</v>
      </c>
      <c r="E5" s="44">
        <f>ROUNDDOWN(집계표!E20-집계표!AU20, 0)</f>
        <v>0</v>
      </c>
      <c r="F5" s="43" t="s">
        <v>151</v>
      </c>
      <c r="G5" s="4" t="s">
        <v>152</v>
      </c>
      <c r="H5">
        <v>0</v>
      </c>
      <c r="I5">
        <f t="shared" ref="I5:I31" si="0">E5</f>
        <v>0</v>
      </c>
    </row>
    <row r="6" spans="1:9" ht="15.95" customHeight="1" x14ac:dyDescent="0.3">
      <c r="A6" s="69"/>
      <c r="B6" s="69"/>
      <c r="C6" s="45" t="s">
        <v>153</v>
      </c>
      <c r="D6" s="45" t="s">
        <v>151</v>
      </c>
      <c r="E6" s="46">
        <f>ROUNDDOWN(E5*H6, 0)</f>
        <v>0</v>
      </c>
      <c r="F6" s="45" t="s">
        <v>151</v>
      </c>
      <c r="G6" s="4" t="s">
        <v>154</v>
      </c>
      <c r="H6">
        <v>0</v>
      </c>
      <c r="I6">
        <f t="shared" si="0"/>
        <v>0</v>
      </c>
    </row>
    <row r="7" spans="1:9" ht="15.95" customHeight="1" x14ac:dyDescent="0.3">
      <c r="A7" s="70"/>
      <c r="B7" s="70"/>
      <c r="C7" s="47" t="s">
        <v>155</v>
      </c>
      <c r="D7" s="47" t="s">
        <v>151</v>
      </c>
      <c r="E7" s="48">
        <f>집계표!S20</f>
        <v>0</v>
      </c>
      <c r="F7" s="47" t="s">
        <v>151</v>
      </c>
      <c r="G7" s="4" t="s">
        <v>156</v>
      </c>
      <c r="H7">
        <v>0</v>
      </c>
      <c r="I7">
        <f t="shared" si="0"/>
        <v>0</v>
      </c>
    </row>
    <row r="8" spans="1:9" ht="15.95" customHeight="1" x14ac:dyDescent="0.3">
      <c r="A8" s="71"/>
      <c r="B8" s="71"/>
      <c r="C8" s="49" t="s">
        <v>157</v>
      </c>
      <c r="D8" s="49" t="s">
        <v>151</v>
      </c>
      <c r="E8" s="38">
        <f>SUM(E5:E6)-ABS(E7)</f>
        <v>0</v>
      </c>
      <c r="F8" s="49" t="s">
        <v>151</v>
      </c>
      <c r="G8" s="4" t="s">
        <v>158</v>
      </c>
      <c r="H8">
        <v>0</v>
      </c>
      <c r="I8">
        <f t="shared" si="0"/>
        <v>0</v>
      </c>
    </row>
    <row r="9" spans="1:9" ht="15.95" customHeight="1" x14ac:dyDescent="0.3">
      <c r="A9" s="72"/>
      <c r="B9" s="68" t="s">
        <v>214</v>
      </c>
      <c r="C9" s="43" t="s">
        <v>159</v>
      </c>
      <c r="D9" s="43" t="s">
        <v>151</v>
      </c>
      <c r="E9" s="44">
        <f>ROUNDDOWN(집계표!G20, 0)</f>
        <v>0</v>
      </c>
      <c r="F9" s="43" t="s">
        <v>151</v>
      </c>
      <c r="G9" s="4" t="s">
        <v>160</v>
      </c>
      <c r="H9">
        <v>0</v>
      </c>
      <c r="I9">
        <f t="shared" si="0"/>
        <v>0</v>
      </c>
    </row>
    <row r="10" spans="1:9" ht="15.95" customHeight="1" x14ac:dyDescent="0.3">
      <c r="A10" s="70"/>
      <c r="B10" s="70"/>
      <c r="C10" s="47" t="s">
        <v>161</v>
      </c>
      <c r="D10" s="50" t="str">
        <f>"직.노*"&amp;H10*100&amp;"%"</f>
        <v>직.노*17.5%</v>
      </c>
      <c r="E10" s="48">
        <f>ROUNDDOWN(E9*H10, 0)</f>
        <v>0</v>
      </c>
      <c r="F10" s="47" t="s">
        <v>151</v>
      </c>
      <c r="G10" s="4" t="s">
        <v>162</v>
      </c>
      <c r="H10">
        <v>0.17499999999999999</v>
      </c>
      <c r="I10">
        <f t="shared" si="0"/>
        <v>0</v>
      </c>
    </row>
    <row r="11" spans="1:9" ht="15.95" customHeight="1" x14ac:dyDescent="0.3">
      <c r="A11" s="71"/>
      <c r="B11" s="71"/>
      <c r="C11" s="49" t="s">
        <v>157</v>
      </c>
      <c r="D11" s="49" t="s">
        <v>151</v>
      </c>
      <c r="E11" s="38">
        <f>SUM(E9:E10)</f>
        <v>0</v>
      </c>
      <c r="F11" s="49" t="s">
        <v>151</v>
      </c>
      <c r="G11" s="4" t="s">
        <v>163</v>
      </c>
      <c r="H11">
        <v>0</v>
      </c>
      <c r="I11">
        <f t="shared" si="0"/>
        <v>0</v>
      </c>
    </row>
    <row r="12" spans="1:9" ht="15.95" customHeight="1" x14ac:dyDescent="0.3">
      <c r="A12" s="72"/>
      <c r="B12" s="68" t="s">
        <v>215</v>
      </c>
      <c r="C12" s="43" t="s">
        <v>164</v>
      </c>
      <c r="D12" s="43" t="s">
        <v>151</v>
      </c>
      <c r="E12" s="44">
        <f>집계표!I20</f>
        <v>0</v>
      </c>
      <c r="F12" s="43" t="s">
        <v>151</v>
      </c>
      <c r="G12" s="4" t="s">
        <v>165</v>
      </c>
      <c r="H12">
        <v>0</v>
      </c>
      <c r="I12">
        <f t="shared" si="0"/>
        <v>0</v>
      </c>
    </row>
    <row r="13" spans="1:9" ht="15.95" customHeight="1" x14ac:dyDescent="0.3">
      <c r="A13" s="69"/>
      <c r="B13" s="69"/>
      <c r="C13" s="45" t="s">
        <v>166</v>
      </c>
      <c r="D13" s="51" t="str">
        <f>"(노)*"&amp;H13*100&amp;"%"</f>
        <v>(노)*3.56%</v>
      </c>
      <c r="E13" s="46">
        <f>ROUNDDOWN((E11)*H13, 0)</f>
        <v>0</v>
      </c>
      <c r="F13" s="45" t="s">
        <v>151</v>
      </c>
      <c r="G13" s="4" t="s">
        <v>167</v>
      </c>
      <c r="H13">
        <v>3.56E-2</v>
      </c>
      <c r="I13">
        <f t="shared" si="0"/>
        <v>0</v>
      </c>
    </row>
    <row r="14" spans="1:9" ht="15.95" customHeight="1" x14ac:dyDescent="0.3">
      <c r="A14" s="69"/>
      <c r="B14" s="69"/>
      <c r="C14" s="45" t="s">
        <v>168</v>
      </c>
      <c r="D14" s="51" t="str">
        <f>"(노)*"&amp;H14*100&amp;"%"</f>
        <v>(노)*1.01%</v>
      </c>
      <c r="E14" s="46">
        <f>ROUNDDOWN((E11)*H14, 0)</f>
        <v>0</v>
      </c>
      <c r="F14" s="45" t="s">
        <v>151</v>
      </c>
      <c r="G14" s="4" t="s">
        <v>169</v>
      </c>
      <c r="H14">
        <v>1.01E-2</v>
      </c>
      <c r="I14">
        <f t="shared" si="0"/>
        <v>0</v>
      </c>
    </row>
    <row r="15" spans="1:9" ht="15.95" customHeight="1" x14ac:dyDescent="0.3">
      <c r="A15" s="69"/>
      <c r="B15" s="69"/>
      <c r="C15" s="45" t="s">
        <v>170</v>
      </c>
      <c r="D15" s="45" t="s">
        <v>151</v>
      </c>
      <c r="E15" s="46">
        <f>ROUNDDOWN((E9)*H15, 0)</f>
        <v>0</v>
      </c>
      <c r="F15" s="45" t="s">
        <v>151</v>
      </c>
      <c r="G15" s="4" t="s">
        <v>171</v>
      </c>
      <c r="H15">
        <v>0</v>
      </c>
      <c r="I15">
        <f t="shared" si="0"/>
        <v>0</v>
      </c>
    </row>
    <row r="16" spans="1:9" ht="15.95" customHeight="1" x14ac:dyDescent="0.3">
      <c r="A16" s="69"/>
      <c r="B16" s="69"/>
      <c r="C16" s="45" t="s">
        <v>172</v>
      </c>
      <c r="D16" s="45" t="s">
        <v>151</v>
      </c>
      <c r="E16" s="46">
        <f>ROUNDDOWN((E9)*H16, 0)</f>
        <v>0</v>
      </c>
      <c r="F16" s="45" t="s">
        <v>151</v>
      </c>
      <c r="G16" s="4" t="s">
        <v>173</v>
      </c>
      <c r="H16">
        <v>0</v>
      </c>
      <c r="I16">
        <f t="shared" si="0"/>
        <v>0</v>
      </c>
    </row>
    <row r="17" spans="1:9" ht="15.95" customHeight="1" x14ac:dyDescent="0.3">
      <c r="A17" s="69"/>
      <c r="B17" s="69"/>
      <c r="C17" s="45" t="s">
        <v>174</v>
      </c>
      <c r="D17" s="45" t="s">
        <v>151</v>
      </c>
      <c r="E17" s="46">
        <f>ROUNDDOWN((E15)*H17, 0)</f>
        <v>0</v>
      </c>
      <c r="F17" s="45" t="s">
        <v>151</v>
      </c>
      <c r="G17" s="4" t="s">
        <v>175</v>
      </c>
      <c r="H17">
        <v>0</v>
      </c>
      <c r="I17">
        <f t="shared" si="0"/>
        <v>0</v>
      </c>
    </row>
    <row r="18" spans="1:9" ht="15.95" customHeight="1" x14ac:dyDescent="0.3">
      <c r="A18" s="69"/>
      <c r="B18" s="69"/>
      <c r="C18" s="45" t="s">
        <v>176</v>
      </c>
      <c r="D18" s="45" t="s">
        <v>151</v>
      </c>
      <c r="E18" s="46">
        <f>ROUNDDOWN((E9)*H18, 0)</f>
        <v>0</v>
      </c>
      <c r="F18" s="45" t="s">
        <v>151</v>
      </c>
      <c r="G18" s="4" t="s">
        <v>177</v>
      </c>
      <c r="H18">
        <v>0</v>
      </c>
      <c r="I18">
        <f t="shared" si="0"/>
        <v>0</v>
      </c>
    </row>
    <row r="19" spans="1:9" ht="15.95" customHeight="1" x14ac:dyDescent="0.3">
      <c r="A19" s="69"/>
      <c r="B19" s="69"/>
      <c r="C19" s="45" t="s">
        <v>178</v>
      </c>
      <c r="D19" s="51" t="str">
        <f>"(재+직.노+(관급-0)/1.1)*"&amp;H19*100&amp;"%"&amp;" &gt; (재+직.노)*2.28%*1.2"</f>
        <v>(재+직.노+(관급-0)/1.1)*2.28% &gt; (재+직.노)*2.28%*1.2</v>
      </c>
      <c r="E19" s="46">
        <f>ROUNDDOWN((E8+E9)*H19*1.2, 0)</f>
        <v>0</v>
      </c>
      <c r="F19" s="45"/>
      <c r="G19" s="4" t="s">
        <v>179</v>
      </c>
      <c r="H19">
        <v>2.2799999999999997E-2</v>
      </c>
      <c r="I19">
        <f t="shared" si="0"/>
        <v>0</v>
      </c>
    </row>
    <row r="20" spans="1:9" ht="15.95" customHeight="1" x14ac:dyDescent="0.3">
      <c r="A20" s="69"/>
      <c r="B20" s="69"/>
      <c r="C20" s="45" t="s">
        <v>229</v>
      </c>
      <c r="D20" s="45" t="s">
        <v>231</v>
      </c>
      <c r="E20" s="46"/>
      <c r="F20" s="45"/>
      <c r="G20" s="4"/>
    </row>
    <row r="21" spans="1:9" ht="15.95" customHeight="1" x14ac:dyDescent="0.3">
      <c r="A21" s="69"/>
      <c r="B21" s="69"/>
      <c r="C21" s="45" t="s">
        <v>230</v>
      </c>
      <c r="D21" s="45" t="s">
        <v>232</v>
      </c>
      <c r="E21" s="46"/>
      <c r="F21" s="45"/>
      <c r="G21" s="4"/>
    </row>
    <row r="22" spans="1:9" ht="15.95" customHeight="1" x14ac:dyDescent="0.3">
      <c r="A22" s="69"/>
      <c r="B22" s="69"/>
      <c r="C22" s="45" t="s">
        <v>180</v>
      </c>
      <c r="D22" s="51" t="str">
        <f>"(재+노)*"&amp;H22*100&amp;"%"</f>
        <v>(재+노)*0%</v>
      </c>
      <c r="E22" s="46"/>
      <c r="F22" s="45"/>
      <c r="G22" s="4"/>
    </row>
    <row r="23" spans="1:9" ht="15.95" customHeight="1" x14ac:dyDescent="0.3">
      <c r="A23" s="69"/>
      <c r="B23" s="69"/>
      <c r="C23" s="45" t="s">
        <v>181</v>
      </c>
      <c r="D23" s="45" t="s">
        <v>151</v>
      </c>
      <c r="E23" s="46">
        <f>ROUNDDOWN((E8+E9+E12)*H23, 0)</f>
        <v>0</v>
      </c>
      <c r="F23" s="45" t="s">
        <v>151</v>
      </c>
      <c r="G23" s="4" t="s">
        <v>182</v>
      </c>
      <c r="H23">
        <v>0</v>
      </c>
      <c r="I23">
        <f t="shared" si="0"/>
        <v>0</v>
      </c>
    </row>
    <row r="24" spans="1:9" ht="15.95" customHeight="1" x14ac:dyDescent="0.3">
      <c r="A24" s="69"/>
      <c r="B24" s="69"/>
      <c r="C24" s="45" t="s">
        <v>183</v>
      </c>
      <c r="D24" s="45" t="s">
        <v>151</v>
      </c>
      <c r="E24" s="46">
        <f>ROUNDDOWN((E8+E9+E12)*H24, 0)</f>
        <v>0</v>
      </c>
      <c r="F24" s="45" t="s">
        <v>151</v>
      </c>
      <c r="G24" s="4" t="s">
        <v>184</v>
      </c>
      <c r="H24">
        <v>0</v>
      </c>
      <c r="I24">
        <f t="shared" si="0"/>
        <v>0</v>
      </c>
    </row>
    <row r="25" spans="1:9" ht="15.95" customHeight="1" x14ac:dyDescent="0.3">
      <c r="A25" s="69"/>
      <c r="B25" s="69"/>
      <c r="C25" s="45" t="s">
        <v>185</v>
      </c>
      <c r="D25" s="45" t="s">
        <v>151</v>
      </c>
      <c r="E25" s="46">
        <f>ROUNDDOWN((E8+E9+E12)*H25*(1/12), 0)</f>
        <v>0</v>
      </c>
      <c r="F25" s="45" t="s">
        <v>151</v>
      </c>
      <c r="G25" s="4" t="s">
        <v>186</v>
      </c>
      <c r="H25">
        <v>0</v>
      </c>
      <c r="I25">
        <f t="shared" si="0"/>
        <v>0</v>
      </c>
    </row>
    <row r="26" spans="1:9" ht="15.95" customHeight="1" x14ac:dyDescent="0.3">
      <c r="A26" s="69"/>
      <c r="B26" s="69"/>
      <c r="C26" s="45" t="s">
        <v>187</v>
      </c>
      <c r="D26" s="45" t="s">
        <v>151</v>
      </c>
      <c r="E26" s="46">
        <f>ROUNDDOWN((E8+E9+E12)*H26, 0)</f>
        <v>0</v>
      </c>
      <c r="F26" s="45" t="s">
        <v>151</v>
      </c>
      <c r="G26" s="4" t="s">
        <v>188</v>
      </c>
      <c r="H26">
        <v>0</v>
      </c>
      <c r="I26">
        <f t="shared" si="0"/>
        <v>0</v>
      </c>
    </row>
    <row r="27" spans="1:9" ht="15.95" customHeight="1" x14ac:dyDescent="0.3">
      <c r="A27" s="69"/>
      <c r="B27" s="69"/>
      <c r="C27" s="45" t="s">
        <v>189</v>
      </c>
      <c r="D27" s="45" t="s">
        <v>151</v>
      </c>
      <c r="E27" s="46">
        <f>집계표!AD20</f>
        <v>0</v>
      </c>
      <c r="F27" s="45" t="s">
        <v>151</v>
      </c>
      <c r="G27" s="4" t="s">
        <v>190</v>
      </c>
      <c r="H27">
        <v>0</v>
      </c>
      <c r="I27">
        <f t="shared" si="0"/>
        <v>0</v>
      </c>
    </row>
    <row r="28" spans="1:9" ht="15.95" customHeight="1" x14ac:dyDescent="0.3">
      <c r="A28" s="70"/>
      <c r="B28" s="70"/>
      <c r="C28" s="47" t="s">
        <v>191</v>
      </c>
      <c r="D28" s="47" t="s">
        <v>151</v>
      </c>
      <c r="E28" s="48">
        <f>집계표!AE20</f>
        <v>0</v>
      </c>
      <c r="F28" s="47" t="s">
        <v>151</v>
      </c>
      <c r="G28" s="4" t="s">
        <v>192</v>
      </c>
      <c r="H28">
        <v>0</v>
      </c>
      <c r="I28">
        <f t="shared" si="0"/>
        <v>0</v>
      </c>
    </row>
    <row r="29" spans="1:9" ht="15.95" customHeight="1" x14ac:dyDescent="0.3">
      <c r="A29" s="71"/>
      <c r="B29" s="71"/>
      <c r="C29" s="49" t="s">
        <v>157</v>
      </c>
      <c r="D29" s="49" t="s">
        <v>151</v>
      </c>
      <c r="E29" s="38">
        <f>SUM(E12:E28)</f>
        <v>0</v>
      </c>
      <c r="F29" s="49" t="s">
        <v>151</v>
      </c>
      <c r="G29" s="4" t="s">
        <v>193</v>
      </c>
      <c r="H29">
        <v>0</v>
      </c>
      <c r="I29">
        <f t="shared" si="0"/>
        <v>0</v>
      </c>
    </row>
    <row r="30" spans="1:9" ht="15.95" customHeight="1" x14ac:dyDescent="0.3">
      <c r="A30" s="71"/>
      <c r="B30" s="76" t="s">
        <v>194</v>
      </c>
      <c r="C30" s="77"/>
      <c r="D30" s="49" t="s">
        <v>151</v>
      </c>
      <c r="E30" s="38">
        <f>E8+E11+E29</f>
        <v>0</v>
      </c>
      <c r="F30" s="49" t="s">
        <v>151</v>
      </c>
      <c r="G30" s="4" t="s">
        <v>195</v>
      </c>
      <c r="H30">
        <v>0</v>
      </c>
      <c r="I30">
        <f t="shared" si="0"/>
        <v>0</v>
      </c>
    </row>
    <row r="31" spans="1:9" ht="15.95" customHeight="1" x14ac:dyDescent="0.3">
      <c r="A31" s="66" t="s">
        <v>196</v>
      </c>
      <c r="B31" s="67"/>
      <c r="C31" s="67"/>
      <c r="D31" s="52" t="str">
        <f>"(재+노+경)*"&amp;H31*100&amp;"%"</f>
        <v>(재+노+경)*8%</v>
      </c>
      <c r="E31" s="53">
        <f>ROUNDDOWN((E8+E11+E29)*H31, 0)</f>
        <v>0</v>
      </c>
      <c r="F31" s="54" t="s">
        <v>151</v>
      </c>
      <c r="G31" s="4" t="s">
        <v>197</v>
      </c>
      <c r="H31">
        <v>0.08</v>
      </c>
      <c r="I31">
        <f t="shared" si="0"/>
        <v>0</v>
      </c>
    </row>
    <row r="32" spans="1:9" ht="15.95" customHeight="1" x14ac:dyDescent="0.3">
      <c r="A32" s="66" t="s">
        <v>198</v>
      </c>
      <c r="B32" s="67"/>
      <c r="C32" s="67"/>
      <c r="D32" s="52" t="str">
        <f>"(노+경+일)*"&amp;H32*100&amp;"%"</f>
        <v>(노+경+일)*15%</v>
      </c>
      <c r="E32" s="53"/>
      <c r="F32" s="54" t="s">
        <v>151</v>
      </c>
      <c r="G32" s="4" t="s">
        <v>199</v>
      </c>
      <c r="H32">
        <v>0.15</v>
      </c>
      <c r="I32">
        <f>(I11+I29+I31)*H32+-1</f>
        <v>-1</v>
      </c>
    </row>
    <row r="33" spans="1:10" ht="15.95" customHeight="1" x14ac:dyDescent="0.3">
      <c r="A33" s="66" t="s">
        <v>200</v>
      </c>
      <c r="B33" s="67"/>
      <c r="C33" s="67"/>
      <c r="D33" s="54" t="s">
        <v>151</v>
      </c>
      <c r="E33" s="53"/>
      <c r="F33" s="54" t="s">
        <v>151</v>
      </c>
      <c r="G33" s="4" t="s">
        <v>201</v>
      </c>
      <c r="H33">
        <v>0</v>
      </c>
      <c r="I33">
        <f>SUM(I30:I32)+-1</f>
        <v>-2</v>
      </c>
    </row>
    <row r="34" spans="1:10" ht="15.95" customHeight="1" x14ac:dyDescent="0.3">
      <c r="A34" s="66" t="s">
        <v>202</v>
      </c>
      <c r="B34" s="67"/>
      <c r="C34" s="67"/>
      <c r="D34" s="52" t="str">
        <f>"(총원가)*"&amp;H34*100&amp;"%"</f>
        <v>(총원가)*10%</v>
      </c>
      <c r="E34" s="53"/>
      <c r="F34" s="54" t="s">
        <v>151</v>
      </c>
      <c r="G34" s="4" t="s">
        <v>203</v>
      </c>
      <c r="H34">
        <v>0.1</v>
      </c>
      <c r="I34">
        <f>ROUNDDOWN((I33)*H34, 0)+1</f>
        <v>1</v>
      </c>
      <c r="J34">
        <v>1</v>
      </c>
    </row>
    <row r="35" spans="1:10" ht="15.95" customHeight="1" x14ac:dyDescent="0.3">
      <c r="A35" s="73" t="s">
        <v>233</v>
      </c>
      <c r="B35" s="74"/>
      <c r="C35" s="75"/>
      <c r="D35" s="54" t="s">
        <v>234</v>
      </c>
      <c r="E35" s="53"/>
      <c r="F35" s="54"/>
      <c r="G35" s="4"/>
      <c r="I35">
        <v>144785</v>
      </c>
    </row>
    <row r="36" spans="1:10" ht="15.95" customHeight="1" x14ac:dyDescent="0.3">
      <c r="A36" s="76" t="s">
        <v>204</v>
      </c>
      <c r="B36" s="77"/>
      <c r="C36" s="77"/>
      <c r="D36" s="49" t="s">
        <v>151</v>
      </c>
      <c r="E36" s="38"/>
      <c r="F36" s="49" t="s">
        <v>151</v>
      </c>
      <c r="G36" s="4" t="s">
        <v>205</v>
      </c>
      <c r="H36">
        <v>0</v>
      </c>
      <c r="I36">
        <f>I33+I34+I35</f>
        <v>144784</v>
      </c>
    </row>
    <row r="37" spans="1:10" ht="15.95" customHeight="1" x14ac:dyDescent="0.3">
      <c r="A37" s="66" t="s">
        <v>206</v>
      </c>
      <c r="B37" s="67"/>
      <c r="C37" s="67"/>
      <c r="D37" s="54" t="s">
        <v>151</v>
      </c>
      <c r="E37" s="53">
        <f>ROUNDDOWN(집계표!AA20, 0)</f>
        <v>0</v>
      </c>
      <c r="F37" s="54" t="s">
        <v>151</v>
      </c>
      <c r="G37" s="4" t="s">
        <v>207</v>
      </c>
      <c r="H37">
        <v>0</v>
      </c>
      <c r="I37">
        <f>E37</f>
        <v>0</v>
      </c>
    </row>
    <row r="38" spans="1:10" ht="15.95" customHeight="1" x14ac:dyDescent="0.3">
      <c r="A38" s="66" t="s">
        <v>208</v>
      </c>
      <c r="B38" s="67"/>
      <c r="C38" s="67"/>
      <c r="D38" s="54" t="s">
        <v>151</v>
      </c>
      <c r="E38" s="53">
        <f>집계표!Z20</f>
        <v>0</v>
      </c>
      <c r="F38" s="54" t="s">
        <v>151</v>
      </c>
      <c r="G38" s="4" t="s">
        <v>209</v>
      </c>
      <c r="H38">
        <v>0</v>
      </c>
      <c r="I38">
        <f>E38</f>
        <v>0</v>
      </c>
    </row>
    <row r="39" spans="1:10" ht="15.95" customHeight="1" x14ac:dyDescent="0.3">
      <c r="A39" s="66" t="s">
        <v>210</v>
      </c>
      <c r="B39" s="67"/>
      <c r="C39" s="67"/>
      <c r="D39" s="54" t="s">
        <v>151</v>
      </c>
      <c r="E39" s="53">
        <f>집계표!W20</f>
        <v>0</v>
      </c>
      <c r="F39" s="54" t="s">
        <v>151</v>
      </c>
      <c r="G39" s="4" t="s">
        <v>211</v>
      </c>
      <c r="H39">
        <v>0</v>
      </c>
      <c r="I39">
        <f>E39</f>
        <v>0</v>
      </c>
    </row>
    <row r="40" spans="1:10" ht="15.95" customHeight="1" x14ac:dyDescent="0.3">
      <c r="A40" s="76" t="s">
        <v>212</v>
      </c>
      <c r="B40" s="77"/>
      <c r="C40" s="77"/>
      <c r="D40" s="49" t="s">
        <v>151</v>
      </c>
      <c r="E40" s="38">
        <f>ROUNDDOWN(E36+E37+E38+E39, 0)</f>
        <v>0</v>
      </c>
      <c r="F40" s="49" t="s">
        <v>151</v>
      </c>
      <c r="H40">
        <v>0</v>
      </c>
      <c r="I40">
        <f>I36+I37+I38+I39</f>
        <v>144784</v>
      </c>
    </row>
    <row r="41" spans="1:10" ht="15.95" customHeight="1" x14ac:dyDescent="0.3"/>
    <row r="42" spans="1:10" ht="15.95" customHeight="1" x14ac:dyDescent="0.3"/>
    <row r="43" spans="1:10" ht="15.95" customHeight="1" x14ac:dyDescent="0.3"/>
  </sheetData>
  <mergeCells count="21">
    <mergeCell ref="A40:C40"/>
    <mergeCell ref="A1:F1"/>
    <mergeCell ref="A2:F2"/>
    <mergeCell ref="A3:C4"/>
    <mergeCell ref="D3:D4"/>
    <mergeCell ref="E3:E4"/>
    <mergeCell ref="A33:C33"/>
    <mergeCell ref="A34:C34"/>
    <mergeCell ref="A36:C36"/>
    <mergeCell ref="A37:C37"/>
    <mergeCell ref="A39:C39"/>
    <mergeCell ref="A38:C38"/>
    <mergeCell ref="F3:F4"/>
    <mergeCell ref="B5:B8"/>
    <mergeCell ref="B9:B11"/>
    <mergeCell ref="B30:C30"/>
    <mergeCell ref="A31:C31"/>
    <mergeCell ref="A32:C32"/>
    <mergeCell ref="B12:B29"/>
    <mergeCell ref="A5:A30"/>
    <mergeCell ref="A35:C35"/>
  </mergeCells>
  <phoneticPr fontId="1" type="noConversion"/>
  <conditionalFormatting sqref="A5:F34 A36:F40 A35 D35:F35">
    <cfRule type="containsText" dxfId="7" priority="1" stopIfTrue="1" operator="containsText" text=".">
      <formula>NOT(ISERROR(SEARCH(".",A5)))</formula>
    </cfRule>
    <cfRule type="notContainsText" dxfId="6" priority="2" stopIfTrue="1" operator="notContains" text=".">
      <formula>ISERROR(SEARCH(".",A5))</formula>
    </cfRule>
  </conditionalFormatting>
  <pageMargins left="0.78740157480314965" right="0" top="0.59055118110236227" bottom="0.15748031496062992" header="0.31496062992125984" footer="0.15748031496062992"/>
  <pageSetup paperSize="9" scale="82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EE644-F760-4731-A4A2-8A0B3301BA21}">
  <sheetPr>
    <tabColor rgb="FFF19D86"/>
    <pageSetUpPr fitToPage="1"/>
  </sheetPr>
  <dimension ref="A1:AX2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7" sqref="A27"/>
    </sheetView>
  </sheetViews>
  <sheetFormatPr defaultRowHeight="16.5" x14ac:dyDescent="0.3"/>
  <cols>
    <col min="1" max="1" width="41.625" style="1" customWidth="1"/>
    <col min="2" max="3" width="4.625" style="2" customWidth="1"/>
    <col min="4" max="4" width="7.625" style="3" customWidth="1"/>
    <col min="5" max="5" width="9.625" style="3" customWidth="1"/>
    <col min="6" max="6" width="7.625" style="3" customWidth="1"/>
    <col min="7" max="7" width="9.625" style="3" customWidth="1"/>
    <col min="8" max="8" width="7.625" style="3" customWidth="1"/>
    <col min="9" max="9" width="9.625" style="3" customWidth="1"/>
    <col min="10" max="10" width="7.625" style="3" customWidth="1"/>
    <col min="11" max="11" width="9.625" style="3" customWidth="1"/>
    <col min="12" max="12" width="6.625" style="1" customWidth="1"/>
    <col min="13" max="50" width="9" hidden="1" customWidth="1"/>
  </cols>
  <sheetData>
    <row r="1" spans="1:50" ht="30" customHeight="1" x14ac:dyDescent="0.3">
      <c r="A1" s="78" t="s">
        <v>138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50" ht="23.1" customHeight="1" x14ac:dyDescent="0.3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50" ht="23.1" customHeight="1" x14ac:dyDescent="0.3">
      <c r="A3" s="87" t="s">
        <v>73</v>
      </c>
      <c r="B3" s="87" t="s">
        <v>4</v>
      </c>
      <c r="C3" s="87" t="s">
        <v>139</v>
      </c>
      <c r="D3" s="87" t="s">
        <v>76</v>
      </c>
      <c r="E3" s="87"/>
      <c r="F3" s="87" t="s">
        <v>77</v>
      </c>
      <c r="G3" s="87"/>
      <c r="H3" s="87" t="s">
        <v>78</v>
      </c>
      <c r="I3" s="87"/>
      <c r="J3" s="87" t="s">
        <v>79</v>
      </c>
      <c r="K3" s="87"/>
      <c r="L3" s="87" t="s">
        <v>53</v>
      </c>
    </row>
    <row r="4" spans="1:50" ht="23.1" customHeight="1" x14ac:dyDescent="0.3">
      <c r="A4" s="87"/>
      <c r="B4" s="87"/>
      <c r="C4" s="87"/>
      <c r="D4" s="60" t="s">
        <v>80</v>
      </c>
      <c r="E4" s="60" t="s">
        <v>140</v>
      </c>
      <c r="F4" s="60" t="s">
        <v>80</v>
      </c>
      <c r="G4" s="60" t="s">
        <v>140</v>
      </c>
      <c r="H4" s="60" t="s">
        <v>80</v>
      </c>
      <c r="I4" s="60" t="s">
        <v>140</v>
      </c>
      <c r="J4" s="60" t="s">
        <v>80</v>
      </c>
      <c r="K4" s="60" t="s">
        <v>140</v>
      </c>
      <c r="L4" s="87"/>
      <c r="M4" t="s">
        <v>82</v>
      </c>
      <c r="N4" t="s">
        <v>83</v>
      </c>
      <c r="O4" t="s">
        <v>84</v>
      </c>
      <c r="P4" t="s">
        <v>85</v>
      </c>
      <c r="Q4" t="s">
        <v>86</v>
      </c>
      <c r="R4" t="s">
        <v>87</v>
      </c>
      <c r="S4" t="s">
        <v>88</v>
      </c>
      <c r="T4" t="s">
        <v>89</v>
      </c>
      <c r="U4" t="s">
        <v>90</v>
      </c>
      <c r="V4" t="s">
        <v>91</v>
      </c>
      <c r="W4" t="s">
        <v>92</v>
      </c>
      <c r="X4" t="s">
        <v>93</v>
      </c>
      <c r="Y4" t="s">
        <v>94</v>
      </c>
      <c r="Z4" t="s">
        <v>95</v>
      </c>
      <c r="AA4" t="s">
        <v>96</v>
      </c>
      <c r="AB4" t="s">
        <v>97</v>
      </c>
      <c r="AC4" t="s">
        <v>98</v>
      </c>
      <c r="AD4" t="s">
        <v>99</v>
      </c>
      <c r="AE4" t="s">
        <v>100</v>
      </c>
      <c r="AF4" t="s">
        <v>101</v>
      </c>
      <c r="AG4" t="s">
        <v>102</v>
      </c>
      <c r="AH4" t="s">
        <v>103</v>
      </c>
      <c r="AI4" t="s">
        <v>104</v>
      </c>
      <c r="AJ4" t="s">
        <v>105</v>
      </c>
      <c r="AK4" t="s">
        <v>106</v>
      </c>
      <c r="AL4" t="s">
        <v>107</v>
      </c>
      <c r="AM4" t="s">
        <v>108</v>
      </c>
      <c r="AN4" t="s">
        <v>109</v>
      </c>
      <c r="AO4" t="s">
        <v>110</v>
      </c>
      <c r="AP4" t="s">
        <v>111</v>
      </c>
      <c r="AQ4" t="s">
        <v>112</v>
      </c>
      <c r="AR4" t="s">
        <v>113</v>
      </c>
      <c r="AS4" t="s">
        <v>114</v>
      </c>
      <c r="AT4" t="s">
        <v>115</v>
      </c>
      <c r="AU4" t="s">
        <v>116</v>
      </c>
      <c r="AV4" t="s">
        <v>117</v>
      </c>
      <c r="AW4" t="s">
        <v>118</v>
      </c>
      <c r="AX4" t="s">
        <v>16</v>
      </c>
    </row>
    <row r="5" spans="1:50" ht="23.1" customHeight="1" x14ac:dyDescent="0.3">
      <c r="A5" s="34" t="s">
        <v>58</v>
      </c>
      <c r="B5" s="56" t="s">
        <v>120</v>
      </c>
      <c r="C5" s="57">
        <v>1</v>
      </c>
      <c r="D5" s="35">
        <f>내역서!F20</f>
        <v>0</v>
      </c>
      <c r="E5" s="35">
        <f t="shared" ref="E5:E13" si="0">C5*D5</f>
        <v>0</v>
      </c>
      <c r="F5" s="35">
        <f>내역서!H20</f>
        <v>0</v>
      </c>
      <c r="G5" s="35">
        <f t="shared" ref="G5:G13" si="1">C5*F5</f>
        <v>0</v>
      </c>
      <c r="H5" s="35">
        <f>내역서!J20</f>
        <v>0</v>
      </c>
      <c r="I5" s="35">
        <f t="shared" ref="I5:I13" si="2">C5*H5</f>
        <v>0</v>
      </c>
      <c r="J5" s="35">
        <f t="shared" ref="J5:J13" si="3">D5+F5+H5</f>
        <v>0</v>
      </c>
      <c r="K5" s="35">
        <f t="shared" ref="K5:K13" si="4">E5+G5+I5</f>
        <v>0</v>
      </c>
      <c r="L5" s="36"/>
      <c r="P5">
        <v>1</v>
      </c>
      <c r="Q5">
        <f>C5*내역서!R20</f>
        <v>0</v>
      </c>
      <c r="R5">
        <f>C5*내역서!S20</f>
        <v>0</v>
      </c>
      <c r="S5">
        <f>C5*내역서!T20</f>
        <v>0</v>
      </c>
      <c r="T5">
        <f>C5*내역서!U20</f>
        <v>0</v>
      </c>
      <c r="U5">
        <f>C5*내역서!V20</f>
        <v>0</v>
      </c>
      <c r="V5">
        <f>C5*내역서!W20</f>
        <v>0</v>
      </c>
      <c r="W5">
        <f>C5*내역서!X20</f>
        <v>0</v>
      </c>
      <c r="X5">
        <f>C5*내역서!Y20</f>
        <v>0</v>
      </c>
      <c r="Y5">
        <f>C5*내역서!Z20</f>
        <v>0</v>
      </c>
      <c r="Z5">
        <f>C5*내역서!AA20</f>
        <v>0</v>
      </c>
      <c r="AA5">
        <f>C5*내역서!AB20</f>
        <v>0</v>
      </c>
      <c r="AB5">
        <f>C5*내역서!AC20</f>
        <v>0</v>
      </c>
      <c r="AC5">
        <f>C5*내역서!AD20</f>
        <v>0</v>
      </c>
      <c r="AD5">
        <f>C5*내역서!AE20</f>
        <v>0</v>
      </c>
      <c r="AE5">
        <f>C5*내역서!AF20</f>
        <v>0</v>
      </c>
      <c r="AF5">
        <f>C5*내역서!AG20</f>
        <v>0</v>
      </c>
      <c r="AG5">
        <f>C5*내역서!AH20</f>
        <v>0</v>
      </c>
      <c r="AH5">
        <f>C5*내역서!AI20</f>
        <v>0</v>
      </c>
      <c r="AI5">
        <f>C5*내역서!AJ20</f>
        <v>0</v>
      </c>
      <c r="AJ5">
        <f>C5*내역서!AK20</f>
        <v>0</v>
      </c>
      <c r="AK5">
        <f>C5*내역서!AL20</f>
        <v>0</v>
      </c>
      <c r="AL5">
        <f>C5*내역서!AM20</f>
        <v>0</v>
      </c>
      <c r="AM5">
        <f>C5*내역서!AN20</f>
        <v>0</v>
      </c>
      <c r="AN5">
        <f>C5*내역서!AO20</f>
        <v>0</v>
      </c>
      <c r="AO5">
        <f>C5*내역서!AP20</f>
        <v>0</v>
      </c>
      <c r="AP5">
        <f>C5*내역서!AQ20</f>
        <v>0</v>
      </c>
      <c r="AQ5">
        <f>C5*내역서!AR20</f>
        <v>0</v>
      </c>
      <c r="AR5">
        <f>C5*내역서!AS20</f>
        <v>0</v>
      </c>
      <c r="AS5">
        <f>C5*내역서!AT20</f>
        <v>0</v>
      </c>
      <c r="AT5">
        <f>C5*내역서!AU20</f>
        <v>0</v>
      </c>
      <c r="AU5">
        <f>C5*내역서!AV20</f>
        <v>0</v>
      </c>
    </row>
    <row r="6" spans="1:50" ht="23.1" customHeight="1" x14ac:dyDescent="0.3">
      <c r="A6" s="34" t="s">
        <v>63</v>
      </c>
      <c r="B6" s="56" t="s">
        <v>120</v>
      </c>
      <c r="C6" s="57">
        <v>1</v>
      </c>
      <c r="D6" s="35">
        <f>내역서!F36</f>
        <v>0</v>
      </c>
      <c r="E6" s="35">
        <f t="shared" si="0"/>
        <v>0</v>
      </c>
      <c r="F6" s="35">
        <f>내역서!H36</f>
        <v>0</v>
      </c>
      <c r="G6" s="35">
        <f t="shared" si="1"/>
        <v>0</v>
      </c>
      <c r="H6" s="35">
        <f>내역서!J36</f>
        <v>0</v>
      </c>
      <c r="I6" s="35">
        <f t="shared" si="2"/>
        <v>0</v>
      </c>
      <c r="J6" s="35">
        <f t="shared" si="3"/>
        <v>0</v>
      </c>
      <c r="K6" s="35">
        <f t="shared" si="4"/>
        <v>0</v>
      </c>
      <c r="L6" s="36"/>
      <c r="P6">
        <v>1</v>
      </c>
      <c r="Q6">
        <f>C6*내역서!R36</f>
        <v>0</v>
      </c>
      <c r="R6">
        <f>C6*내역서!S36</f>
        <v>0</v>
      </c>
      <c r="S6">
        <f>C6*내역서!T36</f>
        <v>0</v>
      </c>
      <c r="T6">
        <f>C6*내역서!U36</f>
        <v>0</v>
      </c>
      <c r="U6">
        <f>C6*내역서!V36</f>
        <v>0</v>
      </c>
      <c r="V6">
        <f>C6*내역서!W36</f>
        <v>0</v>
      </c>
      <c r="W6">
        <f>C6*내역서!X36</f>
        <v>0</v>
      </c>
      <c r="X6">
        <f>C6*내역서!Y36</f>
        <v>0</v>
      </c>
      <c r="Y6">
        <f>C6*내역서!Z36</f>
        <v>0</v>
      </c>
      <c r="Z6">
        <f>C6*내역서!AA36</f>
        <v>0</v>
      </c>
      <c r="AA6">
        <f>C6*내역서!AB36</f>
        <v>0</v>
      </c>
      <c r="AB6">
        <f>C6*내역서!AC36</f>
        <v>0</v>
      </c>
      <c r="AC6">
        <f>C6*내역서!AD36</f>
        <v>0</v>
      </c>
      <c r="AD6">
        <f>C6*내역서!AE36</f>
        <v>0</v>
      </c>
      <c r="AE6">
        <f>C6*내역서!AF36</f>
        <v>0</v>
      </c>
      <c r="AF6">
        <f>C6*내역서!AG36</f>
        <v>0</v>
      </c>
      <c r="AG6">
        <f>C6*내역서!AH36</f>
        <v>0</v>
      </c>
      <c r="AH6">
        <f>C6*내역서!AI36</f>
        <v>0</v>
      </c>
      <c r="AI6">
        <f>C6*내역서!AJ36</f>
        <v>0</v>
      </c>
      <c r="AJ6">
        <f>C6*내역서!AK36</f>
        <v>0</v>
      </c>
      <c r="AK6">
        <f>C6*내역서!AL36</f>
        <v>0</v>
      </c>
      <c r="AL6">
        <f>C6*내역서!AM36</f>
        <v>0</v>
      </c>
      <c r="AM6">
        <f>C6*내역서!AN36</f>
        <v>0</v>
      </c>
      <c r="AN6">
        <f>C6*내역서!AO36</f>
        <v>0</v>
      </c>
      <c r="AO6">
        <f>C6*내역서!AP36</f>
        <v>0</v>
      </c>
      <c r="AP6">
        <f>C6*내역서!AQ36</f>
        <v>0</v>
      </c>
      <c r="AQ6">
        <f>C6*내역서!AR36</f>
        <v>0</v>
      </c>
      <c r="AR6">
        <f>C6*내역서!AS36</f>
        <v>0</v>
      </c>
      <c r="AS6">
        <f>C6*내역서!AT36</f>
        <v>0</v>
      </c>
      <c r="AT6">
        <f>C6*내역서!AU36</f>
        <v>0</v>
      </c>
      <c r="AU6">
        <f>C6*내역서!AV36</f>
        <v>0</v>
      </c>
    </row>
    <row r="7" spans="1:50" ht="23.1" customHeight="1" x14ac:dyDescent="0.3">
      <c r="A7" s="34" t="s">
        <v>66</v>
      </c>
      <c r="B7" s="56" t="s">
        <v>120</v>
      </c>
      <c r="C7" s="57">
        <v>1</v>
      </c>
      <c r="D7" s="35">
        <f>내역서!F52</f>
        <v>0</v>
      </c>
      <c r="E7" s="35">
        <f t="shared" si="0"/>
        <v>0</v>
      </c>
      <c r="F7" s="35">
        <f>내역서!H52</f>
        <v>0</v>
      </c>
      <c r="G7" s="35">
        <f t="shared" si="1"/>
        <v>0</v>
      </c>
      <c r="H7" s="35">
        <f>내역서!J52</f>
        <v>0</v>
      </c>
      <c r="I7" s="35">
        <f t="shared" si="2"/>
        <v>0</v>
      </c>
      <c r="J7" s="35">
        <f t="shared" si="3"/>
        <v>0</v>
      </c>
      <c r="K7" s="35">
        <f t="shared" si="4"/>
        <v>0</v>
      </c>
      <c r="L7" s="36"/>
      <c r="P7">
        <v>1</v>
      </c>
      <c r="Q7">
        <f>C7*내역서!R52</f>
        <v>0</v>
      </c>
      <c r="R7">
        <f>C7*내역서!S52</f>
        <v>0</v>
      </c>
      <c r="S7">
        <f>C7*내역서!T52</f>
        <v>0</v>
      </c>
      <c r="T7">
        <f>C7*내역서!U52</f>
        <v>0</v>
      </c>
      <c r="U7">
        <f>C7*내역서!V52</f>
        <v>0</v>
      </c>
      <c r="V7">
        <f>C7*내역서!W52</f>
        <v>0</v>
      </c>
      <c r="W7">
        <f>C7*내역서!X52</f>
        <v>0</v>
      </c>
      <c r="X7">
        <f>C7*내역서!Y52</f>
        <v>0</v>
      </c>
      <c r="Y7">
        <f>C7*내역서!Z52</f>
        <v>0</v>
      </c>
      <c r="Z7">
        <f>C7*내역서!AA52</f>
        <v>0</v>
      </c>
      <c r="AA7">
        <f>C7*내역서!AB52</f>
        <v>0</v>
      </c>
      <c r="AB7">
        <f>C7*내역서!AC52</f>
        <v>0</v>
      </c>
      <c r="AC7">
        <f>C7*내역서!AD52</f>
        <v>0</v>
      </c>
      <c r="AD7">
        <f>C7*내역서!AE52</f>
        <v>0</v>
      </c>
      <c r="AE7">
        <f>C7*내역서!AF52</f>
        <v>0</v>
      </c>
      <c r="AF7">
        <f>C7*내역서!AG52</f>
        <v>0</v>
      </c>
      <c r="AG7">
        <f>C7*내역서!AH52</f>
        <v>0</v>
      </c>
      <c r="AH7">
        <f>C7*내역서!AI52</f>
        <v>0</v>
      </c>
      <c r="AI7">
        <f>C7*내역서!AJ52</f>
        <v>0</v>
      </c>
      <c r="AJ7">
        <f>C7*내역서!AK52</f>
        <v>0</v>
      </c>
      <c r="AK7">
        <f>C7*내역서!AL52</f>
        <v>0</v>
      </c>
      <c r="AL7">
        <f>C7*내역서!AM52</f>
        <v>0</v>
      </c>
      <c r="AM7">
        <f>C7*내역서!AN52</f>
        <v>0</v>
      </c>
      <c r="AN7">
        <f>C7*내역서!AO52</f>
        <v>0</v>
      </c>
      <c r="AO7">
        <f>C7*내역서!AP52</f>
        <v>0</v>
      </c>
      <c r="AP7">
        <f>C7*내역서!AQ52</f>
        <v>0</v>
      </c>
      <c r="AQ7">
        <f>C7*내역서!AR52</f>
        <v>0</v>
      </c>
      <c r="AR7">
        <f>C7*내역서!AS52</f>
        <v>0</v>
      </c>
      <c r="AS7">
        <f>C7*내역서!AT52</f>
        <v>0</v>
      </c>
      <c r="AT7">
        <f>C7*내역서!AU52</f>
        <v>0</v>
      </c>
      <c r="AU7">
        <f>C7*내역서!AV52</f>
        <v>0</v>
      </c>
    </row>
    <row r="8" spans="1:50" ht="23.1" customHeight="1" x14ac:dyDescent="0.3">
      <c r="A8" s="34" t="s">
        <v>67</v>
      </c>
      <c r="B8" s="56" t="s">
        <v>120</v>
      </c>
      <c r="C8" s="57">
        <v>1</v>
      </c>
      <c r="D8" s="35">
        <f>내역서!F68</f>
        <v>0</v>
      </c>
      <c r="E8" s="35">
        <f t="shared" si="0"/>
        <v>0</v>
      </c>
      <c r="F8" s="35">
        <f>내역서!H68</f>
        <v>0</v>
      </c>
      <c r="G8" s="35">
        <f t="shared" si="1"/>
        <v>0</v>
      </c>
      <c r="H8" s="35">
        <f>내역서!J68</f>
        <v>0</v>
      </c>
      <c r="I8" s="35">
        <f t="shared" si="2"/>
        <v>0</v>
      </c>
      <c r="J8" s="35">
        <f t="shared" si="3"/>
        <v>0</v>
      </c>
      <c r="K8" s="35">
        <f t="shared" si="4"/>
        <v>0</v>
      </c>
      <c r="L8" s="36"/>
      <c r="P8">
        <v>1</v>
      </c>
      <c r="Q8">
        <f>C8*내역서!R68</f>
        <v>0</v>
      </c>
      <c r="R8">
        <f>C8*내역서!S68</f>
        <v>0</v>
      </c>
      <c r="S8">
        <f>C8*내역서!T68</f>
        <v>0</v>
      </c>
      <c r="T8">
        <f>C8*내역서!U68</f>
        <v>0</v>
      </c>
      <c r="U8">
        <f>C8*내역서!V68</f>
        <v>0</v>
      </c>
      <c r="V8">
        <f>C8*내역서!W68</f>
        <v>0</v>
      </c>
      <c r="W8">
        <f>C8*내역서!X68</f>
        <v>0</v>
      </c>
      <c r="X8">
        <f>C8*내역서!Y68</f>
        <v>0</v>
      </c>
      <c r="Y8">
        <f>C8*내역서!Z68</f>
        <v>0</v>
      </c>
      <c r="Z8">
        <f>C8*내역서!AA68</f>
        <v>0</v>
      </c>
      <c r="AA8">
        <f>C8*내역서!AB68</f>
        <v>0</v>
      </c>
      <c r="AB8">
        <f>C8*내역서!AC68</f>
        <v>0</v>
      </c>
      <c r="AC8">
        <f>C8*내역서!AD68</f>
        <v>0</v>
      </c>
      <c r="AD8">
        <f>C8*내역서!AE68</f>
        <v>0</v>
      </c>
      <c r="AE8">
        <f>C8*내역서!AF68</f>
        <v>0</v>
      </c>
      <c r="AF8">
        <f>C8*내역서!AG68</f>
        <v>0</v>
      </c>
      <c r="AG8">
        <f>C8*내역서!AH68</f>
        <v>0</v>
      </c>
      <c r="AH8">
        <f>C8*내역서!AI68</f>
        <v>0</v>
      </c>
      <c r="AI8">
        <f>C8*내역서!AJ68</f>
        <v>0</v>
      </c>
      <c r="AJ8">
        <f>C8*내역서!AK68</f>
        <v>0</v>
      </c>
      <c r="AK8">
        <f>C8*내역서!AL68</f>
        <v>0</v>
      </c>
      <c r="AL8">
        <f>C8*내역서!AM68</f>
        <v>0</v>
      </c>
      <c r="AM8">
        <f>C8*내역서!AN68</f>
        <v>0</v>
      </c>
      <c r="AN8">
        <f>C8*내역서!AO68</f>
        <v>0</v>
      </c>
      <c r="AO8">
        <f>C8*내역서!AP68</f>
        <v>0</v>
      </c>
      <c r="AP8">
        <f>C8*내역서!AQ68</f>
        <v>0</v>
      </c>
      <c r="AQ8">
        <f>C8*내역서!AR68</f>
        <v>0</v>
      </c>
      <c r="AR8">
        <f>C8*내역서!AS68</f>
        <v>0</v>
      </c>
      <c r="AS8">
        <f>C8*내역서!AT68</f>
        <v>0</v>
      </c>
      <c r="AT8">
        <f>C8*내역서!AU68</f>
        <v>0</v>
      </c>
      <c r="AU8">
        <f>C8*내역서!AV68</f>
        <v>0</v>
      </c>
    </row>
    <row r="9" spans="1:50" ht="23.1" customHeight="1" x14ac:dyDescent="0.3">
      <c r="A9" s="34" t="s">
        <v>68</v>
      </c>
      <c r="B9" s="56" t="s">
        <v>120</v>
      </c>
      <c r="C9" s="57">
        <v>1</v>
      </c>
      <c r="D9" s="35">
        <f>내역서!F84</f>
        <v>0</v>
      </c>
      <c r="E9" s="35">
        <f t="shared" si="0"/>
        <v>0</v>
      </c>
      <c r="F9" s="35">
        <f>내역서!H84</f>
        <v>0</v>
      </c>
      <c r="G9" s="35">
        <f t="shared" si="1"/>
        <v>0</v>
      </c>
      <c r="H9" s="35">
        <f>내역서!J84</f>
        <v>0</v>
      </c>
      <c r="I9" s="35">
        <f t="shared" si="2"/>
        <v>0</v>
      </c>
      <c r="J9" s="35">
        <f t="shared" si="3"/>
        <v>0</v>
      </c>
      <c r="K9" s="35">
        <f t="shared" si="4"/>
        <v>0</v>
      </c>
      <c r="L9" s="36"/>
      <c r="P9">
        <v>1</v>
      </c>
      <c r="Q9">
        <f>C9*내역서!R84</f>
        <v>0</v>
      </c>
      <c r="R9">
        <f>C9*내역서!S84</f>
        <v>0</v>
      </c>
      <c r="S9">
        <f>C9*내역서!T84</f>
        <v>0</v>
      </c>
      <c r="T9">
        <f>C9*내역서!U84</f>
        <v>0</v>
      </c>
      <c r="U9">
        <f>C9*내역서!V84</f>
        <v>0</v>
      </c>
      <c r="V9">
        <f>C9*내역서!W84</f>
        <v>0</v>
      </c>
      <c r="W9">
        <f>C9*내역서!X84</f>
        <v>0</v>
      </c>
      <c r="X9">
        <f>C9*내역서!Y84</f>
        <v>0</v>
      </c>
      <c r="Y9">
        <f>C9*내역서!Z84</f>
        <v>0</v>
      </c>
      <c r="Z9">
        <f>C9*내역서!AA84</f>
        <v>0</v>
      </c>
      <c r="AA9">
        <f>C9*내역서!AB84</f>
        <v>0</v>
      </c>
      <c r="AB9">
        <f>C9*내역서!AC84</f>
        <v>0</v>
      </c>
      <c r="AC9">
        <f>C9*내역서!AD84</f>
        <v>0</v>
      </c>
      <c r="AD9">
        <f>C9*내역서!AE84</f>
        <v>0</v>
      </c>
      <c r="AE9">
        <f>C9*내역서!AF84</f>
        <v>0</v>
      </c>
      <c r="AF9">
        <f>C9*내역서!AG84</f>
        <v>0</v>
      </c>
      <c r="AG9">
        <f>C9*내역서!AH84</f>
        <v>0</v>
      </c>
      <c r="AH9">
        <f>C9*내역서!AI84</f>
        <v>0</v>
      </c>
      <c r="AI9">
        <f>C9*내역서!AJ84</f>
        <v>0</v>
      </c>
      <c r="AJ9">
        <f>C9*내역서!AK84</f>
        <v>0</v>
      </c>
      <c r="AK9">
        <f>C9*내역서!AL84</f>
        <v>0</v>
      </c>
      <c r="AL9">
        <f>C9*내역서!AM84</f>
        <v>0</v>
      </c>
      <c r="AM9">
        <f>C9*내역서!AN84</f>
        <v>0</v>
      </c>
      <c r="AN9">
        <f>C9*내역서!AO84</f>
        <v>0</v>
      </c>
      <c r="AO9">
        <f>C9*내역서!AP84</f>
        <v>0</v>
      </c>
      <c r="AP9">
        <f>C9*내역서!AQ84</f>
        <v>0</v>
      </c>
      <c r="AQ9">
        <f>C9*내역서!AR84</f>
        <v>0</v>
      </c>
      <c r="AR9">
        <f>C9*내역서!AS84</f>
        <v>0</v>
      </c>
      <c r="AS9">
        <f>C9*내역서!AT84</f>
        <v>0</v>
      </c>
      <c r="AT9">
        <f>C9*내역서!AU84</f>
        <v>0</v>
      </c>
      <c r="AU9">
        <f>C9*내역서!AV84</f>
        <v>0</v>
      </c>
    </row>
    <row r="10" spans="1:50" ht="23.1" customHeight="1" x14ac:dyDescent="0.3">
      <c r="A10" s="34" t="s">
        <v>69</v>
      </c>
      <c r="B10" s="56" t="s">
        <v>120</v>
      </c>
      <c r="C10" s="57">
        <v>1</v>
      </c>
      <c r="D10" s="35">
        <f>내역서!F100</f>
        <v>0</v>
      </c>
      <c r="E10" s="35">
        <f t="shared" si="0"/>
        <v>0</v>
      </c>
      <c r="F10" s="35">
        <f>내역서!H100</f>
        <v>0</v>
      </c>
      <c r="G10" s="35">
        <f t="shared" si="1"/>
        <v>0</v>
      </c>
      <c r="H10" s="35">
        <f>내역서!J100</f>
        <v>0</v>
      </c>
      <c r="I10" s="35">
        <f t="shared" si="2"/>
        <v>0</v>
      </c>
      <c r="J10" s="35">
        <f t="shared" si="3"/>
        <v>0</v>
      </c>
      <c r="K10" s="35">
        <f t="shared" si="4"/>
        <v>0</v>
      </c>
      <c r="L10" s="36"/>
      <c r="P10">
        <v>1</v>
      </c>
      <c r="Q10">
        <f>C10*내역서!R100</f>
        <v>0</v>
      </c>
      <c r="R10">
        <f>C10*내역서!S100</f>
        <v>0</v>
      </c>
      <c r="S10">
        <f>C10*내역서!T100</f>
        <v>0</v>
      </c>
      <c r="T10">
        <f>C10*내역서!U100</f>
        <v>0</v>
      </c>
      <c r="U10">
        <f>C10*내역서!V100</f>
        <v>0</v>
      </c>
      <c r="V10">
        <f>C10*내역서!W100</f>
        <v>0</v>
      </c>
      <c r="W10">
        <f>C10*내역서!X100</f>
        <v>0</v>
      </c>
      <c r="X10">
        <f>C10*내역서!Y100</f>
        <v>0</v>
      </c>
      <c r="Y10">
        <f>C10*내역서!Z100</f>
        <v>0</v>
      </c>
      <c r="Z10">
        <f>C10*내역서!AA100</f>
        <v>0</v>
      </c>
      <c r="AA10">
        <f>C10*내역서!AB100</f>
        <v>0</v>
      </c>
      <c r="AB10">
        <f>C10*내역서!AC100</f>
        <v>0</v>
      </c>
      <c r="AC10">
        <f>C10*내역서!AD100</f>
        <v>0</v>
      </c>
      <c r="AD10">
        <f>C10*내역서!AE100</f>
        <v>0</v>
      </c>
      <c r="AE10">
        <f>C10*내역서!AF100</f>
        <v>0</v>
      </c>
      <c r="AF10">
        <f>C10*내역서!AG100</f>
        <v>0</v>
      </c>
      <c r="AG10">
        <f>C10*내역서!AH100</f>
        <v>0</v>
      </c>
      <c r="AH10">
        <f>C10*내역서!AI100</f>
        <v>0</v>
      </c>
      <c r="AI10">
        <f>C10*내역서!AJ100</f>
        <v>0</v>
      </c>
      <c r="AJ10">
        <f>C10*내역서!AK100</f>
        <v>0</v>
      </c>
      <c r="AK10">
        <f>C10*내역서!AL100</f>
        <v>0</v>
      </c>
      <c r="AL10">
        <f>C10*내역서!AM100</f>
        <v>0</v>
      </c>
      <c r="AM10">
        <f>C10*내역서!AN100</f>
        <v>0</v>
      </c>
      <c r="AN10">
        <f>C10*내역서!AO100</f>
        <v>0</v>
      </c>
      <c r="AO10">
        <f>C10*내역서!AP100</f>
        <v>0</v>
      </c>
      <c r="AP10">
        <f>C10*내역서!AQ100</f>
        <v>0</v>
      </c>
      <c r="AQ10">
        <f>C10*내역서!AR100</f>
        <v>0</v>
      </c>
      <c r="AR10">
        <f>C10*내역서!AS100</f>
        <v>0</v>
      </c>
      <c r="AS10">
        <f>C10*내역서!AT100</f>
        <v>0</v>
      </c>
      <c r="AT10">
        <f>C10*내역서!AU100</f>
        <v>0</v>
      </c>
      <c r="AU10">
        <f>C10*내역서!AV100</f>
        <v>0</v>
      </c>
    </row>
    <row r="11" spans="1:50" ht="23.1" customHeight="1" x14ac:dyDescent="0.3">
      <c r="A11" s="34" t="s">
        <v>71</v>
      </c>
      <c r="B11" s="56" t="s">
        <v>120</v>
      </c>
      <c r="C11" s="57">
        <v>1</v>
      </c>
      <c r="D11" s="35">
        <f>내역서!F116</f>
        <v>0</v>
      </c>
      <c r="E11" s="35">
        <f t="shared" si="0"/>
        <v>0</v>
      </c>
      <c r="F11" s="35">
        <f>내역서!H116</f>
        <v>0</v>
      </c>
      <c r="G11" s="35">
        <f t="shared" si="1"/>
        <v>0</v>
      </c>
      <c r="H11" s="35">
        <f>내역서!J116</f>
        <v>0</v>
      </c>
      <c r="I11" s="35">
        <f t="shared" si="2"/>
        <v>0</v>
      </c>
      <c r="J11" s="35">
        <f t="shared" si="3"/>
        <v>0</v>
      </c>
      <c r="K11" s="35">
        <f t="shared" si="4"/>
        <v>0</v>
      </c>
      <c r="L11" s="36"/>
      <c r="P11">
        <v>1</v>
      </c>
      <c r="Q11">
        <f>C11*내역서!R116</f>
        <v>0</v>
      </c>
      <c r="R11">
        <f>C11*내역서!S116</f>
        <v>0</v>
      </c>
      <c r="S11">
        <f>C11*내역서!T116</f>
        <v>0</v>
      </c>
      <c r="T11">
        <f>C11*내역서!U116</f>
        <v>0</v>
      </c>
      <c r="U11">
        <f>C11*내역서!V116</f>
        <v>0</v>
      </c>
      <c r="V11">
        <f>C11*내역서!W116</f>
        <v>0</v>
      </c>
      <c r="W11">
        <f>C11*내역서!X116</f>
        <v>0</v>
      </c>
      <c r="X11">
        <f>C11*내역서!Y116</f>
        <v>0</v>
      </c>
      <c r="Y11">
        <f>C11*내역서!Z116</f>
        <v>0</v>
      </c>
      <c r="Z11">
        <f>C11*내역서!AA116</f>
        <v>0</v>
      </c>
      <c r="AA11">
        <f>C11*내역서!AB116</f>
        <v>0</v>
      </c>
      <c r="AB11">
        <f>C11*내역서!AC116</f>
        <v>0</v>
      </c>
      <c r="AC11">
        <f>C11*내역서!AD116</f>
        <v>0</v>
      </c>
      <c r="AD11">
        <f>C11*내역서!AE116</f>
        <v>0</v>
      </c>
      <c r="AE11">
        <f>C11*내역서!AF116</f>
        <v>0</v>
      </c>
      <c r="AF11">
        <f>C11*내역서!AG116</f>
        <v>0</v>
      </c>
      <c r="AG11">
        <f>C11*내역서!AH116</f>
        <v>0</v>
      </c>
      <c r="AH11">
        <f>C11*내역서!AI116</f>
        <v>0</v>
      </c>
      <c r="AI11">
        <f>C11*내역서!AJ116</f>
        <v>0</v>
      </c>
      <c r="AJ11">
        <f>C11*내역서!AK116</f>
        <v>0</v>
      </c>
      <c r="AK11">
        <f>C11*내역서!AL116</f>
        <v>0</v>
      </c>
      <c r="AL11">
        <f>C11*내역서!AM116</f>
        <v>0</v>
      </c>
      <c r="AM11">
        <f>C11*내역서!AN116</f>
        <v>0</v>
      </c>
      <c r="AN11">
        <f>C11*내역서!AO116</f>
        <v>0</v>
      </c>
      <c r="AO11">
        <f>C11*내역서!AP116</f>
        <v>0</v>
      </c>
      <c r="AP11">
        <f>C11*내역서!AQ116</f>
        <v>0</v>
      </c>
      <c r="AQ11">
        <f>C11*내역서!AR116</f>
        <v>0</v>
      </c>
      <c r="AR11">
        <f>C11*내역서!AS116</f>
        <v>0</v>
      </c>
      <c r="AS11">
        <f>C11*내역서!AT116</f>
        <v>0</v>
      </c>
      <c r="AT11">
        <f>C11*내역서!AU116</f>
        <v>0</v>
      </c>
      <c r="AU11">
        <f>C11*내역서!AV116</f>
        <v>0</v>
      </c>
    </row>
    <row r="12" spans="1:50" ht="23.1" customHeight="1" x14ac:dyDescent="0.3">
      <c r="A12" s="34" t="s">
        <v>72</v>
      </c>
      <c r="B12" s="56" t="s">
        <v>120</v>
      </c>
      <c r="C12" s="57">
        <v>1</v>
      </c>
      <c r="D12" s="35">
        <f>내역서!F132</f>
        <v>0</v>
      </c>
      <c r="E12" s="35">
        <f t="shared" si="0"/>
        <v>0</v>
      </c>
      <c r="F12" s="35">
        <f>내역서!H132</f>
        <v>0</v>
      </c>
      <c r="G12" s="35">
        <f t="shared" si="1"/>
        <v>0</v>
      </c>
      <c r="H12" s="35">
        <f>내역서!J132</f>
        <v>0</v>
      </c>
      <c r="I12" s="35">
        <f t="shared" si="2"/>
        <v>0</v>
      </c>
      <c r="J12" s="35">
        <f t="shared" si="3"/>
        <v>0</v>
      </c>
      <c r="K12" s="35">
        <f t="shared" si="4"/>
        <v>0</v>
      </c>
      <c r="L12" s="36"/>
    </row>
    <row r="13" spans="1:50" ht="23.1" customHeight="1" x14ac:dyDescent="0.3">
      <c r="A13" s="34" t="s">
        <v>123</v>
      </c>
      <c r="B13" s="56" t="s">
        <v>120</v>
      </c>
      <c r="C13" s="57">
        <v>1</v>
      </c>
      <c r="D13" s="35">
        <f>내역서!F148</f>
        <v>0</v>
      </c>
      <c r="E13" s="35">
        <f t="shared" si="0"/>
        <v>0</v>
      </c>
      <c r="F13" s="35">
        <f>내역서!H148</f>
        <v>0</v>
      </c>
      <c r="G13" s="35">
        <f t="shared" si="1"/>
        <v>0</v>
      </c>
      <c r="H13" s="35">
        <f>내역서!J148</f>
        <v>0</v>
      </c>
      <c r="I13" s="35">
        <f t="shared" si="2"/>
        <v>0</v>
      </c>
      <c r="J13" s="35">
        <f t="shared" si="3"/>
        <v>0</v>
      </c>
      <c r="K13" s="35">
        <f t="shared" si="4"/>
        <v>0</v>
      </c>
      <c r="L13" s="34"/>
    </row>
    <row r="14" spans="1:50" ht="23.1" customHeight="1" x14ac:dyDescent="0.3">
      <c r="A14" s="36"/>
      <c r="B14" s="57"/>
      <c r="C14" s="57"/>
      <c r="D14" s="35"/>
      <c r="E14" s="35"/>
      <c r="F14" s="35"/>
      <c r="G14" s="35"/>
      <c r="H14" s="35"/>
      <c r="I14" s="35"/>
      <c r="J14" s="35"/>
      <c r="K14" s="35"/>
      <c r="L14" s="36"/>
    </row>
    <row r="15" spans="1:50" ht="23.1" customHeight="1" x14ac:dyDescent="0.3">
      <c r="A15" s="36"/>
      <c r="B15" s="57"/>
      <c r="C15" s="57"/>
      <c r="D15" s="35"/>
      <c r="E15" s="35"/>
      <c r="F15" s="35"/>
      <c r="G15" s="35"/>
      <c r="H15" s="35"/>
      <c r="I15" s="35"/>
      <c r="J15" s="35"/>
      <c r="K15" s="35"/>
      <c r="L15" s="36"/>
    </row>
    <row r="16" spans="1:50" ht="23.1" customHeight="1" x14ac:dyDescent="0.3">
      <c r="A16" s="36"/>
      <c r="B16" s="57"/>
      <c r="C16" s="57"/>
      <c r="D16" s="35"/>
      <c r="E16" s="35"/>
      <c r="F16" s="35"/>
      <c r="G16" s="35"/>
      <c r="H16" s="35"/>
      <c r="I16" s="35"/>
      <c r="J16" s="35"/>
      <c r="K16" s="35"/>
      <c r="L16" s="36"/>
    </row>
    <row r="17" spans="1:50" ht="23.1" customHeight="1" x14ac:dyDescent="0.3">
      <c r="A17" s="36"/>
      <c r="B17" s="57"/>
      <c r="C17" s="57"/>
      <c r="D17" s="35"/>
      <c r="E17" s="35"/>
      <c r="F17" s="35"/>
      <c r="G17" s="35"/>
      <c r="H17" s="35"/>
      <c r="I17" s="35"/>
      <c r="J17" s="35"/>
      <c r="K17" s="35"/>
      <c r="L17" s="36"/>
    </row>
    <row r="18" spans="1:50" ht="23.1" customHeight="1" x14ac:dyDescent="0.3">
      <c r="A18" s="36"/>
      <c r="B18" s="57"/>
      <c r="C18" s="57"/>
      <c r="D18" s="35"/>
      <c r="E18" s="35"/>
      <c r="F18" s="35"/>
      <c r="G18" s="35"/>
      <c r="H18" s="35"/>
      <c r="I18" s="35"/>
      <c r="J18" s="35"/>
      <c r="K18" s="35"/>
      <c r="L18" s="36"/>
    </row>
    <row r="19" spans="1:50" ht="23.1" customHeight="1" x14ac:dyDescent="0.3">
      <c r="A19" s="36"/>
      <c r="B19" s="57"/>
      <c r="C19" s="57"/>
      <c r="D19" s="35"/>
      <c r="E19" s="35"/>
      <c r="F19" s="35"/>
      <c r="G19" s="35"/>
      <c r="H19" s="35"/>
      <c r="I19" s="35"/>
      <c r="J19" s="35"/>
      <c r="K19" s="35"/>
      <c r="L19" s="36"/>
    </row>
    <row r="20" spans="1:50" ht="23.1" customHeight="1" x14ac:dyDescent="0.3">
      <c r="A20" s="58" t="s">
        <v>62</v>
      </c>
      <c r="B20" s="59"/>
      <c r="C20" s="59"/>
      <c r="D20" s="38"/>
      <c r="E20" s="38">
        <f>SUMIF(P5:P13, "1", E5:E13)</f>
        <v>0</v>
      </c>
      <c r="F20" s="38"/>
      <c r="G20" s="38">
        <f>SUMIF(P5:P13, "1", G5:G13)</f>
        <v>0</v>
      </c>
      <c r="H20" s="38"/>
      <c r="I20" s="38">
        <f>SUMIF(P5:P13, "1", I5:I13)</f>
        <v>0</v>
      </c>
      <c r="J20" s="38"/>
      <c r="K20" s="38">
        <f>E20+G20+I20</f>
        <v>0</v>
      </c>
      <c r="L20" s="37"/>
      <c r="Q20">
        <f t="shared" ref="Q20:AX20" si="5">SUM(Q5:Q13)</f>
        <v>0</v>
      </c>
      <c r="R20">
        <f t="shared" si="5"/>
        <v>0</v>
      </c>
      <c r="S20">
        <f t="shared" si="5"/>
        <v>0</v>
      </c>
      <c r="T20">
        <f t="shared" si="5"/>
        <v>0</v>
      </c>
      <c r="U20">
        <f t="shared" si="5"/>
        <v>0</v>
      </c>
      <c r="V20">
        <f t="shared" si="5"/>
        <v>0</v>
      </c>
      <c r="W20">
        <f t="shared" si="5"/>
        <v>0</v>
      </c>
      <c r="X20">
        <f t="shared" si="5"/>
        <v>0</v>
      </c>
      <c r="Y20">
        <f t="shared" si="5"/>
        <v>0</v>
      </c>
      <c r="Z20">
        <f t="shared" si="5"/>
        <v>0</v>
      </c>
      <c r="AA20">
        <f t="shared" si="5"/>
        <v>0</v>
      </c>
      <c r="AB20">
        <f t="shared" si="5"/>
        <v>0</v>
      </c>
      <c r="AC20">
        <f t="shared" si="5"/>
        <v>0</v>
      </c>
      <c r="AD20">
        <f t="shared" si="5"/>
        <v>0</v>
      </c>
      <c r="AE20">
        <f t="shared" si="5"/>
        <v>0</v>
      </c>
      <c r="AF20">
        <f t="shared" si="5"/>
        <v>0</v>
      </c>
      <c r="AG20">
        <f t="shared" si="5"/>
        <v>0</v>
      </c>
      <c r="AH20">
        <f t="shared" si="5"/>
        <v>0</v>
      </c>
      <c r="AI20">
        <f t="shared" si="5"/>
        <v>0</v>
      </c>
      <c r="AJ20">
        <f t="shared" si="5"/>
        <v>0</v>
      </c>
      <c r="AK20">
        <f t="shared" si="5"/>
        <v>0</v>
      </c>
      <c r="AL20">
        <f t="shared" si="5"/>
        <v>0</v>
      </c>
      <c r="AM20">
        <f t="shared" si="5"/>
        <v>0</v>
      </c>
      <c r="AN20">
        <f t="shared" si="5"/>
        <v>0</v>
      </c>
      <c r="AO20">
        <f t="shared" si="5"/>
        <v>0</v>
      </c>
      <c r="AP20">
        <f t="shared" si="5"/>
        <v>0</v>
      </c>
      <c r="AQ20">
        <f t="shared" si="5"/>
        <v>0</v>
      </c>
      <c r="AR20">
        <f t="shared" si="5"/>
        <v>0</v>
      </c>
      <c r="AS20">
        <f t="shared" si="5"/>
        <v>0</v>
      </c>
      <c r="AT20">
        <f t="shared" si="5"/>
        <v>0</v>
      </c>
      <c r="AU20">
        <f t="shared" si="5"/>
        <v>0</v>
      </c>
      <c r="AV20">
        <f t="shared" si="5"/>
        <v>0</v>
      </c>
      <c r="AW20">
        <f t="shared" si="5"/>
        <v>0</v>
      </c>
      <c r="AX20">
        <f t="shared" si="5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20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47244094488188981" right="0" top="0.59055118110236227" bottom="0.15748031496062992" header="0.31496062992125984" footer="0.15748031496062992"/>
  <pageSetup paperSize="9" fitToHeight="0" orientation="landscape" verticalDpi="0" r:id="rId1"/>
  <rowBreaks count="1" manualBreakCount="1">
    <brk id="2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ED4F8-8A2C-421C-8DA4-58869DECB8A5}">
  <sheetPr>
    <tabColor rgb="FFFFFFB7"/>
    <pageSetUpPr fitToPage="1"/>
  </sheetPr>
  <dimension ref="A1:AY148"/>
  <sheetViews>
    <sheetView workbookViewId="0">
      <pane xSplit="4" ySplit="4" topLeftCell="E140" activePane="bottomRight" state="frozen"/>
      <selection pane="topRight" activeCell="E1" sqref="E1"/>
      <selection pane="bottomLeft" activeCell="A5" sqref="A5"/>
      <selection pane="bottomRight" activeCell="F134" sqref="F134:AZ142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3" customWidth="1"/>
    <col min="14" max="51" width="9" hidden="1" customWidth="1"/>
  </cols>
  <sheetData>
    <row r="1" spans="1:51" ht="30" customHeight="1" x14ac:dyDescent="0.3">
      <c r="A1" s="78" t="s">
        <v>235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51" ht="23.1" customHeight="1" x14ac:dyDescent="0.3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51" ht="23.1" customHeight="1" x14ac:dyDescent="0.3">
      <c r="A3" s="87" t="s">
        <v>73</v>
      </c>
      <c r="B3" s="87" t="s">
        <v>74</v>
      </c>
      <c r="C3" s="87" t="s">
        <v>4</v>
      </c>
      <c r="D3" s="87" t="s">
        <v>75</v>
      </c>
      <c r="E3" s="87" t="s">
        <v>76</v>
      </c>
      <c r="F3" s="87"/>
      <c r="G3" s="87" t="s">
        <v>77</v>
      </c>
      <c r="H3" s="87"/>
      <c r="I3" s="87" t="s">
        <v>78</v>
      </c>
      <c r="J3" s="87"/>
      <c r="K3" s="87" t="s">
        <v>79</v>
      </c>
      <c r="L3" s="87"/>
      <c r="M3" s="87" t="s">
        <v>53</v>
      </c>
    </row>
    <row r="4" spans="1:51" ht="23.1" customHeight="1" x14ac:dyDescent="0.3">
      <c r="A4" s="87"/>
      <c r="B4" s="87"/>
      <c r="C4" s="87"/>
      <c r="D4" s="87"/>
      <c r="E4" s="60" t="s">
        <v>80</v>
      </c>
      <c r="F4" s="60" t="s">
        <v>81</v>
      </c>
      <c r="G4" s="60" t="s">
        <v>80</v>
      </c>
      <c r="H4" s="60" t="s">
        <v>81</v>
      </c>
      <c r="I4" s="60" t="s">
        <v>80</v>
      </c>
      <c r="J4" s="60" t="s">
        <v>81</v>
      </c>
      <c r="K4" s="60" t="s">
        <v>80</v>
      </c>
      <c r="L4" s="60" t="s">
        <v>81</v>
      </c>
      <c r="M4" s="87"/>
      <c r="N4" t="s">
        <v>82</v>
      </c>
      <c r="O4" t="s">
        <v>83</v>
      </c>
      <c r="P4" t="s">
        <v>84</v>
      </c>
      <c r="Q4" t="s">
        <v>85</v>
      </c>
      <c r="R4" t="s">
        <v>86</v>
      </c>
      <c r="S4" t="s">
        <v>87</v>
      </c>
      <c r="T4" t="s">
        <v>88</v>
      </c>
      <c r="U4" t="s">
        <v>89</v>
      </c>
      <c r="V4" t="s">
        <v>90</v>
      </c>
      <c r="W4" t="s">
        <v>91</v>
      </c>
      <c r="X4" t="s">
        <v>92</v>
      </c>
      <c r="Y4" t="s">
        <v>93</v>
      </c>
      <c r="Z4" t="s">
        <v>94</v>
      </c>
      <c r="AA4" t="s">
        <v>95</v>
      </c>
      <c r="AB4" t="s">
        <v>96</v>
      </c>
      <c r="AC4" t="s">
        <v>97</v>
      </c>
      <c r="AD4" t="s">
        <v>98</v>
      </c>
      <c r="AE4" t="s">
        <v>99</v>
      </c>
      <c r="AF4" t="s">
        <v>100</v>
      </c>
      <c r="AG4" t="s">
        <v>101</v>
      </c>
      <c r="AH4" t="s">
        <v>102</v>
      </c>
      <c r="AI4" t="s">
        <v>103</v>
      </c>
      <c r="AJ4" t="s">
        <v>104</v>
      </c>
      <c r="AK4" t="s">
        <v>105</v>
      </c>
      <c r="AL4" t="s">
        <v>106</v>
      </c>
      <c r="AM4" t="s">
        <v>107</v>
      </c>
      <c r="AN4" t="s">
        <v>108</v>
      </c>
      <c r="AO4" t="s">
        <v>109</v>
      </c>
      <c r="AP4" t="s">
        <v>110</v>
      </c>
      <c r="AQ4" t="s">
        <v>111</v>
      </c>
      <c r="AR4" t="s">
        <v>112</v>
      </c>
      <c r="AS4" t="s">
        <v>113</v>
      </c>
      <c r="AT4" t="s">
        <v>114</v>
      </c>
      <c r="AU4" t="s">
        <v>115</v>
      </c>
      <c r="AV4" t="s">
        <v>116</v>
      </c>
      <c r="AW4" t="s">
        <v>117</v>
      </c>
      <c r="AX4" t="s">
        <v>118</v>
      </c>
      <c r="AY4" t="s">
        <v>16</v>
      </c>
    </row>
    <row r="5" spans="1:51" ht="23.1" customHeight="1" x14ac:dyDescent="0.3">
      <c r="A5" s="90" t="s">
        <v>58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2"/>
    </row>
    <row r="6" spans="1:51" ht="23.1" customHeight="1" x14ac:dyDescent="0.3">
      <c r="A6" s="34" t="s">
        <v>17</v>
      </c>
      <c r="B6" s="34" t="s">
        <v>27</v>
      </c>
      <c r="C6" s="56" t="s">
        <v>18</v>
      </c>
      <c r="D6" s="35">
        <f>공량산출서!F8</f>
        <v>36.75</v>
      </c>
      <c r="E6" s="35"/>
      <c r="F6" s="35"/>
      <c r="G6" s="35"/>
      <c r="H6" s="35"/>
      <c r="I6" s="35"/>
      <c r="J6" s="35"/>
      <c r="K6" s="35"/>
      <c r="L6" s="35"/>
      <c r="M6" s="35"/>
      <c r="P6" s="4"/>
    </row>
    <row r="7" spans="1:51" ht="23.1" customHeight="1" x14ac:dyDescent="0.3">
      <c r="A7" s="34" t="s">
        <v>217</v>
      </c>
      <c r="B7" s="34" t="s">
        <v>224</v>
      </c>
      <c r="C7" s="56" t="s">
        <v>18</v>
      </c>
      <c r="D7" s="35">
        <f>공량산출서!F10</f>
        <v>38.5</v>
      </c>
      <c r="E7" s="35"/>
      <c r="F7" s="35"/>
      <c r="G7" s="35"/>
      <c r="H7" s="35"/>
      <c r="I7" s="35"/>
      <c r="J7" s="35"/>
      <c r="K7" s="35"/>
      <c r="L7" s="35"/>
      <c r="M7" s="35"/>
      <c r="P7" s="4"/>
    </row>
    <row r="8" spans="1:51" ht="23.1" customHeight="1" x14ac:dyDescent="0.3">
      <c r="A8" s="34" t="s">
        <v>119</v>
      </c>
      <c r="B8" s="36" t="str">
        <f>"배관배선의 " &amp; N8*100 &amp; "%"</f>
        <v>배관배선의 0%</v>
      </c>
      <c r="C8" s="56" t="s">
        <v>120</v>
      </c>
      <c r="D8" s="35">
        <v>1</v>
      </c>
      <c r="E8" s="35"/>
      <c r="F8" s="35"/>
      <c r="G8" s="35"/>
      <c r="H8" s="35"/>
      <c r="I8" s="35"/>
      <c r="J8" s="35"/>
      <c r="K8" s="35"/>
      <c r="L8" s="35"/>
      <c r="M8" s="35"/>
      <c r="P8" s="4"/>
      <c r="AW8" s="4"/>
      <c r="AX8" s="4"/>
    </row>
    <row r="9" spans="1:51" ht="23.1" customHeight="1" x14ac:dyDescent="0.3">
      <c r="A9" s="34" t="s">
        <v>60</v>
      </c>
      <c r="B9" s="34" t="s">
        <v>36</v>
      </c>
      <c r="C9" s="56" t="s">
        <v>30</v>
      </c>
      <c r="D9" s="35" t="s">
        <v>121</v>
      </c>
      <c r="E9" s="35"/>
      <c r="F9" s="35"/>
      <c r="G9" s="35"/>
      <c r="H9" s="35"/>
      <c r="I9" s="35"/>
      <c r="J9" s="35"/>
      <c r="K9" s="35"/>
      <c r="L9" s="35"/>
      <c r="M9" s="35"/>
      <c r="P9" s="4"/>
    </row>
    <row r="10" spans="1:51" ht="23.1" customHeight="1" x14ac:dyDescent="0.3">
      <c r="A10" s="34" t="s">
        <v>45</v>
      </c>
      <c r="B10" s="34" t="s">
        <v>43</v>
      </c>
      <c r="C10" s="56" t="s">
        <v>44</v>
      </c>
      <c r="D10" s="35">
        <f>공량산출서!G19</f>
        <v>0</v>
      </c>
      <c r="E10" s="35"/>
      <c r="F10" s="35"/>
      <c r="G10" s="35"/>
      <c r="H10" s="35"/>
      <c r="I10" s="35"/>
      <c r="J10" s="35"/>
      <c r="K10" s="35"/>
      <c r="L10" s="35"/>
      <c r="M10" s="35"/>
      <c r="P10" s="4"/>
    </row>
    <row r="11" spans="1:51" ht="23.1" customHeight="1" x14ac:dyDescent="0.3">
      <c r="A11" s="34" t="s">
        <v>42</v>
      </c>
      <c r="B11" s="34" t="s">
        <v>43</v>
      </c>
      <c r="C11" s="56" t="s">
        <v>44</v>
      </c>
      <c r="D11" s="35">
        <f>공량산출서!H19</f>
        <v>0</v>
      </c>
      <c r="E11" s="35"/>
      <c r="F11" s="35"/>
      <c r="G11" s="35"/>
      <c r="H11" s="35"/>
      <c r="I11" s="35"/>
      <c r="J11" s="35"/>
      <c r="K11" s="35"/>
      <c r="L11" s="35"/>
      <c r="M11" s="35"/>
      <c r="P11" s="4"/>
    </row>
    <row r="12" spans="1:51" ht="23.1" customHeight="1" x14ac:dyDescent="0.3">
      <c r="A12" s="34" t="s">
        <v>122</v>
      </c>
      <c r="B12" s="36" t="str">
        <f>"노무비의 " &amp; N12*100 &amp; "%"</f>
        <v>노무비의 0%</v>
      </c>
      <c r="C12" s="56" t="s">
        <v>120</v>
      </c>
      <c r="D12" s="35">
        <v>1</v>
      </c>
      <c r="E12" s="35"/>
      <c r="F12" s="35"/>
      <c r="G12" s="35"/>
      <c r="H12" s="35"/>
      <c r="I12" s="35"/>
      <c r="J12" s="35"/>
      <c r="K12" s="35"/>
      <c r="L12" s="35"/>
      <c r="M12" s="35"/>
      <c r="P12" s="4"/>
      <c r="AW12" s="4"/>
      <c r="AX12" s="4"/>
    </row>
    <row r="13" spans="1:51" ht="23.1" customHeight="1" x14ac:dyDescent="0.3">
      <c r="A13" s="36"/>
      <c r="B13" s="36"/>
      <c r="C13" s="57"/>
      <c r="D13" s="35"/>
      <c r="E13" s="35"/>
      <c r="F13" s="35"/>
      <c r="G13" s="35"/>
      <c r="H13" s="35"/>
      <c r="I13" s="35"/>
      <c r="J13" s="35"/>
      <c r="K13" s="35"/>
      <c r="L13" s="35"/>
      <c r="M13" s="35"/>
    </row>
    <row r="14" spans="1:51" ht="23.1" customHeight="1" x14ac:dyDescent="0.3">
      <c r="A14" s="36"/>
      <c r="B14" s="36"/>
      <c r="C14" s="57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51" ht="23.1" customHeight="1" x14ac:dyDescent="0.3">
      <c r="A15" s="36"/>
      <c r="B15" s="36"/>
      <c r="C15" s="57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51" ht="23.1" customHeight="1" x14ac:dyDescent="0.3">
      <c r="A16" s="36"/>
      <c r="B16" s="36"/>
      <c r="C16" s="57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51" ht="23.1" customHeight="1" x14ac:dyDescent="0.3">
      <c r="A17" s="36"/>
      <c r="B17" s="36"/>
      <c r="C17" s="57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51" ht="23.1" customHeight="1" x14ac:dyDescent="0.3">
      <c r="A18" s="36"/>
      <c r="B18" s="36"/>
      <c r="C18" s="57"/>
      <c r="D18" s="35"/>
      <c r="E18" s="35"/>
      <c r="F18" s="35"/>
      <c r="G18" s="35"/>
      <c r="H18" s="35"/>
      <c r="I18" s="35"/>
      <c r="J18" s="35"/>
      <c r="K18" s="35"/>
      <c r="L18" s="35"/>
      <c r="M18" s="35"/>
    </row>
    <row r="19" spans="1:51" ht="23.1" customHeight="1" x14ac:dyDescent="0.3">
      <c r="A19" s="36"/>
      <c r="B19" s="36"/>
      <c r="C19" s="57"/>
      <c r="D19" s="35"/>
      <c r="E19" s="35"/>
      <c r="F19" s="35"/>
      <c r="G19" s="35"/>
      <c r="H19" s="35"/>
      <c r="I19" s="35"/>
      <c r="J19" s="35"/>
      <c r="K19" s="35"/>
      <c r="L19" s="35"/>
      <c r="M19" s="35"/>
    </row>
    <row r="20" spans="1:51" ht="23.1" customHeight="1" x14ac:dyDescent="0.3">
      <c r="A20" s="58" t="s">
        <v>62</v>
      </c>
      <c r="B20" s="37"/>
      <c r="C20" s="59"/>
      <c r="D20" s="38"/>
      <c r="E20" s="38"/>
      <c r="F20" s="38">
        <f>ROUNDDOWN(SUMIF(Q6:Q19, "1", F6:F19), 0)</f>
        <v>0</v>
      </c>
      <c r="G20" s="38"/>
      <c r="H20" s="38">
        <f>ROUNDDOWN(SUMIF(Q6:Q19, "1", H6:H19), 0)</f>
        <v>0</v>
      </c>
      <c r="I20" s="38"/>
      <c r="J20" s="38">
        <f>ROUNDDOWN(SUMIF(Q6:Q19, "1", J6:J19), 0)</f>
        <v>0</v>
      </c>
      <c r="K20" s="38"/>
      <c r="L20" s="38">
        <f>F20+H20+J20</f>
        <v>0</v>
      </c>
      <c r="M20" s="38"/>
      <c r="R20">
        <f t="shared" ref="R20:AY20" si="0">ROUNDDOWN(SUM(R6:R12), 0)</f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  <c r="AY20">
        <f t="shared" si="0"/>
        <v>0</v>
      </c>
    </row>
    <row r="21" spans="1:51" ht="23.1" customHeight="1" x14ac:dyDescent="0.3">
      <c r="A21" s="88" t="s">
        <v>63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</row>
    <row r="22" spans="1:51" ht="23.1" customHeight="1" x14ac:dyDescent="0.3">
      <c r="A22" s="34" t="s">
        <v>17</v>
      </c>
      <c r="B22" s="34" t="s">
        <v>25</v>
      </c>
      <c r="C22" s="56" t="s">
        <v>18</v>
      </c>
      <c r="D22" s="35">
        <f>공량산출서!F22</f>
        <v>52.5</v>
      </c>
      <c r="E22" s="35"/>
      <c r="F22" s="35"/>
      <c r="G22" s="35"/>
      <c r="H22" s="35"/>
      <c r="I22" s="35"/>
      <c r="J22" s="35"/>
      <c r="K22" s="35"/>
      <c r="L22" s="35"/>
      <c r="M22" s="35"/>
      <c r="P22" s="4"/>
    </row>
    <row r="23" spans="1:51" ht="23.1" customHeight="1" x14ac:dyDescent="0.3">
      <c r="A23" s="34" t="s">
        <v>217</v>
      </c>
      <c r="B23" s="34" t="s">
        <v>222</v>
      </c>
      <c r="C23" s="56" t="s">
        <v>18</v>
      </c>
      <c r="D23" s="35">
        <f>공량산출서!F24</f>
        <v>55</v>
      </c>
      <c r="E23" s="35"/>
      <c r="F23" s="35"/>
      <c r="G23" s="35"/>
      <c r="H23" s="35"/>
      <c r="I23" s="35"/>
      <c r="J23" s="35"/>
      <c r="K23" s="35"/>
      <c r="L23" s="35"/>
      <c r="M23" s="35"/>
      <c r="P23" s="4"/>
    </row>
    <row r="24" spans="1:51" ht="23.1" customHeight="1" x14ac:dyDescent="0.3">
      <c r="A24" s="34" t="s">
        <v>17</v>
      </c>
      <c r="B24" s="34" t="s">
        <v>19</v>
      </c>
      <c r="C24" s="56" t="s">
        <v>18</v>
      </c>
      <c r="D24" s="35">
        <f>공량산출서!F26</f>
        <v>682.5</v>
      </c>
      <c r="E24" s="35"/>
      <c r="F24" s="35"/>
      <c r="G24" s="35"/>
      <c r="H24" s="35"/>
      <c r="I24" s="35"/>
      <c r="J24" s="35"/>
      <c r="K24" s="35"/>
      <c r="L24" s="35"/>
      <c r="M24" s="35"/>
      <c r="P24" s="4"/>
    </row>
    <row r="25" spans="1:51" ht="23.1" customHeight="1" x14ac:dyDescent="0.3">
      <c r="A25" s="34" t="s">
        <v>119</v>
      </c>
      <c r="B25" s="36" t="str">
        <f>"배관배선의 " &amp; N25*100 &amp; "%"</f>
        <v>배관배선의 0%</v>
      </c>
      <c r="C25" s="56" t="s">
        <v>120</v>
      </c>
      <c r="D25" s="35">
        <v>1</v>
      </c>
      <c r="E25" s="35"/>
      <c r="F25" s="35"/>
      <c r="G25" s="35"/>
      <c r="H25" s="35"/>
      <c r="I25" s="35"/>
      <c r="J25" s="35"/>
      <c r="K25" s="35"/>
      <c r="L25" s="35"/>
      <c r="M25" s="35"/>
      <c r="P25" s="4"/>
      <c r="AW25" s="4"/>
      <c r="AX25" s="4"/>
    </row>
    <row r="26" spans="1:51" ht="23.1" customHeight="1" x14ac:dyDescent="0.3">
      <c r="A26" s="34" t="s">
        <v>38</v>
      </c>
      <c r="B26" s="34" t="s">
        <v>225</v>
      </c>
      <c r="C26" s="56" t="s">
        <v>30</v>
      </c>
      <c r="D26" s="35">
        <f>공량산출서!F28</f>
        <v>60</v>
      </c>
      <c r="E26" s="35"/>
      <c r="F26" s="35"/>
      <c r="G26" s="35"/>
      <c r="H26" s="35"/>
      <c r="I26" s="35"/>
      <c r="J26" s="35"/>
      <c r="K26" s="35"/>
      <c r="L26" s="35"/>
      <c r="M26" s="35"/>
      <c r="P26" s="4"/>
    </row>
    <row r="27" spans="1:51" ht="23.1" customHeight="1" x14ac:dyDescent="0.3">
      <c r="A27" s="34" t="s">
        <v>45</v>
      </c>
      <c r="B27" s="34" t="s">
        <v>43</v>
      </c>
      <c r="C27" s="56" t="s">
        <v>44</v>
      </c>
      <c r="D27" s="35">
        <f>공량산출서!G33</f>
        <v>0</v>
      </c>
      <c r="E27" s="35"/>
      <c r="F27" s="35"/>
      <c r="G27" s="35"/>
      <c r="H27" s="35"/>
      <c r="I27" s="35"/>
      <c r="J27" s="35"/>
      <c r="K27" s="35"/>
      <c r="L27" s="35"/>
      <c r="M27" s="35"/>
      <c r="P27" s="4"/>
    </row>
    <row r="28" spans="1:51" ht="23.1" customHeight="1" x14ac:dyDescent="0.3">
      <c r="A28" s="34" t="s">
        <v>42</v>
      </c>
      <c r="B28" s="34" t="s">
        <v>43</v>
      </c>
      <c r="C28" s="56" t="s">
        <v>44</v>
      </c>
      <c r="D28" s="35">
        <f>공량산출서!H33</f>
        <v>0</v>
      </c>
      <c r="E28" s="35"/>
      <c r="F28" s="35"/>
      <c r="G28" s="35"/>
      <c r="H28" s="35"/>
      <c r="I28" s="35"/>
      <c r="J28" s="35"/>
      <c r="K28" s="35"/>
      <c r="L28" s="35"/>
      <c r="M28" s="35"/>
      <c r="P28" s="4"/>
    </row>
    <row r="29" spans="1:51" ht="23.1" customHeight="1" x14ac:dyDescent="0.3">
      <c r="A29" s="34" t="s">
        <v>122</v>
      </c>
      <c r="B29" s="36" t="str">
        <f>"노무비의 " &amp; N29*100 &amp; "%"</f>
        <v>노무비의 0%</v>
      </c>
      <c r="C29" s="56" t="s">
        <v>120</v>
      </c>
      <c r="D29" s="35">
        <v>1</v>
      </c>
      <c r="E29" s="35"/>
      <c r="F29" s="35"/>
      <c r="G29" s="35"/>
      <c r="H29" s="35"/>
      <c r="I29" s="35"/>
      <c r="J29" s="35"/>
      <c r="K29" s="35"/>
      <c r="L29" s="35"/>
      <c r="M29" s="35"/>
      <c r="P29" s="4"/>
      <c r="AW29" s="4"/>
      <c r="AX29" s="4"/>
    </row>
    <row r="30" spans="1:51" ht="23.1" customHeight="1" x14ac:dyDescent="0.3">
      <c r="A30" s="36"/>
      <c r="B30" s="36"/>
      <c r="C30" s="57"/>
      <c r="D30" s="35"/>
      <c r="E30" s="35"/>
      <c r="F30" s="35"/>
      <c r="G30" s="35"/>
      <c r="H30" s="35"/>
      <c r="I30" s="35"/>
      <c r="J30" s="35"/>
      <c r="K30" s="35"/>
      <c r="L30" s="35"/>
      <c r="M30" s="35"/>
    </row>
    <row r="31" spans="1:51" ht="23.1" customHeight="1" x14ac:dyDescent="0.3">
      <c r="A31" s="36"/>
      <c r="B31" s="36"/>
      <c r="C31" s="57"/>
      <c r="D31" s="35"/>
      <c r="E31" s="35"/>
      <c r="F31" s="35"/>
      <c r="G31" s="35"/>
      <c r="H31" s="35"/>
      <c r="I31" s="35"/>
      <c r="J31" s="35"/>
      <c r="K31" s="35"/>
      <c r="L31" s="35"/>
      <c r="M31" s="35"/>
    </row>
    <row r="32" spans="1:51" ht="23.1" customHeight="1" x14ac:dyDescent="0.3">
      <c r="A32" s="36"/>
      <c r="B32" s="36"/>
      <c r="C32" s="57"/>
      <c r="D32" s="35"/>
      <c r="E32" s="35"/>
      <c r="F32" s="35"/>
      <c r="G32" s="35"/>
      <c r="H32" s="35"/>
      <c r="I32" s="35"/>
      <c r="J32" s="35"/>
      <c r="K32" s="35"/>
      <c r="L32" s="35"/>
      <c r="M32" s="35"/>
    </row>
    <row r="33" spans="1:51" ht="23.1" customHeight="1" x14ac:dyDescent="0.3">
      <c r="A33" s="36"/>
      <c r="B33" s="36"/>
      <c r="C33" s="57"/>
      <c r="D33" s="35"/>
      <c r="E33" s="35"/>
      <c r="F33" s="35"/>
      <c r="G33" s="35"/>
      <c r="H33" s="35"/>
      <c r="I33" s="35"/>
      <c r="J33" s="35"/>
      <c r="K33" s="35"/>
      <c r="L33" s="35"/>
      <c r="M33" s="35"/>
    </row>
    <row r="34" spans="1:51" ht="23.1" customHeight="1" x14ac:dyDescent="0.3">
      <c r="A34" s="36"/>
      <c r="B34" s="36"/>
      <c r="C34" s="57"/>
      <c r="D34" s="35"/>
      <c r="E34" s="35"/>
      <c r="F34" s="35"/>
      <c r="G34" s="35"/>
      <c r="H34" s="35"/>
      <c r="I34" s="35"/>
      <c r="J34" s="35"/>
      <c r="K34" s="35"/>
      <c r="L34" s="35"/>
      <c r="M34" s="35"/>
    </row>
    <row r="35" spans="1:51" ht="23.1" customHeight="1" x14ac:dyDescent="0.3">
      <c r="A35" s="36"/>
      <c r="B35" s="36"/>
      <c r="C35" s="57"/>
      <c r="D35" s="35"/>
      <c r="E35" s="35"/>
      <c r="F35" s="35"/>
      <c r="G35" s="35"/>
      <c r="H35" s="35"/>
      <c r="I35" s="35"/>
      <c r="J35" s="35"/>
      <c r="K35" s="35"/>
      <c r="L35" s="35"/>
      <c r="M35" s="35"/>
    </row>
    <row r="36" spans="1:51" ht="23.1" customHeight="1" x14ac:dyDescent="0.3">
      <c r="A36" s="58" t="s">
        <v>62</v>
      </c>
      <c r="B36" s="37"/>
      <c r="C36" s="59"/>
      <c r="D36" s="38"/>
      <c r="E36" s="38"/>
      <c r="F36" s="38">
        <f>ROUNDDOWN(SUMIF(Q22:Q35, "1", F22:F35), 0)</f>
        <v>0</v>
      </c>
      <c r="G36" s="38"/>
      <c r="H36" s="38">
        <f>ROUNDDOWN(SUMIF(Q22:Q35, "1", H22:H35), 0)</f>
        <v>0</v>
      </c>
      <c r="I36" s="38"/>
      <c r="J36" s="38">
        <f>ROUNDDOWN(SUMIF(Q22:Q35, "1", J22:J35), 0)</f>
        <v>0</v>
      </c>
      <c r="K36" s="38"/>
      <c r="L36" s="38">
        <f>F36+H36+J36</f>
        <v>0</v>
      </c>
      <c r="M36" s="38"/>
      <c r="R36">
        <f t="shared" ref="R36:AY36" si="1">ROUNDDOWN(SUM(R22:R29), 0)</f>
        <v>0</v>
      </c>
      <c r="S36">
        <f t="shared" si="1"/>
        <v>0</v>
      </c>
      <c r="T36">
        <f t="shared" si="1"/>
        <v>0</v>
      </c>
      <c r="U36">
        <f t="shared" si="1"/>
        <v>0</v>
      </c>
      <c r="V36">
        <f t="shared" si="1"/>
        <v>0</v>
      </c>
      <c r="W36">
        <f t="shared" si="1"/>
        <v>0</v>
      </c>
      <c r="X36">
        <f t="shared" si="1"/>
        <v>0</v>
      </c>
      <c r="Y36">
        <f t="shared" si="1"/>
        <v>0</v>
      </c>
      <c r="Z36">
        <f t="shared" si="1"/>
        <v>0</v>
      </c>
      <c r="AA36">
        <f t="shared" si="1"/>
        <v>0</v>
      </c>
      <c r="AB36">
        <f t="shared" si="1"/>
        <v>0</v>
      </c>
      <c r="AC36">
        <f t="shared" si="1"/>
        <v>0</v>
      </c>
      <c r="AD36">
        <f t="shared" si="1"/>
        <v>0</v>
      </c>
      <c r="AE36">
        <f t="shared" si="1"/>
        <v>0</v>
      </c>
      <c r="AF36">
        <f t="shared" si="1"/>
        <v>0</v>
      </c>
      <c r="AG36">
        <f t="shared" si="1"/>
        <v>0</v>
      </c>
      <c r="AH36">
        <f t="shared" si="1"/>
        <v>0</v>
      </c>
      <c r="AI36">
        <f t="shared" si="1"/>
        <v>0</v>
      </c>
      <c r="AJ36">
        <f t="shared" si="1"/>
        <v>0</v>
      </c>
      <c r="AK36">
        <f t="shared" si="1"/>
        <v>0</v>
      </c>
      <c r="AL36">
        <f t="shared" si="1"/>
        <v>0</v>
      </c>
      <c r="AM36">
        <f t="shared" si="1"/>
        <v>0</v>
      </c>
      <c r="AN36">
        <f t="shared" si="1"/>
        <v>0</v>
      </c>
      <c r="AO36">
        <f t="shared" si="1"/>
        <v>0</v>
      </c>
      <c r="AP36">
        <f t="shared" si="1"/>
        <v>0</v>
      </c>
      <c r="AQ36">
        <f t="shared" si="1"/>
        <v>0</v>
      </c>
      <c r="AR36">
        <f t="shared" si="1"/>
        <v>0</v>
      </c>
      <c r="AS36">
        <f t="shared" si="1"/>
        <v>0</v>
      </c>
      <c r="AT36">
        <f t="shared" si="1"/>
        <v>0</v>
      </c>
      <c r="AU36">
        <f t="shared" si="1"/>
        <v>0</v>
      </c>
      <c r="AV36">
        <f t="shared" si="1"/>
        <v>0</v>
      </c>
      <c r="AW36">
        <f t="shared" si="1"/>
        <v>0</v>
      </c>
      <c r="AX36">
        <f t="shared" si="1"/>
        <v>0</v>
      </c>
      <c r="AY36">
        <f t="shared" si="1"/>
        <v>0</v>
      </c>
    </row>
    <row r="37" spans="1:51" ht="23.1" customHeight="1" x14ac:dyDescent="0.3">
      <c r="A37" s="88" t="s">
        <v>66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</row>
    <row r="38" spans="1:51" ht="23.1" customHeight="1" x14ac:dyDescent="0.3">
      <c r="A38" s="34" t="s">
        <v>17</v>
      </c>
      <c r="B38" s="34" t="s">
        <v>25</v>
      </c>
      <c r="C38" s="56" t="s">
        <v>18</v>
      </c>
      <c r="D38" s="35">
        <f>공량산출서!F36</f>
        <v>15.75</v>
      </c>
      <c r="E38" s="35">
        <f>ROUNDDOWN(단가대비표!O7, 0)</f>
        <v>31254</v>
      </c>
      <c r="F38" s="35"/>
      <c r="G38" s="35"/>
      <c r="H38" s="35"/>
      <c r="I38" s="35"/>
      <c r="J38" s="35"/>
      <c r="K38" s="35"/>
      <c r="L38" s="35"/>
      <c r="M38" s="35"/>
      <c r="P38" s="4"/>
    </row>
    <row r="39" spans="1:51" ht="23.1" customHeight="1" x14ac:dyDescent="0.3">
      <c r="A39" s="34" t="s">
        <v>217</v>
      </c>
      <c r="B39" s="34" t="s">
        <v>222</v>
      </c>
      <c r="C39" s="56" t="s">
        <v>18</v>
      </c>
      <c r="D39" s="35">
        <f>공량산출서!F38</f>
        <v>16.5</v>
      </c>
      <c r="E39" s="35">
        <f>ROUNDDOWN(단가대비표!O13, 0)</f>
        <v>6432</v>
      </c>
      <c r="F39" s="35"/>
      <c r="G39" s="35"/>
      <c r="H39" s="35"/>
      <c r="I39" s="35"/>
      <c r="J39" s="35"/>
      <c r="K39" s="35"/>
      <c r="L39" s="35"/>
      <c r="M39" s="35"/>
      <c r="P39" s="4"/>
    </row>
    <row r="40" spans="1:51" ht="23.1" customHeight="1" x14ac:dyDescent="0.3">
      <c r="A40" s="34" t="s">
        <v>17</v>
      </c>
      <c r="B40" s="34" t="s">
        <v>24</v>
      </c>
      <c r="C40" s="56" t="s">
        <v>18</v>
      </c>
      <c r="D40" s="35">
        <f>공량산출서!F40</f>
        <v>63</v>
      </c>
      <c r="E40" s="35">
        <f>ROUNDDOWN(단가대비표!O6, 0)</f>
        <v>9566</v>
      </c>
      <c r="F40" s="35"/>
      <c r="G40" s="35"/>
      <c r="H40" s="35"/>
      <c r="I40" s="35"/>
      <c r="J40" s="35"/>
      <c r="K40" s="35"/>
      <c r="L40" s="35"/>
      <c r="M40" s="35"/>
      <c r="P40" s="4"/>
    </row>
    <row r="41" spans="1:51" ht="23.1" customHeight="1" x14ac:dyDescent="0.3">
      <c r="A41" s="34" t="s">
        <v>217</v>
      </c>
      <c r="B41" s="34" t="s">
        <v>218</v>
      </c>
      <c r="C41" s="56" t="s">
        <v>18</v>
      </c>
      <c r="D41" s="35">
        <f>공량산출서!F42</f>
        <v>66</v>
      </c>
      <c r="E41" s="35">
        <f>ROUNDDOWN(단가대비표!O12, 0)</f>
        <v>2226</v>
      </c>
      <c r="F41" s="35"/>
      <c r="G41" s="35"/>
      <c r="H41" s="35"/>
      <c r="I41" s="35"/>
      <c r="J41" s="35"/>
      <c r="K41" s="35"/>
      <c r="L41" s="35"/>
      <c r="M41" s="35"/>
      <c r="P41" s="4"/>
    </row>
    <row r="42" spans="1:51" ht="23.1" customHeight="1" x14ac:dyDescent="0.3">
      <c r="A42" s="34" t="s">
        <v>17</v>
      </c>
      <c r="B42" s="34" t="s">
        <v>26</v>
      </c>
      <c r="C42" s="56" t="s">
        <v>18</v>
      </c>
      <c r="D42" s="35">
        <f>공량산출서!F44</f>
        <v>63</v>
      </c>
      <c r="E42" s="35">
        <f>ROUNDDOWN(단가대비표!O8, 0)</f>
        <v>6028</v>
      </c>
      <c r="F42" s="35"/>
      <c r="G42" s="35"/>
      <c r="H42" s="35"/>
      <c r="I42" s="35"/>
      <c r="J42" s="35"/>
      <c r="K42" s="35"/>
      <c r="L42" s="35"/>
      <c r="M42" s="35"/>
      <c r="P42" s="4"/>
    </row>
    <row r="43" spans="1:51" ht="23.1" customHeight="1" x14ac:dyDescent="0.3">
      <c r="A43" s="34" t="s">
        <v>217</v>
      </c>
      <c r="B43" s="34" t="s">
        <v>223</v>
      </c>
      <c r="C43" s="56" t="s">
        <v>18</v>
      </c>
      <c r="D43" s="35">
        <f>공량산출서!F46</f>
        <v>66</v>
      </c>
      <c r="E43" s="35">
        <f>ROUNDDOWN(단가대비표!O14, 0)</f>
        <v>1500</v>
      </c>
      <c r="F43" s="35"/>
      <c r="G43" s="35"/>
      <c r="H43" s="35"/>
      <c r="I43" s="35"/>
      <c r="J43" s="35"/>
      <c r="K43" s="35"/>
      <c r="L43" s="35"/>
      <c r="M43" s="35"/>
      <c r="P43" s="4"/>
    </row>
    <row r="44" spans="1:51" ht="23.1" customHeight="1" x14ac:dyDescent="0.3">
      <c r="A44" s="34" t="s">
        <v>119</v>
      </c>
      <c r="B44" s="36" t="str">
        <f>"배관배선의 " &amp; N44*100 &amp; "%"</f>
        <v>배관배선의 0%</v>
      </c>
      <c r="C44" s="56" t="s">
        <v>120</v>
      </c>
      <c r="D44" s="35">
        <v>1</v>
      </c>
      <c r="E44" s="35">
        <f>SUMIF(O38:O47, "04", F38:F47)</f>
        <v>0</v>
      </c>
      <c r="F44" s="35"/>
      <c r="G44" s="35"/>
      <c r="H44" s="35"/>
      <c r="I44" s="35"/>
      <c r="J44" s="35"/>
      <c r="K44" s="35"/>
      <c r="L44" s="35"/>
      <c r="M44" s="35"/>
      <c r="P44" s="4"/>
      <c r="AW44" s="4"/>
      <c r="AX44" s="4"/>
    </row>
    <row r="45" spans="1:51" ht="23.1" customHeight="1" x14ac:dyDescent="0.3">
      <c r="A45" s="34" t="s">
        <v>45</v>
      </c>
      <c r="B45" s="34" t="s">
        <v>43</v>
      </c>
      <c r="C45" s="56" t="s">
        <v>44</v>
      </c>
      <c r="D45" s="35">
        <f>공량산출서!G61</f>
        <v>0</v>
      </c>
      <c r="E45" s="35">
        <v>0</v>
      </c>
      <c r="F45" s="35"/>
      <c r="G45" s="35"/>
      <c r="H45" s="35"/>
      <c r="I45" s="35"/>
      <c r="J45" s="35"/>
      <c r="K45" s="35"/>
      <c r="L45" s="35"/>
      <c r="M45" s="35"/>
      <c r="P45" s="4"/>
    </row>
    <row r="46" spans="1:51" ht="23.1" customHeight="1" x14ac:dyDescent="0.3">
      <c r="A46" s="34" t="s">
        <v>42</v>
      </c>
      <c r="B46" s="34" t="s">
        <v>43</v>
      </c>
      <c r="C46" s="56" t="s">
        <v>44</v>
      </c>
      <c r="D46" s="35">
        <f>공량산출서!H61</f>
        <v>0</v>
      </c>
      <c r="E46" s="35">
        <v>0</v>
      </c>
      <c r="F46" s="35"/>
      <c r="G46" s="35"/>
      <c r="H46" s="35"/>
      <c r="I46" s="35"/>
      <c r="J46" s="35"/>
      <c r="K46" s="35"/>
      <c r="L46" s="35"/>
      <c r="M46" s="35"/>
      <c r="P46" s="4"/>
    </row>
    <row r="47" spans="1:51" ht="23.1" customHeight="1" x14ac:dyDescent="0.3">
      <c r="A47" s="34" t="s">
        <v>122</v>
      </c>
      <c r="B47" s="36" t="str">
        <f>"노무비의 " &amp; N47*100 &amp; "%"</f>
        <v>노무비의 0%</v>
      </c>
      <c r="C47" s="56" t="s">
        <v>120</v>
      </c>
      <c r="D47" s="35">
        <v>1</v>
      </c>
      <c r="E47" s="35"/>
      <c r="F47" s="35"/>
      <c r="G47" s="35"/>
      <c r="H47" s="35"/>
      <c r="I47" s="35"/>
      <c r="J47" s="35"/>
      <c r="K47" s="35"/>
      <c r="L47" s="35"/>
      <c r="M47" s="35"/>
      <c r="P47" s="4"/>
      <c r="AW47" s="4"/>
      <c r="AX47" s="4"/>
    </row>
    <row r="48" spans="1:51" ht="23.1" customHeight="1" x14ac:dyDescent="0.3">
      <c r="A48" s="36"/>
      <c r="B48" s="36"/>
      <c r="C48" s="57"/>
      <c r="D48" s="35"/>
      <c r="E48" s="35"/>
      <c r="F48" s="35"/>
      <c r="G48" s="35"/>
      <c r="H48" s="35"/>
      <c r="I48" s="35"/>
      <c r="J48" s="35"/>
      <c r="K48" s="35"/>
      <c r="L48" s="35"/>
      <c r="M48" s="35"/>
    </row>
    <row r="49" spans="1:51" ht="23.1" customHeight="1" x14ac:dyDescent="0.3">
      <c r="A49" s="36"/>
      <c r="B49" s="36"/>
      <c r="C49" s="57"/>
      <c r="D49" s="35"/>
      <c r="E49" s="35"/>
      <c r="F49" s="35"/>
      <c r="G49" s="35"/>
      <c r="H49" s="35"/>
      <c r="I49" s="35"/>
      <c r="J49" s="35"/>
      <c r="K49" s="35"/>
      <c r="L49" s="35"/>
      <c r="M49" s="35"/>
    </row>
    <row r="50" spans="1:51" ht="23.1" customHeight="1" x14ac:dyDescent="0.3">
      <c r="A50" s="36"/>
      <c r="B50" s="36"/>
      <c r="C50" s="57"/>
      <c r="D50" s="35"/>
      <c r="E50" s="35"/>
      <c r="F50" s="35"/>
      <c r="G50" s="35"/>
      <c r="H50" s="35"/>
      <c r="I50" s="35"/>
      <c r="J50" s="35"/>
      <c r="K50" s="35"/>
      <c r="L50" s="35"/>
      <c r="M50" s="35"/>
    </row>
    <row r="51" spans="1:51" ht="23.1" customHeight="1" x14ac:dyDescent="0.3">
      <c r="A51" s="36"/>
      <c r="B51" s="36"/>
      <c r="C51" s="57"/>
      <c r="D51" s="35"/>
      <c r="E51" s="35"/>
      <c r="F51" s="35"/>
      <c r="G51" s="35"/>
      <c r="H51" s="35"/>
      <c r="I51" s="35"/>
      <c r="J51" s="35"/>
      <c r="K51" s="35"/>
      <c r="L51" s="35"/>
      <c r="M51" s="35"/>
    </row>
    <row r="52" spans="1:51" ht="23.1" customHeight="1" x14ac:dyDescent="0.3">
      <c r="A52" s="58" t="s">
        <v>62</v>
      </c>
      <c r="B52" s="37"/>
      <c r="C52" s="59"/>
      <c r="D52" s="38"/>
      <c r="E52" s="38"/>
      <c r="F52" s="38">
        <f>ROUNDDOWN(SUMIF(Q38:Q51, "1", F38:F51), 0)</f>
        <v>0</v>
      </c>
      <c r="G52" s="38"/>
      <c r="H52" s="38">
        <f>ROUNDDOWN(SUMIF(Q38:Q51, "1", H38:H51), 0)</f>
        <v>0</v>
      </c>
      <c r="I52" s="38"/>
      <c r="J52" s="38">
        <f>ROUNDDOWN(SUMIF(Q38:Q51, "1", J38:J51), 0)</f>
        <v>0</v>
      </c>
      <c r="K52" s="38"/>
      <c r="L52" s="38">
        <f>F52+H52+J52</f>
        <v>0</v>
      </c>
      <c r="M52" s="38"/>
      <c r="R52">
        <f t="shared" ref="R52:AY52" si="2">ROUNDDOWN(SUM(R38:R47), 0)</f>
        <v>0</v>
      </c>
      <c r="S52">
        <f t="shared" si="2"/>
        <v>0</v>
      </c>
      <c r="T52">
        <f t="shared" si="2"/>
        <v>0</v>
      </c>
      <c r="U52">
        <f t="shared" si="2"/>
        <v>0</v>
      </c>
      <c r="V52">
        <f t="shared" si="2"/>
        <v>0</v>
      </c>
      <c r="W52">
        <f t="shared" si="2"/>
        <v>0</v>
      </c>
      <c r="X52">
        <f t="shared" si="2"/>
        <v>0</v>
      </c>
      <c r="Y52">
        <f t="shared" si="2"/>
        <v>0</v>
      </c>
      <c r="Z52">
        <f t="shared" si="2"/>
        <v>0</v>
      </c>
      <c r="AA52">
        <f t="shared" si="2"/>
        <v>0</v>
      </c>
      <c r="AB52">
        <f t="shared" si="2"/>
        <v>0</v>
      </c>
      <c r="AC52">
        <f t="shared" si="2"/>
        <v>0</v>
      </c>
      <c r="AD52">
        <f t="shared" si="2"/>
        <v>0</v>
      </c>
      <c r="AE52">
        <f t="shared" si="2"/>
        <v>0</v>
      </c>
      <c r="AF52">
        <f t="shared" si="2"/>
        <v>0</v>
      </c>
      <c r="AG52">
        <f t="shared" si="2"/>
        <v>0</v>
      </c>
      <c r="AH52">
        <f t="shared" si="2"/>
        <v>0</v>
      </c>
      <c r="AI52">
        <f t="shared" si="2"/>
        <v>0</v>
      </c>
      <c r="AJ52">
        <f t="shared" si="2"/>
        <v>0</v>
      </c>
      <c r="AK52">
        <f t="shared" si="2"/>
        <v>0</v>
      </c>
      <c r="AL52">
        <f t="shared" si="2"/>
        <v>0</v>
      </c>
      <c r="AM52">
        <f t="shared" si="2"/>
        <v>0</v>
      </c>
      <c r="AN52">
        <f t="shared" si="2"/>
        <v>0</v>
      </c>
      <c r="AO52">
        <f t="shared" si="2"/>
        <v>0</v>
      </c>
      <c r="AP52">
        <f t="shared" si="2"/>
        <v>0</v>
      </c>
      <c r="AQ52">
        <f t="shared" si="2"/>
        <v>0</v>
      </c>
      <c r="AR52">
        <f t="shared" si="2"/>
        <v>0</v>
      </c>
      <c r="AS52">
        <f t="shared" si="2"/>
        <v>0</v>
      </c>
      <c r="AT52">
        <f t="shared" si="2"/>
        <v>0</v>
      </c>
      <c r="AU52">
        <f t="shared" si="2"/>
        <v>0</v>
      </c>
      <c r="AV52">
        <f t="shared" si="2"/>
        <v>0</v>
      </c>
      <c r="AW52">
        <f t="shared" si="2"/>
        <v>0</v>
      </c>
      <c r="AX52">
        <f t="shared" si="2"/>
        <v>0</v>
      </c>
      <c r="AY52">
        <f t="shared" si="2"/>
        <v>0</v>
      </c>
    </row>
    <row r="53" spans="1:51" ht="23.1" customHeight="1" x14ac:dyDescent="0.3">
      <c r="A53" s="88" t="s">
        <v>67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</row>
    <row r="54" spans="1:51" ht="23.1" customHeight="1" x14ac:dyDescent="0.3">
      <c r="A54" s="34" t="s">
        <v>38</v>
      </c>
      <c r="B54" s="34" t="s">
        <v>225</v>
      </c>
      <c r="C54" s="56" t="s">
        <v>30</v>
      </c>
      <c r="D54" s="35">
        <f>공량산출서!F64</f>
        <v>10</v>
      </c>
      <c r="E54" s="35">
        <f>ROUNDDOWN(단가대비표!O16, 0)</f>
        <v>1485</v>
      </c>
      <c r="F54" s="35"/>
      <c r="G54" s="35"/>
      <c r="H54" s="35"/>
      <c r="I54" s="35"/>
      <c r="J54" s="35"/>
      <c r="K54" s="35"/>
      <c r="L54" s="35"/>
      <c r="M54" s="35"/>
      <c r="P54" s="4"/>
    </row>
    <row r="55" spans="1:51" ht="23.1" customHeight="1" x14ac:dyDescent="0.3">
      <c r="A55" s="34" t="s">
        <v>38</v>
      </c>
      <c r="B55" s="34" t="s">
        <v>41</v>
      </c>
      <c r="C55" s="56" t="s">
        <v>30</v>
      </c>
      <c r="D55" s="35">
        <f>공량산출서!F66</f>
        <v>2</v>
      </c>
      <c r="E55" s="35">
        <f>ROUNDDOWN(단가대비표!O18, 0)</f>
        <v>3427</v>
      </c>
      <c r="F55" s="35"/>
      <c r="G55" s="35"/>
      <c r="H55" s="35"/>
      <c r="I55" s="35"/>
      <c r="J55" s="35"/>
      <c r="K55" s="35"/>
      <c r="L55" s="35"/>
      <c r="M55" s="35"/>
      <c r="P55" s="4"/>
    </row>
    <row r="56" spans="1:51" ht="23.1" customHeight="1" x14ac:dyDescent="0.3">
      <c r="A56" s="34" t="s">
        <v>17</v>
      </c>
      <c r="B56" s="34" t="s">
        <v>19</v>
      </c>
      <c r="C56" s="56" t="s">
        <v>18</v>
      </c>
      <c r="D56" s="35">
        <f>공량산출서!F68</f>
        <v>294</v>
      </c>
      <c r="E56" s="35">
        <f>ROUNDDOWN(단가대비표!O5, 0)</f>
        <v>3368</v>
      </c>
      <c r="F56" s="35"/>
      <c r="G56" s="35"/>
      <c r="H56" s="35"/>
      <c r="I56" s="35"/>
      <c r="J56" s="35"/>
      <c r="K56" s="35"/>
      <c r="L56" s="35"/>
      <c r="M56" s="35"/>
      <c r="P56" s="4"/>
    </row>
    <row r="57" spans="1:51" ht="23.1" customHeight="1" x14ac:dyDescent="0.3">
      <c r="A57" s="34" t="s">
        <v>119</v>
      </c>
      <c r="B57" s="36" t="str">
        <f>"배관배선의 " &amp; N57*100 &amp; "%"</f>
        <v>배관배선의 0%</v>
      </c>
      <c r="C57" s="56" t="s">
        <v>120</v>
      </c>
      <c r="D57" s="35">
        <v>1</v>
      </c>
      <c r="E57" s="35">
        <f>SUMIF(O54:O60, "04", F54:F60)</f>
        <v>0</v>
      </c>
      <c r="F57" s="35"/>
      <c r="G57" s="35"/>
      <c r="H57" s="35"/>
      <c r="I57" s="35"/>
      <c r="J57" s="35"/>
      <c r="K57" s="35"/>
      <c r="L57" s="35"/>
      <c r="M57" s="35"/>
      <c r="P57" s="4"/>
      <c r="AW57" s="4"/>
      <c r="AX57" s="4"/>
    </row>
    <row r="58" spans="1:51" ht="23.1" customHeight="1" x14ac:dyDescent="0.3">
      <c r="A58" s="34" t="s">
        <v>45</v>
      </c>
      <c r="B58" s="34" t="s">
        <v>43</v>
      </c>
      <c r="C58" s="56" t="s">
        <v>44</v>
      </c>
      <c r="D58" s="35">
        <f>공량산출서!G75</f>
        <v>0</v>
      </c>
      <c r="E58" s="35">
        <v>0</v>
      </c>
      <c r="F58" s="35"/>
      <c r="G58" s="35"/>
      <c r="H58" s="35"/>
      <c r="I58" s="35"/>
      <c r="J58" s="35"/>
      <c r="K58" s="35"/>
      <c r="L58" s="35"/>
      <c r="M58" s="35"/>
      <c r="P58" s="4"/>
    </row>
    <row r="59" spans="1:51" ht="23.1" customHeight="1" x14ac:dyDescent="0.3">
      <c r="A59" s="34" t="s">
        <v>42</v>
      </c>
      <c r="B59" s="34" t="s">
        <v>43</v>
      </c>
      <c r="C59" s="56" t="s">
        <v>44</v>
      </c>
      <c r="D59" s="35">
        <f>공량산출서!H75</f>
        <v>0</v>
      </c>
      <c r="E59" s="35">
        <v>0</v>
      </c>
      <c r="F59" s="35"/>
      <c r="G59" s="35"/>
      <c r="H59" s="35"/>
      <c r="I59" s="35"/>
      <c r="J59" s="35"/>
      <c r="K59" s="35"/>
      <c r="L59" s="35"/>
      <c r="M59" s="35"/>
      <c r="P59" s="4"/>
    </row>
    <row r="60" spans="1:51" ht="23.1" customHeight="1" x14ac:dyDescent="0.3">
      <c r="A60" s="34" t="s">
        <v>122</v>
      </c>
      <c r="B60" s="36" t="str">
        <f>"노무비의 " &amp; N60*100 &amp; "%"</f>
        <v>노무비의 0%</v>
      </c>
      <c r="C60" s="56" t="s">
        <v>120</v>
      </c>
      <c r="D60" s="35">
        <v>1</v>
      </c>
      <c r="E60" s="35"/>
      <c r="F60" s="35"/>
      <c r="G60" s="35"/>
      <c r="H60" s="35"/>
      <c r="I60" s="35"/>
      <c r="J60" s="35"/>
      <c r="K60" s="35"/>
      <c r="L60" s="35"/>
      <c r="M60" s="35"/>
      <c r="P60" s="4"/>
      <c r="AW60" s="4"/>
      <c r="AX60" s="4"/>
    </row>
    <row r="61" spans="1:51" ht="23.1" customHeight="1" x14ac:dyDescent="0.3">
      <c r="A61" s="36"/>
      <c r="B61" s="36"/>
      <c r="C61" s="57"/>
      <c r="D61" s="35"/>
      <c r="E61" s="35"/>
      <c r="F61" s="35"/>
      <c r="G61" s="35"/>
      <c r="H61" s="35"/>
      <c r="I61" s="35"/>
      <c r="J61" s="35"/>
      <c r="K61" s="35"/>
      <c r="L61" s="35"/>
      <c r="M61" s="35"/>
    </row>
    <row r="62" spans="1:51" ht="23.1" customHeight="1" x14ac:dyDescent="0.3">
      <c r="A62" s="36"/>
      <c r="B62" s="36"/>
      <c r="C62" s="57"/>
      <c r="D62" s="35"/>
      <c r="E62" s="35"/>
      <c r="F62" s="35"/>
      <c r="G62" s="35"/>
      <c r="H62" s="35"/>
      <c r="I62" s="35"/>
      <c r="J62" s="35"/>
      <c r="K62" s="35"/>
      <c r="L62" s="35"/>
      <c r="M62" s="35"/>
    </row>
    <row r="63" spans="1:51" ht="23.1" customHeight="1" x14ac:dyDescent="0.3">
      <c r="A63" s="36"/>
      <c r="B63" s="36"/>
      <c r="C63" s="57"/>
      <c r="D63" s="35"/>
      <c r="E63" s="35"/>
      <c r="F63" s="35"/>
      <c r="G63" s="35"/>
      <c r="H63" s="35"/>
      <c r="I63" s="35"/>
      <c r="J63" s="35"/>
      <c r="K63" s="35"/>
      <c r="L63" s="35"/>
      <c r="M63" s="35"/>
    </row>
    <row r="64" spans="1:51" ht="23.1" customHeight="1" x14ac:dyDescent="0.3">
      <c r="A64" s="36"/>
      <c r="B64" s="36"/>
      <c r="C64" s="57"/>
      <c r="D64" s="35"/>
      <c r="E64" s="35"/>
      <c r="F64" s="35"/>
      <c r="G64" s="35"/>
      <c r="H64" s="35"/>
      <c r="I64" s="35"/>
      <c r="J64" s="35"/>
      <c r="K64" s="35"/>
      <c r="L64" s="35"/>
      <c r="M64" s="35"/>
    </row>
    <row r="65" spans="1:51" ht="23.1" customHeight="1" x14ac:dyDescent="0.3">
      <c r="A65" s="36"/>
      <c r="B65" s="36"/>
      <c r="C65" s="57"/>
      <c r="D65" s="35"/>
      <c r="E65" s="35"/>
      <c r="F65" s="35"/>
      <c r="G65" s="35"/>
      <c r="H65" s="35"/>
      <c r="I65" s="35"/>
      <c r="J65" s="35"/>
      <c r="K65" s="35"/>
      <c r="L65" s="35"/>
      <c r="M65" s="35"/>
    </row>
    <row r="66" spans="1:51" ht="23.1" customHeight="1" x14ac:dyDescent="0.3">
      <c r="A66" s="36"/>
      <c r="B66" s="36"/>
      <c r="C66" s="57"/>
      <c r="D66" s="35"/>
      <c r="E66" s="35"/>
      <c r="F66" s="35"/>
      <c r="G66" s="35"/>
      <c r="H66" s="35"/>
      <c r="I66" s="35"/>
      <c r="J66" s="35"/>
      <c r="K66" s="35"/>
      <c r="L66" s="35"/>
      <c r="M66" s="35"/>
    </row>
    <row r="67" spans="1:51" ht="23.1" customHeight="1" x14ac:dyDescent="0.3">
      <c r="A67" s="36"/>
      <c r="B67" s="36"/>
      <c r="C67" s="57"/>
      <c r="D67" s="35"/>
      <c r="E67" s="35"/>
      <c r="F67" s="35"/>
      <c r="G67" s="35"/>
      <c r="H67" s="35"/>
      <c r="I67" s="35"/>
      <c r="J67" s="35"/>
      <c r="K67" s="35"/>
      <c r="L67" s="35"/>
      <c r="M67" s="35"/>
    </row>
    <row r="68" spans="1:51" ht="23.1" customHeight="1" x14ac:dyDescent="0.3">
      <c r="A68" s="58" t="s">
        <v>62</v>
      </c>
      <c r="B68" s="37"/>
      <c r="C68" s="59"/>
      <c r="D68" s="38"/>
      <c r="E68" s="38"/>
      <c r="F68" s="38">
        <f>ROUNDDOWN(SUMIF(Q54:Q67, "1", F54:F67), 0)</f>
        <v>0</v>
      </c>
      <c r="G68" s="38"/>
      <c r="H68" s="38">
        <f>ROUNDDOWN(SUMIF(Q54:Q67, "1", H54:H67), 0)</f>
        <v>0</v>
      </c>
      <c r="I68" s="38"/>
      <c r="J68" s="38">
        <f>ROUNDDOWN(SUMIF(Q54:Q67, "1", J54:J67), 0)</f>
        <v>0</v>
      </c>
      <c r="K68" s="38"/>
      <c r="L68" s="38">
        <f>F68+H68+J68</f>
        <v>0</v>
      </c>
      <c r="M68" s="38"/>
      <c r="R68">
        <f t="shared" ref="R68:AY68" si="3">ROUNDDOWN(SUM(R54:R60), 0)</f>
        <v>0</v>
      </c>
      <c r="S68">
        <f t="shared" si="3"/>
        <v>0</v>
      </c>
      <c r="T68">
        <f t="shared" si="3"/>
        <v>0</v>
      </c>
      <c r="U68">
        <f t="shared" si="3"/>
        <v>0</v>
      </c>
      <c r="V68">
        <f t="shared" si="3"/>
        <v>0</v>
      </c>
      <c r="W68">
        <f t="shared" si="3"/>
        <v>0</v>
      </c>
      <c r="X68">
        <f t="shared" si="3"/>
        <v>0</v>
      </c>
      <c r="Y68">
        <f t="shared" si="3"/>
        <v>0</v>
      </c>
      <c r="Z68">
        <f t="shared" si="3"/>
        <v>0</v>
      </c>
      <c r="AA68">
        <f t="shared" si="3"/>
        <v>0</v>
      </c>
      <c r="AB68">
        <f t="shared" si="3"/>
        <v>0</v>
      </c>
      <c r="AC68">
        <f t="shared" si="3"/>
        <v>0</v>
      </c>
      <c r="AD68">
        <f t="shared" si="3"/>
        <v>0</v>
      </c>
      <c r="AE68">
        <f t="shared" si="3"/>
        <v>0</v>
      </c>
      <c r="AF68">
        <f t="shared" si="3"/>
        <v>0</v>
      </c>
      <c r="AG68">
        <f t="shared" si="3"/>
        <v>0</v>
      </c>
      <c r="AH68">
        <f t="shared" si="3"/>
        <v>0</v>
      </c>
      <c r="AI68">
        <f t="shared" si="3"/>
        <v>0</v>
      </c>
      <c r="AJ68">
        <f t="shared" si="3"/>
        <v>0</v>
      </c>
      <c r="AK68">
        <f t="shared" si="3"/>
        <v>0</v>
      </c>
      <c r="AL68">
        <f t="shared" si="3"/>
        <v>0</v>
      </c>
      <c r="AM68">
        <f t="shared" si="3"/>
        <v>0</v>
      </c>
      <c r="AN68">
        <f t="shared" si="3"/>
        <v>0</v>
      </c>
      <c r="AO68">
        <f t="shared" si="3"/>
        <v>0</v>
      </c>
      <c r="AP68">
        <f t="shared" si="3"/>
        <v>0</v>
      </c>
      <c r="AQ68">
        <f t="shared" si="3"/>
        <v>0</v>
      </c>
      <c r="AR68">
        <f t="shared" si="3"/>
        <v>0</v>
      </c>
      <c r="AS68">
        <f t="shared" si="3"/>
        <v>0</v>
      </c>
      <c r="AT68">
        <f t="shared" si="3"/>
        <v>0</v>
      </c>
      <c r="AU68">
        <f t="shared" si="3"/>
        <v>0</v>
      </c>
      <c r="AV68">
        <f t="shared" si="3"/>
        <v>0</v>
      </c>
      <c r="AW68">
        <f t="shared" si="3"/>
        <v>0</v>
      </c>
      <c r="AX68">
        <f t="shared" si="3"/>
        <v>0</v>
      </c>
      <c r="AY68">
        <f t="shared" si="3"/>
        <v>0</v>
      </c>
    </row>
    <row r="69" spans="1:51" ht="23.1" customHeight="1" x14ac:dyDescent="0.3">
      <c r="A69" s="88" t="s">
        <v>68</v>
      </c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</row>
    <row r="70" spans="1:51" ht="23.1" customHeight="1" x14ac:dyDescent="0.3">
      <c r="A70" s="34" t="s">
        <v>38</v>
      </c>
      <c r="B70" s="34" t="s">
        <v>225</v>
      </c>
      <c r="C70" s="56" t="s">
        <v>30</v>
      </c>
      <c r="D70" s="35">
        <f>공량산출서!F78</f>
        <v>5</v>
      </c>
      <c r="E70" s="35">
        <f>ROUNDDOWN(단가대비표!O16, 0)</f>
        <v>1485</v>
      </c>
      <c r="F70" s="35"/>
      <c r="G70" s="35"/>
      <c r="H70" s="35"/>
      <c r="I70" s="35"/>
      <c r="J70" s="35"/>
      <c r="K70" s="35"/>
      <c r="L70" s="35"/>
      <c r="M70" s="35"/>
      <c r="P70" s="4"/>
    </row>
    <row r="71" spans="1:51" ht="23.1" customHeight="1" x14ac:dyDescent="0.3">
      <c r="A71" s="34" t="s">
        <v>17</v>
      </c>
      <c r="B71" s="34" t="s">
        <v>19</v>
      </c>
      <c r="C71" s="56" t="s">
        <v>18</v>
      </c>
      <c r="D71" s="35">
        <f>공량산출서!F80</f>
        <v>189</v>
      </c>
      <c r="E71" s="35">
        <f>ROUNDDOWN(단가대비표!O5, 0)</f>
        <v>3368</v>
      </c>
      <c r="F71" s="35"/>
      <c r="G71" s="35"/>
      <c r="H71" s="35"/>
      <c r="I71" s="35"/>
      <c r="J71" s="35"/>
      <c r="K71" s="35"/>
      <c r="L71" s="35"/>
      <c r="M71" s="35"/>
      <c r="P71" s="4"/>
    </row>
    <row r="72" spans="1:51" ht="23.1" customHeight="1" x14ac:dyDescent="0.3">
      <c r="A72" s="34" t="s">
        <v>119</v>
      </c>
      <c r="B72" s="36" t="str">
        <f>"배관배선의 " &amp; N72*100 &amp; "%"</f>
        <v>배관배선의 0%</v>
      </c>
      <c r="C72" s="56" t="s">
        <v>120</v>
      </c>
      <c r="D72" s="35">
        <v>1</v>
      </c>
      <c r="E72" s="35">
        <f>SUMIF(O70:O75, "04", F70:F75)</f>
        <v>0</v>
      </c>
      <c r="F72" s="35"/>
      <c r="G72" s="35"/>
      <c r="H72" s="35"/>
      <c r="I72" s="35"/>
      <c r="J72" s="35"/>
      <c r="K72" s="35"/>
      <c r="L72" s="35"/>
      <c r="M72" s="35"/>
      <c r="P72" s="4"/>
      <c r="AW72" s="4"/>
      <c r="AX72" s="4"/>
    </row>
    <row r="73" spans="1:51" ht="23.1" customHeight="1" x14ac:dyDescent="0.3">
      <c r="A73" s="34" t="s">
        <v>45</v>
      </c>
      <c r="B73" s="34" t="s">
        <v>43</v>
      </c>
      <c r="C73" s="56" t="s">
        <v>44</v>
      </c>
      <c r="D73" s="35">
        <f>공량산출서!G89</f>
        <v>0</v>
      </c>
      <c r="E73" s="35">
        <v>0</v>
      </c>
      <c r="F73" s="35"/>
      <c r="G73" s="35"/>
      <c r="H73" s="35"/>
      <c r="I73" s="35"/>
      <c r="J73" s="35"/>
      <c r="K73" s="35"/>
      <c r="L73" s="35"/>
      <c r="M73" s="35"/>
      <c r="P73" s="4"/>
    </row>
    <row r="74" spans="1:51" ht="23.1" customHeight="1" x14ac:dyDescent="0.3">
      <c r="A74" s="34" t="s">
        <v>42</v>
      </c>
      <c r="B74" s="34" t="s">
        <v>43</v>
      </c>
      <c r="C74" s="56" t="s">
        <v>44</v>
      </c>
      <c r="D74" s="35">
        <f>공량산출서!H89</f>
        <v>0</v>
      </c>
      <c r="E74" s="35">
        <v>0</v>
      </c>
      <c r="F74" s="35"/>
      <c r="G74" s="35"/>
      <c r="H74" s="35"/>
      <c r="I74" s="35"/>
      <c r="J74" s="35"/>
      <c r="K74" s="35"/>
      <c r="L74" s="35"/>
      <c r="M74" s="35"/>
      <c r="P74" s="4"/>
    </row>
    <row r="75" spans="1:51" ht="23.1" customHeight="1" x14ac:dyDescent="0.3">
      <c r="A75" s="34" t="s">
        <v>122</v>
      </c>
      <c r="B75" s="36" t="str">
        <f>"노무비의 " &amp; N75*100 &amp; "%"</f>
        <v>노무비의 0%</v>
      </c>
      <c r="C75" s="56" t="s">
        <v>120</v>
      </c>
      <c r="D75" s="35">
        <v>1</v>
      </c>
      <c r="E75" s="35"/>
      <c r="F75" s="35"/>
      <c r="G75" s="35"/>
      <c r="H75" s="35"/>
      <c r="I75" s="35"/>
      <c r="J75" s="35"/>
      <c r="K75" s="35"/>
      <c r="L75" s="35"/>
      <c r="M75" s="35"/>
      <c r="P75" s="4"/>
      <c r="AW75" s="4"/>
      <c r="AX75" s="4"/>
    </row>
    <row r="76" spans="1:51" ht="23.1" customHeight="1" x14ac:dyDescent="0.3">
      <c r="A76" s="36"/>
      <c r="B76" s="36"/>
      <c r="C76" s="57"/>
      <c r="D76" s="35"/>
      <c r="E76" s="35"/>
      <c r="F76" s="35"/>
      <c r="G76" s="35"/>
      <c r="H76" s="35"/>
      <c r="I76" s="35"/>
      <c r="J76" s="35"/>
      <c r="K76" s="35"/>
      <c r="L76" s="35"/>
      <c r="M76" s="35"/>
    </row>
    <row r="77" spans="1:51" ht="23.1" customHeight="1" x14ac:dyDescent="0.3">
      <c r="A77" s="36"/>
      <c r="B77" s="36"/>
      <c r="C77" s="57"/>
      <c r="D77" s="35"/>
      <c r="E77" s="35"/>
      <c r="F77" s="35"/>
      <c r="G77" s="35"/>
      <c r="H77" s="35"/>
      <c r="I77" s="35"/>
      <c r="J77" s="35"/>
      <c r="K77" s="35"/>
      <c r="L77" s="35"/>
      <c r="M77" s="35"/>
    </row>
    <row r="78" spans="1:51" ht="23.1" customHeight="1" x14ac:dyDescent="0.3">
      <c r="A78" s="36"/>
      <c r="B78" s="36"/>
      <c r="C78" s="57"/>
      <c r="D78" s="35"/>
      <c r="E78" s="35"/>
      <c r="F78" s="35"/>
      <c r="G78" s="35"/>
      <c r="H78" s="35"/>
      <c r="I78" s="35"/>
      <c r="J78" s="35"/>
      <c r="K78" s="35"/>
      <c r="L78" s="35"/>
      <c r="M78" s="35"/>
    </row>
    <row r="79" spans="1:51" ht="23.1" customHeight="1" x14ac:dyDescent="0.3">
      <c r="A79" s="36"/>
      <c r="B79" s="36"/>
      <c r="C79" s="57"/>
      <c r="D79" s="35"/>
      <c r="E79" s="35"/>
      <c r="F79" s="35"/>
      <c r="G79" s="35"/>
      <c r="H79" s="35"/>
      <c r="I79" s="35"/>
      <c r="J79" s="35"/>
      <c r="K79" s="35"/>
      <c r="L79" s="35"/>
      <c r="M79" s="35"/>
    </row>
    <row r="80" spans="1:51" ht="23.1" customHeight="1" x14ac:dyDescent="0.3">
      <c r="A80" s="36"/>
      <c r="B80" s="36"/>
      <c r="C80" s="57"/>
      <c r="D80" s="35"/>
      <c r="E80" s="35"/>
      <c r="F80" s="35"/>
      <c r="G80" s="35"/>
      <c r="H80" s="35"/>
      <c r="I80" s="35"/>
      <c r="J80" s="35"/>
      <c r="K80" s="35"/>
      <c r="L80" s="35"/>
      <c r="M80" s="35"/>
    </row>
    <row r="81" spans="1:51" ht="23.1" customHeight="1" x14ac:dyDescent="0.3">
      <c r="A81" s="36"/>
      <c r="B81" s="36"/>
      <c r="C81" s="57"/>
      <c r="D81" s="35"/>
      <c r="E81" s="35"/>
      <c r="F81" s="35"/>
      <c r="G81" s="35"/>
      <c r="H81" s="35"/>
      <c r="I81" s="35"/>
      <c r="J81" s="35"/>
      <c r="K81" s="35"/>
      <c r="L81" s="35"/>
      <c r="M81" s="35"/>
    </row>
    <row r="82" spans="1:51" ht="23.1" customHeight="1" x14ac:dyDescent="0.3">
      <c r="A82" s="36"/>
      <c r="B82" s="36"/>
      <c r="C82" s="57"/>
      <c r="D82" s="35"/>
      <c r="E82" s="35"/>
      <c r="F82" s="35"/>
      <c r="G82" s="35"/>
      <c r="H82" s="35"/>
      <c r="I82" s="35"/>
      <c r="J82" s="35"/>
      <c r="K82" s="35"/>
      <c r="L82" s="35"/>
      <c r="M82" s="35"/>
    </row>
    <row r="83" spans="1:51" ht="23.1" customHeight="1" x14ac:dyDescent="0.3">
      <c r="A83" s="36"/>
      <c r="B83" s="36"/>
      <c r="C83" s="57"/>
      <c r="D83" s="35"/>
      <c r="E83" s="35"/>
      <c r="F83" s="35"/>
      <c r="G83" s="35"/>
      <c r="H83" s="35"/>
      <c r="I83" s="35"/>
      <c r="J83" s="35"/>
      <c r="K83" s="35"/>
      <c r="L83" s="35"/>
      <c r="M83" s="35"/>
    </row>
    <row r="84" spans="1:51" ht="23.1" customHeight="1" x14ac:dyDescent="0.3">
      <c r="A84" s="58" t="s">
        <v>62</v>
      </c>
      <c r="B84" s="37"/>
      <c r="C84" s="59"/>
      <c r="D84" s="38"/>
      <c r="E84" s="38"/>
      <c r="F84" s="38">
        <f>ROUNDDOWN(SUMIF(Q70:Q83, "1", F70:F83), 0)</f>
        <v>0</v>
      </c>
      <c r="G84" s="38"/>
      <c r="H84" s="38">
        <f>ROUNDDOWN(SUMIF(Q70:Q83, "1", H70:H83), 0)</f>
        <v>0</v>
      </c>
      <c r="I84" s="38"/>
      <c r="J84" s="38">
        <f>ROUNDDOWN(SUMIF(Q70:Q83, "1", J70:J83), 0)</f>
        <v>0</v>
      </c>
      <c r="K84" s="38"/>
      <c r="L84" s="38">
        <f>F84+H84+J84</f>
        <v>0</v>
      </c>
      <c r="M84" s="38"/>
      <c r="R84">
        <f t="shared" ref="R84:AY84" si="4">ROUNDDOWN(SUM(R70:R75), 0)</f>
        <v>0</v>
      </c>
      <c r="S84">
        <f t="shared" si="4"/>
        <v>0</v>
      </c>
      <c r="T84">
        <f t="shared" si="4"/>
        <v>0</v>
      </c>
      <c r="U84">
        <f t="shared" si="4"/>
        <v>0</v>
      </c>
      <c r="V84">
        <f t="shared" si="4"/>
        <v>0</v>
      </c>
      <c r="W84">
        <f t="shared" si="4"/>
        <v>0</v>
      </c>
      <c r="X84">
        <f t="shared" si="4"/>
        <v>0</v>
      </c>
      <c r="Y84">
        <f t="shared" si="4"/>
        <v>0</v>
      </c>
      <c r="Z84">
        <f t="shared" si="4"/>
        <v>0</v>
      </c>
      <c r="AA84">
        <f t="shared" si="4"/>
        <v>0</v>
      </c>
      <c r="AB84">
        <f t="shared" si="4"/>
        <v>0</v>
      </c>
      <c r="AC84">
        <f t="shared" si="4"/>
        <v>0</v>
      </c>
      <c r="AD84">
        <f t="shared" si="4"/>
        <v>0</v>
      </c>
      <c r="AE84">
        <f t="shared" si="4"/>
        <v>0</v>
      </c>
      <c r="AF84">
        <f t="shared" si="4"/>
        <v>0</v>
      </c>
      <c r="AG84">
        <f t="shared" si="4"/>
        <v>0</v>
      </c>
      <c r="AH84">
        <f t="shared" si="4"/>
        <v>0</v>
      </c>
      <c r="AI84">
        <f t="shared" si="4"/>
        <v>0</v>
      </c>
      <c r="AJ84">
        <f t="shared" si="4"/>
        <v>0</v>
      </c>
      <c r="AK84">
        <f t="shared" si="4"/>
        <v>0</v>
      </c>
      <c r="AL84">
        <f t="shared" si="4"/>
        <v>0</v>
      </c>
      <c r="AM84">
        <f t="shared" si="4"/>
        <v>0</v>
      </c>
      <c r="AN84">
        <f t="shared" si="4"/>
        <v>0</v>
      </c>
      <c r="AO84">
        <f t="shared" si="4"/>
        <v>0</v>
      </c>
      <c r="AP84">
        <f t="shared" si="4"/>
        <v>0</v>
      </c>
      <c r="AQ84">
        <f t="shared" si="4"/>
        <v>0</v>
      </c>
      <c r="AR84">
        <f t="shared" si="4"/>
        <v>0</v>
      </c>
      <c r="AS84">
        <f t="shared" si="4"/>
        <v>0</v>
      </c>
      <c r="AT84">
        <f t="shared" si="4"/>
        <v>0</v>
      </c>
      <c r="AU84">
        <f t="shared" si="4"/>
        <v>0</v>
      </c>
      <c r="AV84">
        <f t="shared" si="4"/>
        <v>0</v>
      </c>
      <c r="AW84">
        <f t="shared" si="4"/>
        <v>0</v>
      </c>
      <c r="AX84">
        <f t="shared" si="4"/>
        <v>0</v>
      </c>
      <c r="AY84">
        <f t="shared" si="4"/>
        <v>0</v>
      </c>
    </row>
    <row r="85" spans="1:51" ht="23.1" customHeight="1" x14ac:dyDescent="0.3">
      <c r="A85" s="88" t="s">
        <v>69</v>
      </c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</row>
    <row r="86" spans="1:51" ht="23.1" customHeight="1" x14ac:dyDescent="0.3">
      <c r="A86" s="34" t="s">
        <v>28</v>
      </c>
      <c r="B86" s="34" t="s">
        <v>29</v>
      </c>
      <c r="C86" s="56" t="s">
        <v>30</v>
      </c>
      <c r="D86" s="35">
        <f>공량산출서!F92</f>
        <v>4</v>
      </c>
      <c r="E86" s="35">
        <f>ROUNDDOWN(단가대비표!O10, 0)</f>
        <v>16000</v>
      </c>
      <c r="F86" s="35"/>
      <c r="G86" s="35"/>
      <c r="H86" s="35"/>
      <c r="I86" s="35"/>
      <c r="J86" s="35"/>
      <c r="K86" s="35"/>
      <c r="L86" s="35"/>
      <c r="M86" s="39"/>
      <c r="P86" s="4"/>
    </row>
    <row r="87" spans="1:51" ht="23.1" customHeight="1" x14ac:dyDescent="0.3">
      <c r="A87" s="34" t="s">
        <v>38</v>
      </c>
      <c r="B87" s="34" t="s">
        <v>225</v>
      </c>
      <c r="C87" s="56" t="s">
        <v>30</v>
      </c>
      <c r="D87" s="35">
        <f>공량산출서!F94</f>
        <v>35</v>
      </c>
      <c r="E87" s="35">
        <f>ROUNDDOWN(단가대비표!O16, 0)</f>
        <v>1485</v>
      </c>
      <c r="F87" s="35"/>
      <c r="G87" s="35"/>
      <c r="H87" s="35"/>
      <c r="I87" s="35"/>
      <c r="J87" s="35"/>
      <c r="K87" s="35"/>
      <c r="L87" s="35"/>
      <c r="M87" s="35"/>
      <c r="P87" s="4"/>
    </row>
    <row r="88" spans="1:51" ht="23.1" customHeight="1" x14ac:dyDescent="0.3">
      <c r="A88" s="34" t="s">
        <v>17</v>
      </c>
      <c r="B88" s="34" t="s">
        <v>19</v>
      </c>
      <c r="C88" s="56" t="s">
        <v>18</v>
      </c>
      <c r="D88" s="35">
        <f>공량산출서!F96</f>
        <v>252</v>
      </c>
      <c r="E88" s="35">
        <f>ROUNDDOWN(단가대비표!O5, 0)</f>
        <v>3368</v>
      </c>
      <c r="F88" s="35"/>
      <c r="G88" s="35"/>
      <c r="H88" s="35"/>
      <c r="I88" s="35"/>
      <c r="J88" s="35"/>
      <c r="K88" s="35"/>
      <c r="L88" s="35"/>
      <c r="M88" s="35"/>
      <c r="P88" s="4"/>
    </row>
    <row r="89" spans="1:51" ht="23.1" customHeight="1" x14ac:dyDescent="0.3">
      <c r="A89" s="34" t="s">
        <v>119</v>
      </c>
      <c r="B89" s="36" t="str">
        <f>"배관배선의 " &amp; N89*100 &amp; "%"</f>
        <v>배관배선의 0%</v>
      </c>
      <c r="C89" s="56" t="s">
        <v>120</v>
      </c>
      <c r="D89" s="35">
        <v>1</v>
      </c>
      <c r="E89" s="35">
        <f>SUMIF(O86:O93, "04", F86:F93)</f>
        <v>0</v>
      </c>
      <c r="F89" s="35"/>
      <c r="G89" s="35"/>
      <c r="H89" s="35"/>
      <c r="I89" s="35"/>
      <c r="J89" s="35"/>
      <c r="K89" s="35"/>
      <c r="L89" s="35"/>
      <c r="M89" s="35"/>
      <c r="P89" s="4"/>
      <c r="AW89" s="4"/>
      <c r="AX89" s="4"/>
    </row>
    <row r="90" spans="1:51" ht="23.1" customHeight="1" x14ac:dyDescent="0.3">
      <c r="A90" s="34" t="s">
        <v>38</v>
      </c>
      <c r="B90" s="34" t="s">
        <v>39</v>
      </c>
      <c r="C90" s="56" t="s">
        <v>30</v>
      </c>
      <c r="D90" s="35">
        <f>공량산출서!F98</f>
        <v>2</v>
      </c>
      <c r="E90" s="35">
        <f>ROUNDDOWN(단가대비표!O17, 0)</f>
        <v>2233</v>
      </c>
      <c r="F90" s="35"/>
      <c r="G90" s="35"/>
      <c r="H90" s="35"/>
      <c r="I90" s="35"/>
      <c r="J90" s="35"/>
      <c r="K90" s="35"/>
      <c r="L90" s="35"/>
      <c r="M90" s="35"/>
      <c r="P90" s="4"/>
    </row>
    <row r="91" spans="1:51" ht="23.1" customHeight="1" x14ac:dyDescent="0.3">
      <c r="A91" s="34" t="s">
        <v>42</v>
      </c>
      <c r="B91" s="34" t="s">
        <v>43</v>
      </c>
      <c r="C91" s="56" t="s">
        <v>44</v>
      </c>
      <c r="D91" s="35">
        <f>공량산출서!G103</f>
        <v>0</v>
      </c>
      <c r="E91" s="35">
        <v>0</v>
      </c>
      <c r="F91" s="35"/>
      <c r="G91" s="35"/>
      <c r="H91" s="35"/>
      <c r="I91" s="35"/>
      <c r="J91" s="35"/>
      <c r="K91" s="35"/>
      <c r="L91" s="35"/>
      <c r="M91" s="35"/>
      <c r="P91" s="4"/>
    </row>
    <row r="92" spans="1:51" ht="23.1" customHeight="1" x14ac:dyDescent="0.3">
      <c r="A92" s="34" t="s">
        <v>45</v>
      </c>
      <c r="B92" s="34" t="s">
        <v>43</v>
      </c>
      <c r="C92" s="56" t="s">
        <v>44</v>
      </c>
      <c r="D92" s="35">
        <f>공량산출서!H103</f>
        <v>0</v>
      </c>
      <c r="E92" s="35">
        <v>0</v>
      </c>
      <c r="F92" s="35"/>
      <c r="G92" s="35"/>
      <c r="H92" s="35"/>
      <c r="I92" s="35"/>
      <c r="J92" s="35"/>
      <c r="K92" s="35"/>
      <c r="L92" s="35"/>
      <c r="M92" s="35"/>
      <c r="P92" s="4"/>
    </row>
    <row r="93" spans="1:51" ht="23.1" customHeight="1" x14ac:dyDescent="0.3">
      <c r="A93" s="34" t="s">
        <v>122</v>
      </c>
      <c r="B93" s="36" t="str">
        <f>"노무비의 " &amp; N93*100 &amp; "%"</f>
        <v>노무비의 0%</v>
      </c>
      <c r="C93" s="56" t="s">
        <v>120</v>
      </c>
      <c r="D93" s="35">
        <v>1</v>
      </c>
      <c r="E93" s="35"/>
      <c r="F93" s="35"/>
      <c r="G93" s="35"/>
      <c r="H93" s="35"/>
      <c r="I93" s="35"/>
      <c r="J93" s="35"/>
      <c r="K93" s="35"/>
      <c r="L93" s="35"/>
      <c r="M93" s="35"/>
      <c r="P93" s="4"/>
      <c r="AW93" s="4"/>
      <c r="AX93" s="4"/>
    </row>
    <row r="94" spans="1:51" ht="23.1" customHeight="1" x14ac:dyDescent="0.3">
      <c r="A94" s="36"/>
      <c r="B94" s="36"/>
      <c r="C94" s="57"/>
      <c r="D94" s="35"/>
      <c r="E94" s="35"/>
      <c r="F94" s="35"/>
      <c r="G94" s="35"/>
      <c r="H94" s="35"/>
      <c r="I94" s="35"/>
      <c r="J94" s="35"/>
      <c r="K94" s="35"/>
      <c r="L94" s="35"/>
      <c r="M94" s="35"/>
    </row>
    <row r="95" spans="1:51" ht="23.1" customHeight="1" x14ac:dyDescent="0.3">
      <c r="A95" s="36"/>
      <c r="B95" s="36"/>
      <c r="C95" s="57"/>
      <c r="D95" s="35"/>
      <c r="E95" s="35"/>
      <c r="F95" s="35"/>
      <c r="G95" s="35"/>
      <c r="H95" s="35"/>
      <c r="I95" s="35"/>
      <c r="J95" s="35"/>
      <c r="K95" s="35"/>
      <c r="L95" s="35"/>
      <c r="M95" s="35"/>
    </row>
    <row r="96" spans="1:51" ht="23.1" customHeight="1" x14ac:dyDescent="0.3">
      <c r="A96" s="36"/>
      <c r="B96" s="36"/>
      <c r="C96" s="57"/>
      <c r="D96" s="35"/>
      <c r="E96" s="35"/>
      <c r="F96" s="35"/>
      <c r="G96" s="35"/>
      <c r="H96" s="35"/>
      <c r="I96" s="35"/>
      <c r="J96" s="35"/>
      <c r="K96" s="35"/>
      <c r="L96" s="35"/>
      <c r="M96" s="35"/>
    </row>
    <row r="97" spans="1:51" ht="23.1" customHeight="1" x14ac:dyDescent="0.3">
      <c r="A97" s="36"/>
      <c r="B97" s="36"/>
      <c r="C97" s="57"/>
      <c r="D97" s="35"/>
      <c r="E97" s="35"/>
      <c r="F97" s="35"/>
      <c r="G97" s="35"/>
      <c r="H97" s="35"/>
      <c r="I97" s="35"/>
      <c r="J97" s="35"/>
      <c r="K97" s="35"/>
      <c r="L97" s="35"/>
      <c r="M97" s="35"/>
    </row>
    <row r="98" spans="1:51" ht="23.1" customHeight="1" x14ac:dyDescent="0.3">
      <c r="A98" s="36"/>
      <c r="B98" s="36"/>
      <c r="C98" s="57"/>
      <c r="D98" s="35"/>
      <c r="E98" s="35"/>
      <c r="F98" s="35"/>
      <c r="G98" s="35"/>
      <c r="H98" s="35"/>
      <c r="I98" s="35"/>
      <c r="J98" s="35"/>
      <c r="K98" s="35"/>
      <c r="L98" s="35"/>
      <c r="M98" s="35"/>
    </row>
    <row r="99" spans="1:51" ht="23.1" customHeight="1" x14ac:dyDescent="0.3">
      <c r="A99" s="36"/>
      <c r="B99" s="36"/>
      <c r="C99" s="57"/>
      <c r="D99" s="35"/>
      <c r="E99" s="35"/>
      <c r="F99" s="35"/>
      <c r="G99" s="35"/>
      <c r="H99" s="35"/>
      <c r="I99" s="35"/>
      <c r="J99" s="35"/>
      <c r="K99" s="35"/>
      <c r="L99" s="35"/>
      <c r="M99" s="35"/>
    </row>
    <row r="100" spans="1:51" ht="23.1" customHeight="1" x14ac:dyDescent="0.3">
      <c r="A100" s="58" t="s">
        <v>62</v>
      </c>
      <c r="B100" s="37"/>
      <c r="C100" s="59"/>
      <c r="D100" s="38"/>
      <c r="E100" s="38"/>
      <c r="F100" s="38">
        <f>ROUNDDOWN(SUMIF(Q86:Q99, "1", F86:F99), 0)</f>
        <v>0</v>
      </c>
      <c r="G100" s="38"/>
      <c r="H100" s="38">
        <f>ROUNDDOWN(SUMIF(Q86:Q99, "1", H86:H99), 0)</f>
        <v>0</v>
      </c>
      <c r="I100" s="38"/>
      <c r="J100" s="38">
        <f>ROUNDDOWN(SUMIF(Q86:Q99, "1", J86:J99), 0)</f>
        <v>0</v>
      </c>
      <c r="K100" s="38"/>
      <c r="L100" s="38">
        <f>F100+H100+J100</f>
        <v>0</v>
      </c>
      <c r="M100" s="38"/>
      <c r="R100">
        <f t="shared" ref="R100:AY100" si="5">ROUNDDOWN(SUM(R86:R93), 0)</f>
        <v>0</v>
      </c>
      <c r="S100">
        <f t="shared" si="5"/>
        <v>0</v>
      </c>
      <c r="T100">
        <f t="shared" si="5"/>
        <v>0</v>
      </c>
      <c r="U100">
        <f t="shared" si="5"/>
        <v>0</v>
      </c>
      <c r="V100">
        <f t="shared" si="5"/>
        <v>0</v>
      </c>
      <c r="W100">
        <f t="shared" si="5"/>
        <v>0</v>
      </c>
      <c r="X100">
        <f t="shared" si="5"/>
        <v>0</v>
      </c>
      <c r="Y100">
        <f t="shared" si="5"/>
        <v>0</v>
      </c>
      <c r="Z100">
        <f t="shared" si="5"/>
        <v>0</v>
      </c>
      <c r="AA100">
        <f t="shared" si="5"/>
        <v>0</v>
      </c>
      <c r="AB100">
        <f t="shared" si="5"/>
        <v>0</v>
      </c>
      <c r="AC100">
        <f t="shared" si="5"/>
        <v>0</v>
      </c>
      <c r="AD100">
        <f t="shared" si="5"/>
        <v>0</v>
      </c>
      <c r="AE100">
        <f t="shared" si="5"/>
        <v>0</v>
      </c>
      <c r="AF100">
        <f t="shared" si="5"/>
        <v>0</v>
      </c>
      <c r="AG100">
        <f t="shared" si="5"/>
        <v>0</v>
      </c>
      <c r="AH100">
        <f t="shared" si="5"/>
        <v>0</v>
      </c>
      <c r="AI100">
        <f t="shared" si="5"/>
        <v>0</v>
      </c>
      <c r="AJ100">
        <f t="shared" si="5"/>
        <v>0</v>
      </c>
      <c r="AK100">
        <f t="shared" si="5"/>
        <v>0</v>
      </c>
      <c r="AL100">
        <f t="shared" si="5"/>
        <v>0</v>
      </c>
      <c r="AM100">
        <f t="shared" si="5"/>
        <v>0</v>
      </c>
      <c r="AN100">
        <f t="shared" si="5"/>
        <v>0</v>
      </c>
      <c r="AO100">
        <f t="shared" si="5"/>
        <v>0</v>
      </c>
      <c r="AP100">
        <f t="shared" si="5"/>
        <v>0</v>
      </c>
      <c r="AQ100">
        <f t="shared" si="5"/>
        <v>0</v>
      </c>
      <c r="AR100">
        <f t="shared" si="5"/>
        <v>0</v>
      </c>
      <c r="AS100">
        <f t="shared" si="5"/>
        <v>0</v>
      </c>
      <c r="AT100">
        <f t="shared" si="5"/>
        <v>0</v>
      </c>
      <c r="AU100">
        <f t="shared" si="5"/>
        <v>0</v>
      </c>
      <c r="AV100">
        <f t="shared" si="5"/>
        <v>0</v>
      </c>
      <c r="AW100">
        <f t="shared" si="5"/>
        <v>0</v>
      </c>
      <c r="AX100">
        <f t="shared" si="5"/>
        <v>0</v>
      </c>
      <c r="AY100">
        <f t="shared" si="5"/>
        <v>0</v>
      </c>
    </row>
    <row r="101" spans="1:51" ht="23.1" customHeight="1" x14ac:dyDescent="0.3">
      <c r="A101" s="88" t="s">
        <v>71</v>
      </c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</row>
    <row r="102" spans="1:51" ht="23.1" customHeight="1" x14ac:dyDescent="0.3">
      <c r="A102" s="34" t="s">
        <v>38</v>
      </c>
      <c r="B102" s="34" t="s">
        <v>225</v>
      </c>
      <c r="C102" s="56" t="s">
        <v>30</v>
      </c>
      <c r="D102" s="35">
        <f>공량산출서!F106</f>
        <v>10</v>
      </c>
      <c r="E102" s="35">
        <f>ROUNDDOWN(단가대비표!O16, 0)</f>
        <v>1485</v>
      </c>
      <c r="F102" s="35"/>
      <c r="G102" s="35"/>
      <c r="H102" s="35"/>
      <c r="I102" s="35"/>
      <c r="J102" s="35"/>
      <c r="K102" s="35"/>
      <c r="L102" s="35"/>
      <c r="M102" s="35"/>
      <c r="P102" s="4"/>
    </row>
    <row r="103" spans="1:51" ht="23.1" customHeight="1" x14ac:dyDescent="0.3">
      <c r="A103" s="34" t="s">
        <v>17</v>
      </c>
      <c r="B103" s="34" t="s">
        <v>19</v>
      </c>
      <c r="C103" s="56" t="s">
        <v>18</v>
      </c>
      <c r="D103" s="35">
        <f>공량산출서!F108</f>
        <v>252</v>
      </c>
      <c r="E103" s="35">
        <f>ROUNDDOWN(단가대비표!O5, 0)</f>
        <v>3368</v>
      </c>
      <c r="F103" s="35"/>
      <c r="G103" s="35"/>
      <c r="H103" s="35"/>
      <c r="I103" s="35"/>
      <c r="J103" s="35"/>
      <c r="K103" s="35"/>
      <c r="L103" s="35"/>
      <c r="M103" s="35"/>
      <c r="P103" s="4"/>
    </row>
    <row r="104" spans="1:51" ht="23.1" customHeight="1" x14ac:dyDescent="0.3">
      <c r="A104" s="34" t="s">
        <v>119</v>
      </c>
      <c r="B104" s="36" t="str">
        <f>"배관배선의 " &amp; N104*100 &amp; "%"</f>
        <v>배관배선의 0%</v>
      </c>
      <c r="C104" s="56" t="s">
        <v>120</v>
      </c>
      <c r="D104" s="35">
        <v>1</v>
      </c>
      <c r="E104" s="35">
        <f>SUMIF(O102:O107, "04", F102:F107)</f>
        <v>0</v>
      </c>
      <c r="F104" s="35"/>
      <c r="G104" s="35"/>
      <c r="H104" s="35"/>
      <c r="I104" s="35"/>
      <c r="J104" s="35"/>
      <c r="K104" s="35"/>
      <c r="L104" s="35"/>
      <c r="M104" s="35"/>
      <c r="P104" s="4"/>
      <c r="AW104" s="4"/>
      <c r="AX104" s="4"/>
    </row>
    <row r="105" spans="1:51" ht="23.1" customHeight="1" x14ac:dyDescent="0.3">
      <c r="A105" s="34" t="s">
        <v>45</v>
      </c>
      <c r="B105" s="34" t="s">
        <v>43</v>
      </c>
      <c r="C105" s="56" t="s">
        <v>44</v>
      </c>
      <c r="D105" s="35">
        <f>공량산출서!G117</f>
        <v>0</v>
      </c>
      <c r="E105" s="35">
        <v>0</v>
      </c>
      <c r="F105" s="35"/>
      <c r="G105" s="35"/>
      <c r="H105" s="35"/>
      <c r="I105" s="35"/>
      <c r="J105" s="35"/>
      <c r="K105" s="35"/>
      <c r="L105" s="35"/>
      <c r="M105" s="35"/>
      <c r="P105" s="4"/>
    </row>
    <row r="106" spans="1:51" ht="23.1" customHeight="1" x14ac:dyDescent="0.3">
      <c r="A106" s="34" t="s">
        <v>42</v>
      </c>
      <c r="B106" s="34" t="s">
        <v>43</v>
      </c>
      <c r="C106" s="56" t="s">
        <v>44</v>
      </c>
      <c r="D106" s="35">
        <f>공량산출서!H117</f>
        <v>0</v>
      </c>
      <c r="E106" s="35">
        <v>0</v>
      </c>
      <c r="F106" s="35"/>
      <c r="G106" s="35"/>
      <c r="H106" s="35"/>
      <c r="I106" s="35"/>
      <c r="J106" s="35"/>
      <c r="K106" s="35"/>
      <c r="L106" s="35"/>
      <c r="M106" s="35"/>
      <c r="P106" s="4"/>
    </row>
    <row r="107" spans="1:51" ht="23.1" customHeight="1" x14ac:dyDescent="0.3">
      <c r="A107" s="34" t="s">
        <v>122</v>
      </c>
      <c r="B107" s="36" t="str">
        <f>"노무비의 " &amp; N107*100 &amp; "%"</f>
        <v>노무비의 0%</v>
      </c>
      <c r="C107" s="56" t="s">
        <v>120</v>
      </c>
      <c r="D107" s="35">
        <v>1</v>
      </c>
      <c r="E107" s="35"/>
      <c r="F107" s="35"/>
      <c r="G107" s="35"/>
      <c r="H107" s="35"/>
      <c r="I107" s="35"/>
      <c r="J107" s="35"/>
      <c r="K107" s="35"/>
      <c r="L107" s="35"/>
      <c r="M107" s="35"/>
      <c r="P107" s="4"/>
      <c r="AW107" s="4"/>
      <c r="AX107" s="4"/>
    </row>
    <row r="108" spans="1:51" ht="23.1" customHeight="1" x14ac:dyDescent="0.3">
      <c r="A108" s="36"/>
      <c r="B108" s="36"/>
      <c r="C108" s="57"/>
      <c r="D108" s="35"/>
      <c r="E108" s="35"/>
      <c r="F108" s="35"/>
      <c r="G108" s="35"/>
      <c r="H108" s="35"/>
      <c r="I108" s="35"/>
      <c r="J108" s="35"/>
      <c r="K108" s="35"/>
      <c r="L108" s="35"/>
      <c r="M108" s="35"/>
    </row>
    <row r="109" spans="1:51" ht="23.1" customHeight="1" x14ac:dyDescent="0.3">
      <c r="A109" s="36"/>
      <c r="B109" s="36"/>
      <c r="C109" s="57"/>
      <c r="D109" s="35"/>
      <c r="E109" s="35"/>
      <c r="F109" s="35"/>
      <c r="G109" s="35"/>
      <c r="H109" s="35"/>
      <c r="I109" s="35"/>
      <c r="J109" s="35"/>
      <c r="K109" s="35"/>
      <c r="L109" s="35"/>
      <c r="M109" s="35"/>
    </row>
    <row r="110" spans="1:51" ht="23.1" customHeight="1" x14ac:dyDescent="0.3">
      <c r="A110" s="36"/>
      <c r="B110" s="36"/>
      <c r="C110" s="57"/>
      <c r="D110" s="35"/>
      <c r="E110" s="35"/>
      <c r="F110" s="35"/>
      <c r="G110" s="35"/>
      <c r="H110" s="35"/>
      <c r="I110" s="35"/>
      <c r="J110" s="35"/>
      <c r="K110" s="35"/>
      <c r="L110" s="35"/>
      <c r="M110" s="35"/>
    </row>
    <row r="111" spans="1:51" ht="23.1" customHeight="1" x14ac:dyDescent="0.3">
      <c r="A111" s="36"/>
      <c r="B111" s="36"/>
      <c r="C111" s="57"/>
      <c r="D111" s="35"/>
      <c r="E111" s="35"/>
      <c r="F111" s="35"/>
      <c r="G111" s="35"/>
      <c r="H111" s="35"/>
      <c r="I111" s="35"/>
      <c r="J111" s="35"/>
      <c r="K111" s="35"/>
      <c r="L111" s="35"/>
      <c r="M111" s="35"/>
    </row>
    <row r="112" spans="1:51" ht="23.1" customHeight="1" x14ac:dyDescent="0.3">
      <c r="A112" s="36"/>
      <c r="B112" s="36"/>
      <c r="C112" s="57"/>
      <c r="D112" s="35"/>
      <c r="E112" s="35"/>
      <c r="F112" s="35"/>
      <c r="G112" s="35"/>
      <c r="H112" s="35"/>
      <c r="I112" s="35"/>
      <c r="J112" s="35"/>
      <c r="K112" s="35"/>
      <c r="L112" s="35"/>
      <c r="M112" s="35"/>
    </row>
    <row r="113" spans="1:51" ht="23.1" customHeight="1" x14ac:dyDescent="0.3">
      <c r="A113" s="36"/>
      <c r="B113" s="36"/>
      <c r="C113" s="57"/>
      <c r="D113" s="35"/>
      <c r="E113" s="35"/>
      <c r="F113" s="35"/>
      <c r="G113" s="35"/>
      <c r="H113" s="35"/>
      <c r="I113" s="35"/>
      <c r="J113" s="35"/>
      <c r="K113" s="35"/>
      <c r="L113" s="35"/>
      <c r="M113" s="35"/>
    </row>
    <row r="114" spans="1:51" ht="23.1" customHeight="1" x14ac:dyDescent="0.3">
      <c r="A114" s="36"/>
      <c r="B114" s="36"/>
      <c r="C114" s="57"/>
      <c r="D114" s="35"/>
      <c r="E114" s="35"/>
      <c r="F114" s="35"/>
      <c r="G114" s="35"/>
      <c r="H114" s="35"/>
      <c r="I114" s="35"/>
      <c r="J114" s="35"/>
      <c r="K114" s="35"/>
      <c r="L114" s="35"/>
      <c r="M114" s="35"/>
    </row>
    <row r="115" spans="1:51" ht="23.1" customHeight="1" x14ac:dyDescent="0.3">
      <c r="A115" s="36"/>
      <c r="B115" s="36"/>
      <c r="C115" s="57"/>
      <c r="D115" s="35"/>
      <c r="E115" s="35"/>
      <c r="F115" s="35"/>
      <c r="G115" s="35"/>
      <c r="H115" s="35"/>
      <c r="I115" s="35"/>
      <c r="J115" s="35"/>
      <c r="K115" s="35"/>
      <c r="L115" s="35"/>
      <c r="M115" s="35"/>
    </row>
    <row r="116" spans="1:51" ht="23.1" customHeight="1" x14ac:dyDescent="0.3">
      <c r="A116" s="58" t="s">
        <v>62</v>
      </c>
      <c r="B116" s="37"/>
      <c r="C116" s="59"/>
      <c r="D116" s="38"/>
      <c r="E116" s="38"/>
      <c r="F116" s="38">
        <f>ROUNDDOWN(SUMIF(Q102:Q115, "1", F102:F115), 0)</f>
        <v>0</v>
      </c>
      <c r="G116" s="38"/>
      <c r="H116" s="38">
        <f>ROUNDDOWN(SUMIF(Q102:Q115, "1", H102:H115), 0)</f>
        <v>0</v>
      </c>
      <c r="I116" s="38"/>
      <c r="J116" s="38">
        <f>ROUNDDOWN(SUMIF(Q102:Q115, "1", J102:J115), 0)</f>
        <v>0</v>
      </c>
      <c r="K116" s="38"/>
      <c r="L116" s="38">
        <f>F116+H116+J116</f>
        <v>0</v>
      </c>
      <c r="M116" s="38"/>
      <c r="R116">
        <f t="shared" ref="R116:AY116" si="6">ROUNDDOWN(SUM(R102:R107), 0)</f>
        <v>0</v>
      </c>
      <c r="S116">
        <f t="shared" si="6"/>
        <v>0</v>
      </c>
      <c r="T116">
        <f t="shared" si="6"/>
        <v>0</v>
      </c>
      <c r="U116">
        <f t="shared" si="6"/>
        <v>0</v>
      </c>
      <c r="V116">
        <f t="shared" si="6"/>
        <v>0</v>
      </c>
      <c r="W116">
        <f t="shared" si="6"/>
        <v>0</v>
      </c>
      <c r="X116">
        <f t="shared" si="6"/>
        <v>0</v>
      </c>
      <c r="Y116">
        <f t="shared" si="6"/>
        <v>0</v>
      </c>
      <c r="Z116">
        <f t="shared" si="6"/>
        <v>0</v>
      </c>
      <c r="AA116">
        <f t="shared" si="6"/>
        <v>0</v>
      </c>
      <c r="AB116">
        <f t="shared" si="6"/>
        <v>0</v>
      </c>
      <c r="AC116">
        <f t="shared" si="6"/>
        <v>0</v>
      </c>
      <c r="AD116">
        <f t="shared" si="6"/>
        <v>0</v>
      </c>
      <c r="AE116">
        <f t="shared" si="6"/>
        <v>0</v>
      </c>
      <c r="AF116">
        <f t="shared" si="6"/>
        <v>0</v>
      </c>
      <c r="AG116">
        <f t="shared" si="6"/>
        <v>0</v>
      </c>
      <c r="AH116">
        <f t="shared" si="6"/>
        <v>0</v>
      </c>
      <c r="AI116">
        <f t="shared" si="6"/>
        <v>0</v>
      </c>
      <c r="AJ116">
        <f t="shared" si="6"/>
        <v>0</v>
      </c>
      <c r="AK116">
        <f t="shared" si="6"/>
        <v>0</v>
      </c>
      <c r="AL116">
        <f t="shared" si="6"/>
        <v>0</v>
      </c>
      <c r="AM116">
        <f t="shared" si="6"/>
        <v>0</v>
      </c>
      <c r="AN116">
        <f t="shared" si="6"/>
        <v>0</v>
      </c>
      <c r="AO116">
        <f t="shared" si="6"/>
        <v>0</v>
      </c>
      <c r="AP116">
        <f t="shared" si="6"/>
        <v>0</v>
      </c>
      <c r="AQ116">
        <f t="shared" si="6"/>
        <v>0</v>
      </c>
      <c r="AR116">
        <f t="shared" si="6"/>
        <v>0</v>
      </c>
      <c r="AS116">
        <f t="shared" si="6"/>
        <v>0</v>
      </c>
      <c r="AT116">
        <f t="shared" si="6"/>
        <v>0</v>
      </c>
      <c r="AU116">
        <f t="shared" si="6"/>
        <v>0</v>
      </c>
      <c r="AV116">
        <f t="shared" si="6"/>
        <v>0</v>
      </c>
      <c r="AW116">
        <f t="shared" si="6"/>
        <v>0</v>
      </c>
      <c r="AX116">
        <f t="shared" si="6"/>
        <v>0</v>
      </c>
      <c r="AY116">
        <f t="shared" si="6"/>
        <v>0</v>
      </c>
    </row>
    <row r="117" spans="1:51" ht="23.1" customHeight="1" x14ac:dyDescent="0.3">
      <c r="A117" s="88" t="s">
        <v>72</v>
      </c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</row>
    <row r="118" spans="1:51" ht="23.1" customHeight="1" x14ac:dyDescent="0.3">
      <c r="A118" s="34" t="s">
        <v>38</v>
      </c>
      <c r="B118" s="34" t="s">
        <v>225</v>
      </c>
      <c r="C118" s="56" t="s">
        <v>30</v>
      </c>
      <c r="D118" s="35">
        <f>공량산출서!F120</f>
        <v>30</v>
      </c>
      <c r="E118" s="35">
        <f>ROUNDDOWN(단가대비표!O16, 0)</f>
        <v>1485</v>
      </c>
      <c r="F118" s="35"/>
      <c r="G118" s="35"/>
      <c r="H118" s="35"/>
      <c r="I118" s="35"/>
      <c r="J118" s="35"/>
      <c r="K118" s="35"/>
      <c r="L118" s="35"/>
      <c r="M118" s="35"/>
      <c r="P118" s="4"/>
    </row>
    <row r="119" spans="1:51" ht="23.1" customHeight="1" x14ac:dyDescent="0.3">
      <c r="A119" s="34" t="s">
        <v>17</v>
      </c>
      <c r="B119" s="34" t="s">
        <v>26</v>
      </c>
      <c r="C119" s="56" t="s">
        <v>18</v>
      </c>
      <c r="D119" s="35">
        <f>공량산출서!F122</f>
        <v>21</v>
      </c>
      <c r="E119" s="35">
        <f>ROUNDDOWN(단가대비표!O8, 0)</f>
        <v>6028</v>
      </c>
      <c r="F119" s="35"/>
      <c r="G119" s="35"/>
      <c r="H119" s="35"/>
      <c r="I119" s="35"/>
      <c r="J119" s="35"/>
      <c r="K119" s="35"/>
      <c r="L119" s="35"/>
      <c r="M119" s="35"/>
      <c r="P119" s="4"/>
    </row>
    <row r="120" spans="1:51" ht="23.1" customHeight="1" x14ac:dyDescent="0.3">
      <c r="A120" s="34" t="s">
        <v>217</v>
      </c>
      <c r="B120" s="34" t="s">
        <v>223</v>
      </c>
      <c r="C120" s="56" t="s">
        <v>18</v>
      </c>
      <c r="D120" s="35">
        <f>공량산출서!F124</f>
        <v>22</v>
      </c>
      <c r="E120" s="35">
        <f>ROUNDDOWN(단가대비표!O14, 0)</f>
        <v>1500</v>
      </c>
      <c r="F120" s="35"/>
      <c r="G120" s="35"/>
      <c r="H120" s="35"/>
      <c r="I120" s="35"/>
      <c r="J120" s="35"/>
      <c r="K120" s="35"/>
      <c r="L120" s="35"/>
      <c r="M120" s="35"/>
      <c r="P120" s="4"/>
    </row>
    <row r="121" spans="1:51" ht="23.1" customHeight="1" x14ac:dyDescent="0.3">
      <c r="A121" s="34" t="s">
        <v>17</v>
      </c>
      <c r="B121" s="34" t="s">
        <v>19</v>
      </c>
      <c r="C121" s="56" t="s">
        <v>18</v>
      </c>
      <c r="D121" s="35">
        <f>공량산출서!F126</f>
        <v>262.5</v>
      </c>
      <c r="E121" s="35">
        <f>ROUNDDOWN(단가대비표!O5, 0)</f>
        <v>3368</v>
      </c>
      <c r="F121" s="35"/>
      <c r="G121" s="35"/>
      <c r="H121" s="35"/>
      <c r="I121" s="35"/>
      <c r="J121" s="35"/>
      <c r="K121" s="35"/>
      <c r="L121" s="35"/>
      <c r="M121" s="35"/>
      <c r="P121" s="4"/>
    </row>
    <row r="122" spans="1:51" ht="23.1" customHeight="1" x14ac:dyDescent="0.3">
      <c r="A122" s="34" t="s">
        <v>119</v>
      </c>
      <c r="B122" s="36" t="str">
        <f>"배관배선의 " &amp; N122*100 &amp; "%"</f>
        <v>배관배선의 0%</v>
      </c>
      <c r="C122" s="56" t="s">
        <v>120</v>
      </c>
      <c r="D122" s="35">
        <v>1</v>
      </c>
      <c r="E122" s="35">
        <f>SUMIF(O118:O125, "04", F118:F125)</f>
        <v>0</v>
      </c>
      <c r="F122" s="35"/>
      <c r="G122" s="35"/>
      <c r="H122" s="35"/>
      <c r="I122" s="35"/>
      <c r="J122" s="35"/>
      <c r="K122" s="35"/>
      <c r="L122" s="35"/>
      <c r="M122" s="35"/>
      <c r="P122" s="4"/>
      <c r="AW122" s="4"/>
      <c r="AX122" s="4"/>
    </row>
    <row r="123" spans="1:51" ht="23.1" customHeight="1" x14ac:dyDescent="0.3">
      <c r="A123" s="34" t="s">
        <v>45</v>
      </c>
      <c r="B123" s="34" t="s">
        <v>43</v>
      </c>
      <c r="C123" s="56" t="s">
        <v>44</v>
      </c>
      <c r="D123" s="35">
        <f>공량산출서!G131</f>
        <v>0</v>
      </c>
      <c r="E123" s="35">
        <v>0</v>
      </c>
      <c r="F123" s="35"/>
      <c r="G123" s="35"/>
      <c r="H123" s="35"/>
      <c r="I123" s="35"/>
      <c r="J123" s="35"/>
      <c r="K123" s="35"/>
      <c r="L123" s="35"/>
      <c r="M123" s="35"/>
      <c r="P123" s="4"/>
    </row>
    <row r="124" spans="1:51" ht="23.1" customHeight="1" x14ac:dyDescent="0.3">
      <c r="A124" s="34" t="s">
        <v>42</v>
      </c>
      <c r="B124" s="34" t="s">
        <v>43</v>
      </c>
      <c r="C124" s="56" t="s">
        <v>44</v>
      </c>
      <c r="D124" s="35">
        <f>공량산출서!H131</f>
        <v>0</v>
      </c>
      <c r="E124" s="35">
        <v>0</v>
      </c>
      <c r="F124" s="35"/>
      <c r="G124" s="35"/>
      <c r="H124" s="35"/>
      <c r="I124" s="35"/>
      <c r="J124" s="35"/>
      <c r="K124" s="35"/>
      <c r="L124" s="35"/>
      <c r="M124" s="35"/>
      <c r="P124" s="4"/>
    </row>
    <row r="125" spans="1:51" ht="23.1" customHeight="1" x14ac:dyDescent="0.3">
      <c r="A125" s="34" t="s">
        <v>122</v>
      </c>
      <c r="B125" s="36" t="str">
        <f>"노무비의 " &amp; N125*100 &amp; "%"</f>
        <v>노무비의 0%</v>
      </c>
      <c r="C125" s="56" t="s">
        <v>120</v>
      </c>
      <c r="D125" s="35">
        <v>1</v>
      </c>
      <c r="E125" s="35"/>
      <c r="F125" s="35"/>
      <c r="G125" s="35"/>
      <c r="H125" s="35"/>
      <c r="I125" s="35"/>
      <c r="J125" s="35"/>
      <c r="K125" s="35"/>
      <c r="L125" s="35"/>
      <c r="M125" s="35"/>
      <c r="P125" s="4"/>
      <c r="AW125" s="4"/>
      <c r="AX125" s="4"/>
    </row>
    <row r="126" spans="1:51" ht="23.1" customHeight="1" x14ac:dyDescent="0.3">
      <c r="A126" s="36"/>
      <c r="B126" s="36"/>
      <c r="C126" s="57"/>
      <c r="D126" s="35"/>
      <c r="E126" s="35"/>
      <c r="F126" s="35"/>
      <c r="G126" s="35"/>
      <c r="H126" s="35"/>
      <c r="I126" s="35"/>
      <c r="J126" s="35"/>
      <c r="K126" s="35"/>
      <c r="L126" s="35"/>
      <c r="M126" s="35"/>
    </row>
    <row r="127" spans="1:51" ht="23.1" customHeight="1" x14ac:dyDescent="0.3">
      <c r="A127" s="36"/>
      <c r="B127" s="36"/>
      <c r="C127" s="57"/>
      <c r="D127" s="35"/>
      <c r="E127" s="35"/>
      <c r="F127" s="35"/>
      <c r="G127" s="35"/>
      <c r="H127" s="35"/>
      <c r="I127" s="35"/>
      <c r="J127" s="35"/>
      <c r="K127" s="35"/>
      <c r="L127" s="35"/>
      <c r="M127" s="35"/>
    </row>
    <row r="128" spans="1:51" ht="23.1" customHeight="1" x14ac:dyDescent="0.3">
      <c r="A128" s="36"/>
      <c r="B128" s="36"/>
      <c r="C128" s="57"/>
      <c r="D128" s="35"/>
      <c r="E128" s="35"/>
      <c r="F128" s="35"/>
      <c r="G128" s="35"/>
      <c r="H128" s="35"/>
      <c r="I128" s="35"/>
      <c r="J128" s="35"/>
      <c r="K128" s="35"/>
      <c r="L128" s="35"/>
      <c r="M128" s="35"/>
    </row>
    <row r="129" spans="1:51" ht="23.1" customHeight="1" x14ac:dyDescent="0.3">
      <c r="A129" s="36"/>
      <c r="B129" s="36"/>
      <c r="C129" s="57"/>
      <c r="D129" s="35"/>
      <c r="E129" s="35"/>
      <c r="F129" s="35"/>
      <c r="G129" s="35"/>
      <c r="H129" s="35"/>
      <c r="I129" s="35"/>
      <c r="J129" s="35"/>
      <c r="K129" s="35"/>
      <c r="L129" s="35"/>
      <c r="M129" s="35"/>
    </row>
    <row r="130" spans="1:51" ht="23.1" customHeight="1" x14ac:dyDescent="0.3">
      <c r="A130" s="36"/>
      <c r="B130" s="36"/>
      <c r="C130" s="57"/>
      <c r="D130" s="35"/>
      <c r="E130" s="35"/>
      <c r="F130" s="35"/>
      <c r="G130" s="35"/>
      <c r="H130" s="35"/>
      <c r="I130" s="35"/>
      <c r="J130" s="35"/>
      <c r="K130" s="35"/>
      <c r="L130" s="35"/>
      <c r="M130" s="35"/>
    </row>
    <row r="131" spans="1:51" ht="23.1" customHeight="1" x14ac:dyDescent="0.3">
      <c r="A131" s="36"/>
      <c r="B131" s="36"/>
      <c r="C131" s="57"/>
      <c r="D131" s="35"/>
      <c r="E131" s="35"/>
      <c r="F131" s="35"/>
      <c r="G131" s="35"/>
      <c r="H131" s="35"/>
      <c r="I131" s="35"/>
      <c r="J131" s="35"/>
      <c r="K131" s="35"/>
      <c r="L131" s="35"/>
      <c r="M131" s="35"/>
    </row>
    <row r="132" spans="1:51" ht="23.1" customHeight="1" x14ac:dyDescent="0.3">
      <c r="A132" s="58" t="s">
        <v>62</v>
      </c>
      <c r="B132" s="37"/>
      <c r="C132" s="59"/>
      <c r="D132" s="38"/>
      <c r="E132" s="38"/>
      <c r="F132" s="38">
        <f>ROUNDDOWN(SUMIF(Q118:Q131, "1", F118:F131), 0)</f>
        <v>0</v>
      </c>
      <c r="G132" s="38"/>
      <c r="H132" s="38">
        <f>ROUNDDOWN(SUMIF(Q118:Q131, "1", H118:H131), 0)</f>
        <v>0</v>
      </c>
      <c r="I132" s="38"/>
      <c r="J132" s="38">
        <f>ROUNDDOWN(SUMIF(Q118:Q131, "1", J118:J131), 0)</f>
        <v>0</v>
      </c>
      <c r="K132" s="38"/>
      <c r="L132" s="38">
        <f>F132+H132+J132</f>
        <v>0</v>
      </c>
      <c r="M132" s="38"/>
      <c r="R132">
        <f t="shared" ref="R132:AY132" si="7">ROUNDDOWN(SUM(R118:R125), 0)</f>
        <v>0</v>
      </c>
      <c r="S132">
        <f t="shared" si="7"/>
        <v>0</v>
      </c>
      <c r="T132">
        <f t="shared" si="7"/>
        <v>0</v>
      </c>
      <c r="U132">
        <f t="shared" si="7"/>
        <v>0</v>
      </c>
      <c r="V132">
        <f t="shared" si="7"/>
        <v>0</v>
      </c>
      <c r="W132">
        <f t="shared" si="7"/>
        <v>0</v>
      </c>
      <c r="X132">
        <f t="shared" si="7"/>
        <v>0</v>
      </c>
      <c r="Y132">
        <f t="shared" si="7"/>
        <v>0</v>
      </c>
      <c r="Z132">
        <f t="shared" si="7"/>
        <v>0</v>
      </c>
      <c r="AA132">
        <f t="shared" si="7"/>
        <v>0</v>
      </c>
      <c r="AB132">
        <f t="shared" si="7"/>
        <v>0</v>
      </c>
      <c r="AC132">
        <f t="shared" si="7"/>
        <v>0</v>
      </c>
      <c r="AD132">
        <f t="shared" si="7"/>
        <v>0</v>
      </c>
      <c r="AE132">
        <f t="shared" si="7"/>
        <v>0</v>
      </c>
      <c r="AF132">
        <f t="shared" si="7"/>
        <v>0</v>
      </c>
      <c r="AG132">
        <f t="shared" si="7"/>
        <v>0</v>
      </c>
      <c r="AH132">
        <f t="shared" si="7"/>
        <v>0</v>
      </c>
      <c r="AI132">
        <f t="shared" si="7"/>
        <v>0</v>
      </c>
      <c r="AJ132">
        <f t="shared" si="7"/>
        <v>0</v>
      </c>
      <c r="AK132">
        <f t="shared" si="7"/>
        <v>0</v>
      </c>
      <c r="AL132">
        <f t="shared" si="7"/>
        <v>0</v>
      </c>
      <c r="AM132">
        <f t="shared" si="7"/>
        <v>0</v>
      </c>
      <c r="AN132">
        <f t="shared" si="7"/>
        <v>0</v>
      </c>
      <c r="AO132">
        <f t="shared" si="7"/>
        <v>0</v>
      </c>
      <c r="AP132">
        <f t="shared" si="7"/>
        <v>0</v>
      </c>
      <c r="AQ132">
        <f t="shared" si="7"/>
        <v>0</v>
      </c>
      <c r="AR132">
        <f t="shared" si="7"/>
        <v>0</v>
      </c>
      <c r="AS132">
        <f t="shared" si="7"/>
        <v>0</v>
      </c>
      <c r="AT132">
        <f t="shared" si="7"/>
        <v>0</v>
      </c>
      <c r="AU132">
        <f t="shared" si="7"/>
        <v>0</v>
      </c>
      <c r="AV132">
        <f t="shared" si="7"/>
        <v>0</v>
      </c>
      <c r="AW132">
        <f t="shared" si="7"/>
        <v>0</v>
      </c>
      <c r="AX132">
        <f t="shared" si="7"/>
        <v>0</v>
      </c>
      <c r="AY132">
        <f t="shared" si="7"/>
        <v>0</v>
      </c>
    </row>
    <row r="133" spans="1:51" ht="23.1" customHeight="1" x14ac:dyDescent="0.3">
      <c r="A133" s="88" t="s">
        <v>123</v>
      </c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</row>
    <row r="134" spans="1:51" ht="23.1" customHeight="1" x14ac:dyDescent="0.3">
      <c r="A134" s="34" t="s">
        <v>124</v>
      </c>
      <c r="B134" s="34" t="s">
        <v>125</v>
      </c>
      <c r="C134" s="56" t="s">
        <v>126</v>
      </c>
      <c r="D134" s="35">
        <v>1</v>
      </c>
      <c r="E134" s="35">
        <v>1650000</v>
      </c>
      <c r="F134" s="35"/>
      <c r="G134" s="35"/>
      <c r="H134" s="35"/>
      <c r="I134" s="35"/>
      <c r="J134" s="35"/>
      <c r="K134" s="35"/>
      <c r="L134" s="35"/>
      <c r="M134" s="35"/>
    </row>
    <row r="135" spans="1:51" ht="23.1" customHeight="1" x14ac:dyDescent="0.3">
      <c r="A135" s="34" t="s">
        <v>127</v>
      </c>
      <c r="B135" s="34" t="s">
        <v>128</v>
      </c>
      <c r="C135" s="56" t="s">
        <v>126</v>
      </c>
      <c r="D135" s="35">
        <v>1</v>
      </c>
      <c r="E135" s="35">
        <v>3960000</v>
      </c>
      <c r="F135" s="35"/>
      <c r="G135" s="35"/>
      <c r="H135" s="35"/>
      <c r="I135" s="35"/>
      <c r="J135" s="35"/>
      <c r="K135" s="35"/>
      <c r="L135" s="35"/>
      <c r="M135" s="35"/>
    </row>
    <row r="136" spans="1:51" ht="23.1" customHeight="1" x14ac:dyDescent="0.3">
      <c r="A136" s="34" t="s">
        <v>129</v>
      </c>
      <c r="B136" s="34" t="s">
        <v>130</v>
      </c>
      <c r="C136" s="56" t="s">
        <v>126</v>
      </c>
      <c r="D136" s="35">
        <v>1</v>
      </c>
      <c r="E136" s="35">
        <v>1320000</v>
      </c>
      <c r="F136" s="35"/>
      <c r="G136" s="35"/>
      <c r="H136" s="35"/>
      <c r="I136" s="35"/>
      <c r="J136" s="35"/>
      <c r="K136" s="35"/>
      <c r="L136" s="35"/>
      <c r="M136" s="35"/>
    </row>
    <row r="137" spans="1:51" ht="23.1" customHeight="1" x14ac:dyDescent="0.3">
      <c r="A137" s="34" t="s">
        <v>131</v>
      </c>
      <c r="B137" s="34" t="s">
        <v>132</v>
      </c>
      <c r="C137" s="56" t="s">
        <v>126</v>
      </c>
      <c r="D137" s="35">
        <v>1</v>
      </c>
      <c r="E137" s="35">
        <v>1760000</v>
      </c>
      <c r="F137" s="35"/>
      <c r="G137" s="35"/>
      <c r="H137" s="35"/>
      <c r="I137" s="35"/>
      <c r="J137" s="35"/>
      <c r="K137" s="35"/>
      <c r="L137" s="35"/>
      <c r="M137" s="35"/>
    </row>
    <row r="138" spans="1:51" ht="23.1" customHeight="1" x14ac:dyDescent="0.3">
      <c r="A138" s="34" t="s">
        <v>133</v>
      </c>
      <c r="B138" s="34" t="s">
        <v>134</v>
      </c>
      <c r="C138" s="56" t="s">
        <v>126</v>
      </c>
      <c r="D138" s="35">
        <v>1</v>
      </c>
      <c r="E138" s="35">
        <v>1540000</v>
      </c>
      <c r="F138" s="35"/>
      <c r="G138" s="35"/>
      <c r="H138" s="35"/>
      <c r="I138" s="35"/>
      <c r="J138" s="35"/>
      <c r="K138" s="35"/>
      <c r="L138" s="35"/>
      <c r="M138" s="35"/>
    </row>
    <row r="139" spans="1:51" ht="23.1" customHeight="1" x14ac:dyDescent="0.3">
      <c r="A139" s="34" t="s">
        <v>135</v>
      </c>
      <c r="B139" s="34" t="s">
        <v>136</v>
      </c>
      <c r="C139" s="56" t="s">
        <v>126</v>
      </c>
      <c r="D139" s="35">
        <v>1</v>
      </c>
      <c r="E139" s="35">
        <v>880000</v>
      </c>
      <c r="F139" s="35"/>
      <c r="G139" s="35"/>
      <c r="H139" s="35"/>
      <c r="I139" s="35"/>
      <c r="J139" s="35"/>
      <c r="K139" s="35"/>
      <c r="L139" s="35"/>
      <c r="M139" s="35"/>
    </row>
    <row r="140" spans="1:51" ht="23.1" customHeight="1" x14ac:dyDescent="0.3">
      <c r="A140" s="34" t="s">
        <v>137</v>
      </c>
      <c r="B140" s="34" t="s">
        <v>130</v>
      </c>
      <c r="C140" s="56" t="s">
        <v>126</v>
      </c>
      <c r="D140" s="35">
        <v>1</v>
      </c>
      <c r="E140" s="35">
        <v>1100000</v>
      </c>
      <c r="F140" s="35"/>
      <c r="G140" s="35"/>
      <c r="H140" s="35"/>
      <c r="I140" s="35"/>
      <c r="J140" s="35"/>
      <c r="K140" s="35"/>
      <c r="L140" s="35"/>
      <c r="M140" s="35"/>
    </row>
    <row r="141" spans="1:51" ht="23.1" customHeight="1" x14ac:dyDescent="0.3">
      <c r="A141" s="36"/>
      <c r="B141" s="36"/>
      <c r="C141" s="57"/>
      <c r="D141" s="35"/>
      <c r="E141" s="35"/>
      <c r="F141" s="35"/>
      <c r="G141" s="35"/>
      <c r="H141" s="35"/>
      <c r="I141" s="35"/>
      <c r="J141" s="35"/>
      <c r="K141" s="35"/>
      <c r="L141" s="35"/>
      <c r="M141" s="35"/>
    </row>
    <row r="142" spans="1:51" ht="23.1" customHeight="1" x14ac:dyDescent="0.3">
      <c r="A142" s="36"/>
      <c r="B142" s="36"/>
      <c r="C142" s="57"/>
      <c r="D142" s="35"/>
      <c r="E142" s="35"/>
      <c r="F142" s="35"/>
      <c r="G142" s="35"/>
      <c r="H142" s="35"/>
      <c r="I142" s="35"/>
      <c r="J142" s="35"/>
      <c r="K142" s="35"/>
      <c r="L142" s="35"/>
      <c r="M142" s="35"/>
    </row>
    <row r="143" spans="1:51" ht="23.1" customHeight="1" x14ac:dyDescent="0.3">
      <c r="A143" s="36"/>
      <c r="B143" s="36"/>
      <c r="C143" s="57"/>
      <c r="D143" s="35"/>
      <c r="E143" s="35"/>
      <c r="F143" s="35"/>
      <c r="G143" s="35"/>
      <c r="H143" s="35"/>
      <c r="I143" s="35"/>
      <c r="J143" s="35"/>
      <c r="K143" s="35"/>
      <c r="L143" s="35"/>
      <c r="M143" s="35"/>
    </row>
    <row r="144" spans="1:51" ht="23.1" customHeight="1" x14ac:dyDescent="0.3">
      <c r="A144" s="36"/>
      <c r="B144" s="36"/>
      <c r="C144" s="57"/>
      <c r="D144" s="35"/>
      <c r="E144" s="35"/>
      <c r="F144" s="35"/>
      <c r="G144" s="35"/>
      <c r="H144" s="35"/>
      <c r="I144" s="35"/>
      <c r="J144" s="35"/>
      <c r="K144" s="35"/>
      <c r="L144" s="35"/>
      <c r="M144" s="35"/>
    </row>
    <row r="145" spans="1:51" ht="23.1" customHeight="1" x14ac:dyDescent="0.3">
      <c r="A145" s="36"/>
      <c r="B145" s="36"/>
      <c r="C145" s="57"/>
      <c r="D145" s="35"/>
      <c r="E145" s="35"/>
      <c r="F145" s="35"/>
      <c r="G145" s="35"/>
      <c r="H145" s="35"/>
      <c r="I145" s="35"/>
      <c r="J145" s="35"/>
      <c r="K145" s="35"/>
      <c r="L145" s="35"/>
      <c r="M145" s="35"/>
    </row>
    <row r="146" spans="1:51" ht="23.1" customHeight="1" x14ac:dyDescent="0.3">
      <c r="A146" s="36"/>
      <c r="B146" s="36"/>
      <c r="C146" s="57"/>
      <c r="D146" s="35"/>
      <c r="E146" s="35"/>
      <c r="F146" s="35"/>
      <c r="G146" s="35"/>
      <c r="H146" s="35"/>
      <c r="I146" s="35"/>
      <c r="J146" s="35"/>
      <c r="K146" s="35"/>
      <c r="L146" s="35"/>
      <c r="M146" s="35"/>
    </row>
    <row r="147" spans="1:51" ht="23.1" customHeight="1" x14ac:dyDescent="0.3">
      <c r="A147" s="36"/>
      <c r="B147" s="36"/>
      <c r="C147" s="57"/>
      <c r="D147" s="35"/>
      <c r="E147" s="35"/>
      <c r="F147" s="35"/>
      <c r="G147" s="35"/>
      <c r="H147" s="35"/>
      <c r="I147" s="35"/>
      <c r="J147" s="35"/>
      <c r="K147" s="35"/>
      <c r="L147" s="35"/>
      <c r="M147" s="35"/>
    </row>
    <row r="148" spans="1:51" ht="23.1" customHeight="1" x14ac:dyDescent="0.3">
      <c r="A148" s="58" t="s">
        <v>62</v>
      </c>
      <c r="B148" s="37"/>
      <c r="C148" s="59"/>
      <c r="D148" s="38"/>
      <c r="E148" s="38"/>
      <c r="F148" s="38">
        <f>ROUNDDOWN(SUMIF(Q134:Q147, "1", F134:F147), 0)</f>
        <v>0</v>
      </c>
      <c r="G148" s="38"/>
      <c r="H148" s="38">
        <f>ROUNDDOWN(SUMIF(Q134:Q147, "1", H134:H147), 0)</f>
        <v>0</v>
      </c>
      <c r="I148" s="38"/>
      <c r="J148" s="38">
        <f>ROUNDDOWN(SUMIF(Q134:Q147, "1", J134:J147), 0)</f>
        <v>0</v>
      </c>
      <c r="K148" s="38"/>
      <c r="L148" s="38">
        <f>F148+H148+J148</f>
        <v>0</v>
      </c>
      <c r="M148" s="38"/>
      <c r="R148">
        <f t="shared" ref="R148:AY148" si="8">ROUNDDOWN(SUM(R134:R140), 0)</f>
        <v>0</v>
      </c>
      <c r="S148">
        <f t="shared" si="8"/>
        <v>0</v>
      </c>
      <c r="T148">
        <f t="shared" si="8"/>
        <v>0</v>
      </c>
      <c r="U148">
        <f t="shared" si="8"/>
        <v>0</v>
      </c>
      <c r="V148">
        <f t="shared" si="8"/>
        <v>0</v>
      </c>
      <c r="W148">
        <f t="shared" si="8"/>
        <v>0</v>
      </c>
      <c r="X148">
        <f t="shared" si="8"/>
        <v>0</v>
      </c>
      <c r="Y148">
        <f t="shared" si="8"/>
        <v>0</v>
      </c>
      <c r="Z148">
        <f t="shared" si="8"/>
        <v>0</v>
      </c>
      <c r="AA148">
        <f t="shared" si="8"/>
        <v>0</v>
      </c>
      <c r="AB148">
        <f t="shared" si="8"/>
        <v>0</v>
      </c>
      <c r="AC148">
        <f t="shared" si="8"/>
        <v>0</v>
      </c>
      <c r="AD148">
        <f t="shared" si="8"/>
        <v>0</v>
      </c>
      <c r="AE148">
        <f t="shared" si="8"/>
        <v>0</v>
      </c>
      <c r="AF148">
        <f t="shared" si="8"/>
        <v>0</v>
      </c>
      <c r="AG148">
        <f t="shared" si="8"/>
        <v>0</v>
      </c>
      <c r="AH148">
        <f t="shared" si="8"/>
        <v>0</v>
      </c>
      <c r="AI148">
        <f t="shared" si="8"/>
        <v>0</v>
      </c>
      <c r="AJ148">
        <f t="shared" si="8"/>
        <v>0</v>
      </c>
      <c r="AK148">
        <f t="shared" si="8"/>
        <v>0</v>
      </c>
      <c r="AL148">
        <f t="shared" si="8"/>
        <v>0</v>
      </c>
      <c r="AM148">
        <f t="shared" si="8"/>
        <v>0</v>
      </c>
      <c r="AN148">
        <f t="shared" si="8"/>
        <v>0</v>
      </c>
      <c r="AO148">
        <f t="shared" si="8"/>
        <v>0</v>
      </c>
      <c r="AP148">
        <f t="shared" si="8"/>
        <v>0</v>
      </c>
      <c r="AQ148">
        <f t="shared" si="8"/>
        <v>0</v>
      </c>
      <c r="AR148">
        <f t="shared" si="8"/>
        <v>0</v>
      </c>
      <c r="AS148">
        <f t="shared" si="8"/>
        <v>0</v>
      </c>
      <c r="AT148">
        <f t="shared" si="8"/>
        <v>0</v>
      </c>
      <c r="AU148">
        <f t="shared" si="8"/>
        <v>0</v>
      </c>
      <c r="AV148">
        <f t="shared" si="8"/>
        <v>0</v>
      </c>
      <c r="AW148">
        <f t="shared" si="8"/>
        <v>0</v>
      </c>
      <c r="AX148">
        <f t="shared" si="8"/>
        <v>0</v>
      </c>
      <c r="AY148">
        <f t="shared" si="8"/>
        <v>0</v>
      </c>
    </row>
  </sheetData>
  <mergeCells count="20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A85:M85"/>
    <mergeCell ref="A101:M101"/>
    <mergeCell ref="A117:M117"/>
    <mergeCell ref="A133:M133"/>
    <mergeCell ref="K3:L3"/>
    <mergeCell ref="A5:M5"/>
    <mergeCell ref="A21:M21"/>
    <mergeCell ref="A37:M37"/>
    <mergeCell ref="A53:M53"/>
    <mergeCell ref="A69:M69"/>
  </mergeCells>
  <phoneticPr fontId="1" type="noConversion"/>
  <conditionalFormatting sqref="A6:M148 A5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47244094488188981" right="0" top="0.59055118110236227" bottom="0.15748031496062992" header="0.31496062992125984" footer="0.15748031496062992"/>
  <pageSetup paperSize="9" fitToHeight="0" orientation="landscape" verticalDpi="0" r:id="rId1"/>
  <rowBreaks count="9" manualBreakCount="9">
    <brk id="20" max="12" man="1"/>
    <brk id="36" max="12" man="1"/>
    <brk id="52" max="12" man="1"/>
    <brk id="68" max="12" man="1"/>
    <brk id="84" max="12" man="1"/>
    <brk id="100" max="12" man="1"/>
    <brk id="116" max="12" man="1"/>
    <brk id="132" max="12" man="1"/>
    <brk id="1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E549-AC0D-462C-B4F6-4F03114D0D26}">
  <sheetPr>
    <tabColor rgb="FFFFFFB7"/>
  </sheetPr>
  <dimension ref="A1:AZ131"/>
  <sheetViews>
    <sheetView zoomScale="130" zoomScaleNormal="130" workbookViewId="0">
      <pane xSplit="6" ySplit="5" topLeftCell="G23" activePane="bottomRight" state="frozen"/>
      <selection pane="topRight" activeCell="G1" sqref="G1"/>
      <selection pane="bottomLeft" activeCell="A6" sqref="A6"/>
      <selection pane="bottomRight" activeCell="G120" sqref="G120:J129"/>
    </sheetView>
  </sheetViews>
  <sheetFormatPr defaultRowHeight="16.5" x14ac:dyDescent="0.3"/>
  <cols>
    <col min="1" max="2" width="17.625" style="1" customWidth="1"/>
    <col min="3" max="3" width="3.625" style="2" customWidth="1"/>
    <col min="4" max="4" width="5.625" style="3" customWidth="1"/>
    <col min="5" max="5" width="2.625" style="3" customWidth="1"/>
    <col min="6" max="6" width="6.625" style="3" customWidth="1"/>
    <col min="7" max="13" width="8.625" style="3" customWidth="1"/>
    <col min="14" max="14" width="5.625" style="1" customWidth="1"/>
    <col min="15" max="52" width="9" hidden="1" customWidth="1"/>
  </cols>
  <sheetData>
    <row r="1" spans="1:18" ht="30" customHeight="1" x14ac:dyDescent="0.3">
      <c r="A1" s="78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8" ht="23.1" customHeight="1" x14ac:dyDescent="0.3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3" spans="1:18" ht="23.1" customHeight="1" x14ac:dyDescent="0.3">
      <c r="A3" s="93" t="s">
        <v>47</v>
      </c>
      <c r="B3" s="93" t="s">
        <v>48</v>
      </c>
      <c r="C3" s="93" t="s">
        <v>4</v>
      </c>
      <c r="D3" s="61" t="s">
        <v>49</v>
      </c>
      <c r="E3" s="61" t="s">
        <v>50</v>
      </c>
      <c r="F3" s="93" t="s">
        <v>51</v>
      </c>
      <c r="G3" s="93" t="s">
        <v>52</v>
      </c>
      <c r="H3" s="93"/>
      <c r="I3" s="93"/>
      <c r="J3" s="93"/>
      <c r="K3" s="93"/>
      <c r="L3" s="93"/>
      <c r="M3" s="93"/>
      <c r="N3" s="93" t="s">
        <v>53</v>
      </c>
    </row>
    <row r="4" spans="1:18" ht="23.1" customHeight="1" x14ac:dyDescent="0.3">
      <c r="A4" s="94"/>
      <c r="B4" s="94"/>
      <c r="C4" s="94"/>
      <c r="D4" s="62" t="s">
        <v>56</v>
      </c>
      <c r="E4" s="62" t="s">
        <v>57</v>
      </c>
      <c r="F4" s="94"/>
      <c r="G4" s="62"/>
      <c r="H4" s="62"/>
      <c r="I4" s="62"/>
      <c r="J4" s="62"/>
      <c r="K4" s="62"/>
      <c r="L4" s="62"/>
      <c r="M4" s="62"/>
      <c r="N4" s="94"/>
    </row>
    <row r="5" spans="1:18" ht="23.1" customHeight="1" x14ac:dyDescent="0.3">
      <c r="A5" s="95"/>
      <c r="B5" s="95"/>
      <c r="C5" s="95"/>
      <c r="D5" s="63" t="s">
        <v>54</v>
      </c>
      <c r="E5" s="63" t="s">
        <v>55</v>
      </c>
      <c r="F5" s="95"/>
      <c r="G5" s="63"/>
      <c r="H5" s="63"/>
      <c r="I5" s="63"/>
      <c r="J5" s="63"/>
      <c r="K5" s="63"/>
      <c r="L5" s="63"/>
      <c r="M5" s="63"/>
      <c r="N5" s="95"/>
    </row>
    <row r="6" spans="1:18" ht="23.1" customHeight="1" x14ac:dyDescent="0.3">
      <c r="A6" s="10" t="s">
        <v>58</v>
      </c>
      <c r="B6" s="10"/>
      <c r="C6" s="11"/>
      <c r="D6" s="12"/>
      <c r="E6" s="12"/>
      <c r="F6" s="12"/>
      <c r="G6" s="12" t="s">
        <v>45</v>
      </c>
      <c r="H6" s="12" t="s">
        <v>42</v>
      </c>
      <c r="I6" s="12"/>
      <c r="J6" s="12"/>
      <c r="K6" s="12"/>
      <c r="L6" s="12"/>
      <c r="M6" s="12"/>
      <c r="N6" s="10"/>
    </row>
    <row r="7" spans="1:18" ht="23.1" customHeight="1" x14ac:dyDescent="0.3">
      <c r="A7" s="13"/>
      <c r="B7" s="13"/>
      <c r="C7" s="14"/>
      <c r="D7" s="15"/>
      <c r="E7" s="15"/>
      <c r="F7" s="15"/>
      <c r="G7" s="16">
        <v>304156</v>
      </c>
      <c r="H7" s="16">
        <v>273676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3"/>
    </row>
    <row r="8" spans="1:18" ht="23.1" customHeight="1" x14ac:dyDescent="0.3">
      <c r="A8" s="17" t="s">
        <v>17</v>
      </c>
      <c r="B8" s="17" t="s">
        <v>27</v>
      </c>
      <c r="C8" s="18" t="s">
        <v>18</v>
      </c>
      <c r="D8" s="19">
        <v>35</v>
      </c>
      <c r="E8" s="20">
        <v>1.05</v>
      </c>
      <c r="F8" s="19">
        <f>ROUND(D8*E8, 3)</f>
        <v>36.75</v>
      </c>
      <c r="G8" s="19"/>
      <c r="H8" s="19"/>
      <c r="I8" s="19"/>
      <c r="J8" s="19"/>
      <c r="K8" s="19"/>
      <c r="L8" s="19"/>
      <c r="M8" s="19"/>
      <c r="N8" s="21"/>
    </row>
    <row r="9" spans="1:18" ht="23.1" customHeight="1" x14ac:dyDescent="0.3">
      <c r="A9" s="22"/>
      <c r="B9" s="22"/>
      <c r="C9" s="23"/>
      <c r="D9" s="24" t="s">
        <v>59</v>
      </c>
      <c r="E9" s="25">
        <v>0.9</v>
      </c>
      <c r="F9" s="26"/>
      <c r="G9" s="26"/>
      <c r="H9" s="26"/>
      <c r="I9" s="26"/>
      <c r="J9" s="26"/>
      <c r="K9" s="26"/>
      <c r="L9" s="26"/>
      <c r="M9" s="26"/>
      <c r="N9" s="22"/>
      <c r="R9">
        <v>1</v>
      </c>
    </row>
    <row r="10" spans="1:18" ht="23.1" customHeight="1" x14ac:dyDescent="0.3">
      <c r="A10" s="17" t="s">
        <v>217</v>
      </c>
      <c r="B10" s="17" t="s">
        <v>224</v>
      </c>
      <c r="C10" s="18" t="s">
        <v>18</v>
      </c>
      <c r="D10" s="19">
        <v>35</v>
      </c>
      <c r="E10" s="20">
        <v>1.1000000000000001</v>
      </c>
      <c r="F10" s="19">
        <f>ROUND(D10*E10, 3)</f>
        <v>38.5</v>
      </c>
      <c r="G10" s="19"/>
      <c r="H10" s="19"/>
      <c r="I10" s="19"/>
      <c r="J10" s="19"/>
      <c r="K10" s="19"/>
      <c r="L10" s="19"/>
      <c r="M10" s="19"/>
      <c r="N10" s="21"/>
    </row>
    <row r="11" spans="1:18" ht="23.1" customHeight="1" x14ac:dyDescent="0.3">
      <c r="A11" s="22"/>
      <c r="B11" s="22"/>
      <c r="C11" s="23"/>
      <c r="D11" s="24" t="s">
        <v>227</v>
      </c>
      <c r="E11" s="25">
        <v>1</v>
      </c>
      <c r="F11" s="26"/>
      <c r="G11" s="26"/>
      <c r="H11" s="26"/>
      <c r="I11" s="26"/>
      <c r="J11" s="26"/>
      <c r="K11" s="26"/>
      <c r="L11" s="26"/>
      <c r="M11" s="26"/>
      <c r="N11" s="22"/>
      <c r="R11">
        <v>1</v>
      </c>
    </row>
    <row r="12" spans="1:18" ht="23.1" customHeight="1" x14ac:dyDescent="0.3">
      <c r="A12" s="17" t="s">
        <v>60</v>
      </c>
      <c r="B12" s="17" t="s">
        <v>36</v>
      </c>
      <c r="C12" s="18" t="s">
        <v>30</v>
      </c>
      <c r="D12" s="19">
        <v>7</v>
      </c>
      <c r="E12" s="20">
        <v>0</v>
      </c>
      <c r="F12" s="19">
        <v>0</v>
      </c>
      <c r="G12" s="19"/>
      <c r="H12" s="19"/>
      <c r="I12" s="19"/>
      <c r="J12" s="19"/>
      <c r="K12" s="19"/>
      <c r="L12" s="19"/>
      <c r="M12" s="19"/>
      <c r="N12" s="21"/>
    </row>
    <row r="13" spans="1:18" ht="23.1" customHeight="1" x14ac:dyDescent="0.3">
      <c r="A13" s="22"/>
      <c r="B13" s="22"/>
      <c r="C13" s="23"/>
      <c r="D13" s="24" t="s">
        <v>61</v>
      </c>
      <c r="E13" s="25">
        <v>0.8</v>
      </c>
      <c r="F13" s="26"/>
      <c r="G13" s="26"/>
      <c r="H13" s="26"/>
      <c r="I13" s="26"/>
      <c r="J13" s="26"/>
      <c r="K13" s="26"/>
      <c r="L13" s="26"/>
      <c r="M13" s="26"/>
      <c r="N13" s="22"/>
      <c r="R13">
        <v>1</v>
      </c>
    </row>
    <row r="14" spans="1:18" ht="23.1" customHeight="1" x14ac:dyDescent="0.3">
      <c r="A14" s="21"/>
      <c r="B14" s="21"/>
      <c r="C14" s="27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1"/>
    </row>
    <row r="15" spans="1:18" ht="23.1" customHeight="1" x14ac:dyDescent="0.3">
      <c r="A15" s="22"/>
      <c r="B15" s="22"/>
      <c r="C15" s="2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2"/>
    </row>
    <row r="16" spans="1:18" ht="23.1" customHeight="1" x14ac:dyDescent="0.3">
      <c r="A16" s="21"/>
      <c r="B16" s="21"/>
      <c r="C16" s="27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1"/>
    </row>
    <row r="17" spans="1:18" ht="23.1" customHeight="1" x14ac:dyDescent="0.3">
      <c r="A17" s="22"/>
      <c r="B17" s="22"/>
      <c r="C17" s="23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2"/>
    </row>
    <row r="18" spans="1:18" ht="23.1" customHeight="1" x14ac:dyDescent="0.3">
      <c r="A18" s="28" t="s">
        <v>62</v>
      </c>
      <c r="B18" s="29"/>
      <c r="C18" s="28"/>
      <c r="D18" s="30"/>
      <c r="E18" s="30"/>
      <c r="F18" s="30"/>
      <c r="G18" s="30">
        <f>SUMIF(R6:R17, "1", G6:G17)</f>
        <v>0</v>
      </c>
      <c r="H18" s="30">
        <f>SUMIF(R6:R17, "1", H6:H17)</f>
        <v>0</v>
      </c>
      <c r="I18" s="30"/>
      <c r="J18" s="30"/>
      <c r="K18" s="30"/>
      <c r="L18" s="30"/>
      <c r="M18" s="30"/>
      <c r="N18" s="29"/>
    </row>
    <row r="19" spans="1:18" ht="23.1" customHeight="1" x14ac:dyDescent="0.3">
      <c r="A19" s="31"/>
      <c r="B19" s="31"/>
      <c r="C19" s="32"/>
      <c r="D19" s="33"/>
      <c r="E19" s="33"/>
      <c r="F19" s="33"/>
      <c r="G19" s="33">
        <f>ROUND(G18*100/100, 3)</f>
        <v>0</v>
      </c>
      <c r="H19" s="33">
        <f>ROUND(H18*100/100, 3)</f>
        <v>0</v>
      </c>
      <c r="I19" s="33"/>
      <c r="J19" s="33"/>
      <c r="K19" s="33"/>
      <c r="L19" s="33"/>
      <c r="M19" s="33"/>
      <c r="N19" s="31"/>
    </row>
    <row r="20" spans="1:18" ht="23.1" customHeight="1" x14ac:dyDescent="0.3">
      <c r="A20" s="10" t="s">
        <v>63</v>
      </c>
      <c r="B20" s="10"/>
      <c r="C20" s="11"/>
      <c r="D20" s="12"/>
      <c r="E20" s="12"/>
      <c r="F20" s="12"/>
      <c r="G20" s="12" t="s">
        <v>45</v>
      </c>
      <c r="H20" s="12" t="s">
        <v>42</v>
      </c>
      <c r="I20" s="12"/>
      <c r="J20" s="12"/>
      <c r="K20" s="12"/>
      <c r="L20" s="12"/>
      <c r="M20" s="12"/>
      <c r="N20" s="10"/>
    </row>
    <row r="21" spans="1:18" ht="23.1" customHeight="1" x14ac:dyDescent="0.3">
      <c r="A21" s="13"/>
      <c r="B21" s="13"/>
      <c r="C21" s="14"/>
      <c r="D21" s="15"/>
      <c r="E21" s="15"/>
      <c r="F21" s="15"/>
      <c r="G21" s="16">
        <v>304156</v>
      </c>
      <c r="H21" s="16">
        <v>273676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3"/>
    </row>
    <row r="22" spans="1:18" ht="23.1" customHeight="1" x14ac:dyDescent="0.3">
      <c r="A22" s="17" t="s">
        <v>17</v>
      </c>
      <c r="B22" s="17" t="s">
        <v>25</v>
      </c>
      <c r="C22" s="18" t="s">
        <v>18</v>
      </c>
      <c r="D22" s="19">
        <v>50</v>
      </c>
      <c r="E22" s="20">
        <v>1.05</v>
      </c>
      <c r="F22" s="19">
        <f>ROUND(D22*E22, 3)</f>
        <v>52.5</v>
      </c>
      <c r="G22" s="19"/>
      <c r="H22" s="19"/>
      <c r="I22" s="19"/>
      <c r="J22" s="19"/>
      <c r="K22" s="19"/>
      <c r="L22" s="19"/>
      <c r="M22" s="19"/>
      <c r="N22" s="21"/>
    </row>
    <row r="23" spans="1:18" ht="23.1" customHeight="1" x14ac:dyDescent="0.3">
      <c r="A23" s="22"/>
      <c r="B23" s="22"/>
      <c r="C23" s="23"/>
      <c r="D23" s="24" t="s">
        <v>59</v>
      </c>
      <c r="E23" s="25">
        <v>0.9</v>
      </c>
      <c r="F23" s="26"/>
      <c r="G23" s="26"/>
      <c r="H23" s="26"/>
      <c r="I23" s="26"/>
      <c r="J23" s="26"/>
      <c r="K23" s="26"/>
      <c r="L23" s="26"/>
      <c r="M23" s="26"/>
      <c r="N23" s="22"/>
      <c r="R23">
        <v>1</v>
      </c>
    </row>
    <row r="24" spans="1:18" ht="23.1" customHeight="1" x14ac:dyDescent="0.3">
      <c r="A24" s="17" t="s">
        <v>217</v>
      </c>
      <c r="B24" s="17" t="s">
        <v>222</v>
      </c>
      <c r="C24" s="18" t="s">
        <v>18</v>
      </c>
      <c r="D24" s="19">
        <v>50</v>
      </c>
      <c r="E24" s="20">
        <v>1.1000000000000001</v>
      </c>
      <c r="F24" s="19">
        <f>ROUND(D24*E24, 3)</f>
        <v>55</v>
      </c>
      <c r="G24" s="19"/>
      <c r="H24" s="19"/>
      <c r="I24" s="19"/>
      <c r="J24" s="19"/>
      <c r="K24" s="19"/>
      <c r="L24" s="19"/>
      <c r="M24" s="19"/>
      <c r="N24" s="21"/>
    </row>
    <row r="25" spans="1:18" ht="23.1" customHeight="1" x14ac:dyDescent="0.3">
      <c r="A25" s="22"/>
      <c r="B25" s="22"/>
      <c r="C25" s="23"/>
      <c r="D25" s="24" t="s">
        <v>227</v>
      </c>
      <c r="E25" s="25">
        <v>1</v>
      </c>
      <c r="F25" s="26"/>
      <c r="G25" s="26"/>
      <c r="H25" s="26"/>
      <c r="I25" s="26"/>
      <c r="J25" s="26"/>
      <c r="K25" s="26"/>
      <c r="L25" s="26"/>
      <c r="M25" s="26"/>
      <c r="N25" s="22"/>
      <c r="R25">
        <v>1</v>
      </c>
    </row>
    <row r="26" spans="1:18" ht="23.1" customHeight="1" x14ac:dyDescent="0.3">
      <c r="A26" s="17" t="s">
        <v>17</v>
      </c>
      <c r="B26" s="17" t="s">
        <v>19</v>
      </c>
      <c r="C26" s="18" t="s">
        <v>18</v>
      </c>
      <c r="D26" s="19">
        <v>650</v>
      </c>
      <c r="E26" s="20">
        <v>1.05</v>
      </c>
      <c r="F26" s="19">
        <f>ROUND(D26*E26, 3)</f>
        <v>682.5</v>
      </c>
      <c r="G26" s="19"/>
      <c r="H26" s="19"/>
      <c r="I26" s="19"/>
      <c r="J26" s="19"/>
      <c r="K26" s="19"/>
      <c r="L26" s="19"/>
      <c r="M26" s="19"/>
      <c r="N26" s="21"/>
    </row>
    <row r="27" spans="1:18" ht="23.1" customHeight="1" x14ac:dyDescent="0.3">
      <c r="A27" s="22"/>
      <c r="B27" s="22"/>
      <c r="C27" s="23"/>
      <c r="D27" s="24" t="s">
        <v>65</v>
      </c>
      <c r="E27" s="25">
        <v>0.9</v>
      </c>
      <c r="F27" s="26"/>
      <c r="G27" s="26"/>
      <c r="H27" s="26"/>
      <c r="I27" s="26"/>
      <c r="J27" s="26"/>
      <c r="K27" s="26"/>
      <c r="L27" s="26"/>
      <c r="M27" s="26"/>
      <c r="N27" s="22"/>
      <c r="R27">
        <v>1</v>
      </c>
    </row>
    <row r="28" spans="1:18" ht="23.1" customHeight="1" x14ac:dyDescent="0.3">
      <c r="A28" s="17" t="s">
        <v>38</v>
      </c>
      <c r="B28" s="17" t="s">
        <v>225</v>
      </c>
      <c r="C28" s="18" t="s">
        <v>30</v>
      </c>
      <c r="D28" s="19">
        <v>60</v>
      </c>
      <c r="E28" s="20">
        <v>1</v>
      </c>
      <c r="F28" s="19">
        <f>ROUND(D28*E28, 3)</f>
        <v>60</v>
      </c>
      <c r="G28" s="19"/>
      <c r="H28" s="19"/>
      <c r="I28" s="19"/>
      <c r="J28" s="19"/>
      <c r="K28" s="19"/>
      <c r="L28" s="19"/>
      <c r="M28" s="19"/>
      <c r="N28" s="21"/>
    </row>
    <row r="29" spans="1:18" ht="23.1" customHeight="1" x14ac:dyDescent="0.3">
      <c r="A29" s="22"/>
      <c r="B29" s="22"/>
      <c r="C29" s="23"/>
      <c r="D29" s="24" t="s">
        <v>64</v>
      </c>
      <c r="E29" s="25">
        <v>1</v>
      </c>
      <c r="F29" s="26"/>
      <c r="G29" s="26"/>
      <c r="H29" s="26"/>
      <c r="I29" s="26"/>
      <c r="J29" s="26"/>
      <c r="K29" s="26"/>
      <c r="L29" s="26"/>
      <c r="M29" s="26"/>
      <c r="N29" s="22"/>
      <c r="R29">
        <v>1</v>
      </c>
    </row>
    <row r="30" spans="1:18" ht="23.1" customHeight="1" x14ac:dyDescent="0.3">
      <c r="A30" s="21"/>
      <c r="B30" s="21"/>
      <c r="C30" s="27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1"/>
    </row>
    <row r="31" spans="1:18" ht="23.1" customHeight="1" x14ac:dyDescent="0.3">
      <c r="A31" s="22"/>
      <c r="B31" s="22"/>
      <c r="C31" s="23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2"/>
    </row>
    <row r="32" spans="1:18" ht="23.1" customHeight="1" x14ac:dyDescent="0.3">
      <c r="A32" s="28" t="s">
        <v>62</v>
      </c>
      <c r="B32" s="29"/>
      <c r="C32" s="28"/>
      <c r="D32" s="30"/>
      <c r="E32" s="30"/>
      <c r="F32" s="30"/>
      <c r="G32" s="30">
        <f>SUMIF(R20:R31, "1", G20:G31)</f>
        <v>0</v>
      </c>
      <c r="H32" s="30">
        <f>SUMIF(R20:R31, "1", H20:H31)</f>
        <v>0</v>
      </c>
      <c r="I32" s="30"/>
      <c r="J32" s="30"/>
      <c r="K32" s="30"/>
      <c r="L32" s="30"/>
      <c r="M32" s="30"/>
      <c r="N32" s="29"/>
    </row>
    <row r="33" spans="1:18" ht="23.1" customHeight="1" x14ac:dyDescent="0.3">
      <c r="A33" s="31"/>
      <c r="B33" s="31"/>
      <c r="C33" s="32"/>
      <c r="D33" s="33"/>
      <c r="E33" s="33"/>
      <c r="F33" s="33"/>
      <c r="G33" s="33">
        <f>ROUND(G32*100/100, 3)</f>
        <v>0</v>
      </c>
      <c r="H33" s="33">
        <f>ROUND(H32*100/100, 3)</f>
        <v>0</v>
      </c>
      <c r="I33" s="33"/>
      <c r="J33" s="33"/>
      <c r="K33" s="33"/>
      <c r="L33" s="33"/>
      <c r="M33" s="33"/>
      <c r="N33" s="31"/>
    </row>
    <row r="34" spans="1:18" ht="23.1" customHeight="1" x14ac:dyDescent="0.3">
      <c r="A34" s="10" t="s">
        <v>66</v>
      </c>
      <c r="B34" s="10"/>
      <c r="C34" s="11"/>
      <c r="D34" s="12"/>
      <c r="E34" s="12"/>
      <c r="F34" s="12"/>
      <c r="G34" s="12" t="s">
        <v>45</v>
      </c>
      <c r="H34" s="12" t="s">
        <v>42</v>
      </c>
      <c r="I34" s="12"/>
      <c r="J34" s="12"/>
      <c r="K34" s="12"/>
      <c r="L34" s="12"/>
      <c r="M34" s="12"/>
      <c r="N34" s="10"/>
    </row>
    <row r="35" spans="1:18" ht="23.1" customHeight="1" x14ac:dyDescent="0.3">
      <c r="A35" s="13"/>
      <c r="B35" s="13"/>
      <c r="C35" s="14"/>
      <c r="D35" s="15"/>
      <c r="E35" s="15"/>
      <c r="F35" s="15"/>
      <c r="G35" s="16">
        <v>304156</v>
      </c>
      <c r="H35" s="16">
        <v>273676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3"/>
    </row>
    <row r="36" spans="1:18" ht="23.1" customHeight="1" x14ac:dyDescent="0.3">
      <c r="A36" s="17" t="s">
        <v>17</v>
      </c>
      <c r="B36" s="17" t="s">
        <v>25</v>
      </c>
      <c r="C36" s="18" t="s">
        <v>18</v>
      </c>
      <c r="D36" s="19">
        <v>15</v>
      </c>
      <c r="E36" s="20">
        <v>1.05</v>
      </c>
      <c r="F36" s="19">
        <f>ROUND(D36*E36, 3)</f>
        <v>15.75</v>
      </c>
      <c r="G36" s="19"/>
      <c r="H36" s="19"/>
      <c r="I36" s="19"/>
      <c r="J36" s="19"/>
      <c r="K36" s="19"/>
      <c r="L36" s="19"/>
      <c r="M36" s="19"/>
      <c r="N36" s="21"/>
    </row>
    <row r="37" spans="1:18" ht="23.1" customHeight="1" x14ac:dyDescent="0.3">
      <c r="A37" s="22"/>
      <c r="B37" s="22"/>
      <c r="C37" s="23"/>
      <c r="D37" s="24" t="s">
        <v>59</v>
      </c>
      <c r="E37" s="25">
        <v>0.9</v>
      </c>
      <c r="F37" s="26"/>
      <c r="G37" s="26"/>
      <c r="H37" s="26"/>
      <c r="I37" s="26"/>
      <c r="J37" s="26"/>
      <c r="K37" s="26"/>
      <c r="L37" s="26"/>
      <c r="M37" s="26"/>
      <c r="N37" s="22"/>
      <c r="R37">
        <v>1</v>
      </c>
    </row>
    <row r="38" spans="1:18" ht="23.1" customHeight="1" x14ac:dyDescent="0.3">
      <c r="A38" s="17" t="s">
        <v>217</v>
      </c>
      <c r="B38" s="17" t="s">
        <v>222</v>
      </c>
      <c r="C38" s="18" t="s">
        <v>18</v>
      </c>
      <c r="D38" s="19">
        <v>15</v>
      </c>
      <c r="E38" s="20">
        <v>1.1000000000000001</v>
      </c>
      <c r="F38" s="19">
        <f>ROUND(D38*E38, 3)</f>
        <v>16.5</v>
      </c>
      <c r="G38" s="19"/>
      <c r="H38" s="19"/>
      <c r="I38" s="19"/>
      <c r="J38" s="19"/>
      <c r="K38" s="19"/>
      <c r="L38" s="19"/>
      <c r="M38" s="19"/>
      <c r="N38" s="21"/>
    </row>
    <row r="39" spans="1:18" ht="23.1" customHeight="1" x14ac:dyDescent="0.3">
      <c r="A39" s="22"/>
      <c r="B39" s="22"/>
      <c r="C39" s="23"/>
      <c r="D39" s="24" t="s">
        <v>227</v>
      </c>
      <c r="E39" s="25">
        <v>1</v>
      </c>
      <c r="F39" s="26"/>
      <c r="G39" s="26"/>
      <c r="H39" s="26"/>
      <c r="I39" s="26"/>
      <c r="J39" s="26"/>
      <c r="K39" s="26"/>
      <c r="L39" s="26"/>
      <c r="M39" s="26"/>
      <c r="N39" s="22"/>
      <c r="R39">
        <v>1</v>
      </c>
    </row>
    <row r="40" spans="1:18" ht="23.1" customHeight="1" x14ac:dyDescent="0.3">
      <c r="A40" s="17" t="s">
        <v>17</v>
      </c>
      <c r="B40" s="17" t="s">
        <v>24</v>
      </c>
      <c r="C40" s="18" t="s">
        <v>18</v>
      </c>
      <c r="D40" s="19">
        <v>60</v>
      </c>
      <c r="E40" s="20">
        <v>1.05</v>
      </c>
      <c r="F40" s="19">
        <f>ROUND(D40*E40, 3)</f>
        <v>63</v>
      </c>
      <c r="G40" s="19"/>
      <c r="H40" s="19"/>
      <c r="I40" s="19"/>
      <c r="J40" s="19"/>
      <c r="K40" s="19"/>
      <c r="L40" s="19"/>
      <c r="M40" s="19"/>
      <c r="N40" s="21"/>
    </row>
    <row r="41" spans="1:18" ht="23.1" customHeight="1" x14ac:dyDescent="0.3">
      <c r="A41" s="22"/>
      <c r="B41" s="22"/>
      <c r="C41" s="23"/>
      <c r="D41" s="24" t="s">
        <v>65</v>
      </c>
      <c r="E41" s="25">
        <v>0.9</v>
      </c>
      <c r="F41" s="26"/>
      <c r="G41" s="26"/>
      <c r="H41" s="26"/>
      <c r="I41" s="26"/>
      <c r="J41" s="26"/>
      <c r="K41" s="26"/>
      <c r="L41" s="26"/>
      <c r="M41" s="26"/>
      <c r="N41" s="22"/>
      <c r="R41">
        <v>1</v>
      </c>
    </row>
    <row r="42" spans="1:18" ht="23.1" customHeight="1" x14ac:dyDescent="0.3">
      <c r="A42" s="17" t="s">
        <v>217</v>
      </c>
      <c r="B42" s="17" t="s">
        <v>218</v>
      </c>
      <c r="C42" s="18" t="s">
        <v>18</v>
      </c>
      <c r="D42" s="19">
        <v>60</v>
      </c>
      <c r="E42" s="20">
        <v>1.1000000000000001</v>
      </c>
      <c r="F42" s="19">
        <f>ROUND(D42*E42, 3)</f>
        <v>66</v>
      </c>
      <c r="G42" s="19"/>
      <c r="H42" s="19"/>
      <c r="I42" s="19"/>
      <c r="J42" s="19"/>
      <c r="K42" s="19"/>
      <c r="L42" s="19"/>
      <c r="M42" s="19"/>
      <c r="N42" s="21"/>
    </row>
    <row r="43" spans="1:18" ht="23.1" customHeight="1" x14ac:dyDescent="0.3">
      <c r="A43" s="22"/>
      <c r="B43" s="22"/>
      <c r="C43" s="23"/>
      <c r="D43" s="24" t="s">
        <v>227</v>
      </c>
      <c r="E43" s="25">
        <v>1</v>
      </c>
      <c r="F43" s="26"/>
      <c r="G43" s="26"/>
      <c r="H43" s="26"/>
      <c r="I43" s="26"/>
      <c r="J43" s="26"/>
      <c r="K43" s="26"/>
      <c r="L43" s="26"/>
      <c r="M43" s="26"/>
      <c r="N43" s="22"/>
      <c r="R43">
        <v>1</v>
      </c>
    </row>
    <row r="44" spans="1:18" ht="23.1" customHeight="1" x14ac:dyDescent="0.3">
      <c r="A44" s="17" t="s">
        <v>17</v>
      </c>
      <c r="B44" s="17" t="s">
        <v>26</v>
      </c>
      <c r="C44" s="18" t="s">
        <v>18</v>
      </c>
      <c r="D44" s="19">
        <v>60</v>
      </c>
      <c r="E44" s="20">
        <v>1.05</v>
      </c>
      <c r="F44" s="19">
        <f>ROUND(D44*E44, 3)</f>
        <v>63</v>
      </c>
      <c r="G44" s="19"/>
      <c r="H44" s="19"/>
      <c r="I44" s="19"/>
      <c r="J44" s="19"/>
      <c r="K44" s="19"/>
      <c r="L44" s="19"/>
      <c r="M44" s="19"/>
      <c r="N44" s="21"/>
    </row>
    <row r="45" spans="1:18" ht="23.1" customHeight="1" x14ac:dyDescent="0.3">
      <c r="A45" s="22"/>
      <c r="B45" s="22"/>
      <c r="C45" s="23"/>
      <c r="D45" s="24" t="s">
        <v>65</v>
      </c>
      <c r="E45" s="25">
        <v>0.9</v>
      </c>
      <c r="F45" s="26"/>
      <c r="G45" s="26"/>
      <c r="H45" s="26"/>
      <c r="I45" s="26"/>
      <c r="J45" s="26"/>
      <c r="K45" s="26"/>
      <c r="L45" s="26"/>
      <c r="M45" s="26"/>
      <c r="N45" s="22"/>
      <c r="R45">
        <v>1</v>
      </c>
    </row>
    <row r="46" spans="1:18" ht="23.1" customHeight="1" x14ac:dyDescent="0.3">
      <c r="A46" s="17" t="s">
        <v>217</v>
      </c>
      <c r="B46" s="17" t="s">
        <v>223</v>
      </c>
      <c r="C46" s="18" t="s">
        <v>18</v>
      </c>
      <c r="D46" s="19">
        <v>60</v>
      </c>
      <c r="E46" s="20">
        <v>1.1000000000000001</v>
      </c>
      <c r="F46" s="19">
        <f>ROUND(D46*E46, 3)</f>
        <v>66</v>
      </c>
      <c r="G46" s="19"/>
      <c r="H46" s="19"/>
      <c r="I46" s="19"/>
      <c r="J46" s="19"/>
      <c r="K46" s="19"/>
      <c r="L46" s="19"/>
      <c r="M46" s="19"/>
      <c r="N46" s="21"/>
    </row>
    <row r="47" spans="1:18" ht="23.1" customHeight="1" x14ac:dyDescent="0.3">
      <c r="A47" s="22"/>
      <c r="B47" s="22"/>
      <c r="C47" s="23"/>
      <c r="D47" s="24" t="s">
        <v>227</v>
      </c>
      <c r="E47" s="25">
        <v>1</v>
      </c>
      <c r="F47" s="26"/>
      <c r="G47" s="26"/>
      <c r="H47" s="26"/>
      <c r="I47" s="26"/>
      <c r="J47" s="26"/>
      <c r="K47" s="26"/>
      <c r="L47" s="26"/>
      <c r="M47" s="26"/>
      <c r="N47" s="22"/>
      <c r="R47">
        <v>1</v>
      </c>
    </row>
    <row r="48" spans="1:18" ht="23.1" customHeight="1" x14ac:dyDescent="0.3">
      <c r="A48" s="21"/>
      <c r="B48" s="21"/>
      <c r="C48" s="27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21"/>
    </row>
    <row r="49" spans="1:14" ht="23.1" customHeight="1" x14ac:dyDescent="0.3">
      <c r="A49" s="22"/>
      <c r="B49" s="22"/>
      <c r="C49" s="23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2"/>
    </row>
    <row r="50" spans="1:14" ht="23.1" customHeight="1" x14ac:dyDescent="0.3">
      <c r="A50" s="21"/>
      <c r="B50" s="21"/>
      <c r="C50" s="27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21"/>
    </row>
    <row r="51" spans="1:14" ht="23.1" customHeight="1" x14ac:dyDescent="0.3">
      <c r="A51" s="22"/>
      <c r="B51" s="22"/>
      <c r="C51" s="23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2"/>
    </row>
    <row r="52" spans="1:14" ht="23.1" customHeight="1" x14ac:dyDescent="0.3">
      <c r="A52" s="21"/>
      <c r="B52" s="21"/>
      <c r="C52" s="27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21"/>
    </row>
    <row r="53" spans="1:14" ht="23.1" customHeight="1" x14ac:dyDescent="0.3">
      <c r="A53" s="22"/>
      <c r="B53" s="22"/>
      <c r="C53" s="23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2"/>
    </row>
    <row r="54" spans="1:14" ht="23.1" customHeight="1" x14ac:dyDescent="0.3">
      <c r="A54" s="21"/>
      <c r="B54" s="21"/>
      <c r="C54" s="27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21"/>
    </row>
    <row r="55" spans="1:14" ht="23.1" customHeight="1" x14ac:dyDescent="0.3">
      <c r="A55" s="22"/>
      <c r="B55" s="22"/>
      <c r="C55" s="23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2"/>
    </row>
    <row r="56" spans="1:14" ht="23.1" customHeight="1" x14ac:dyDescent="0.3">
      <c r="A56" s="21"/>
      <c r="B56" s="21"/>
      <c r="C56" s="27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21"/>
    </row>
    <row r="57" spans="1:14" ht="23.1" customHeight="1" x14ac:dyDescent="0.3">
      <c r="A57" s="22"/>
      <c r="B57" s="22"/>
      <c r="C57" s="23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2"/>
    </row>
    <row r="58" spans="1:14" ht="23.1" customHeight="1" x14ac:dyDescent="0.3">
      <c r="A58" s="21"/>
      <c r="B58" s="21"/>
      <c r="C58" s="27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21"/>
    </row>
    <row r="59" spans="1:14" ht="23.1" customHeight="1" x14ac:dyDescent="0.3">
      <c r="A59" s="22"/>
      <c r="B59" s="22"/>
      <c r="C59" s="23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2"/>
    </row>
    <row r="60" spans="1:14" ht="23.1" customHeight="1" x14ac:dyDescent="0.3">
      <c r="A60" s="28" t="s">
        <v>62</v>
      </c>
      <c r="B60" s="29"/>
      <c r="C60" s="28"/>
      <c r="D60" s="30"/>
      <c r="E60" s="30"/>
      <c r="F60" s="30"/>
      <c r="G60" s="30">
        <f>SUMIF(R34:R59, "1", G34:G59)</f>
        <v>0</v>
      </c>
      <c r="H60" s="30">
        <f>SUMIF(R34:R59, "1", H34:H59)</f>
        <v>0</v>
      </c>
      <c r="I60" s="30"/>
      <c r="J60" s="30"/>
      <c r="K60" s="30"/>
      <c r="L60" s="30"/>
      <c r="M60" s="30"/>
      <c r="N60" s="29"/>
    </row>
    <row r="61" spans="1:14" ht="23.1" customHeight="1" x14ac:dyDescent="0.3">
      <c r="A61" s="31"/>
      <c r="B61" s="31"/>
      <c r="C61" s="32"/>
      <c r="D61" s="33"/>
      <c r="E61" s="33"/>
      <c r="F61" s="33"/>
      <c r="G61" s="33">
        <f>ROUND(G60*100/100, 3)</f>
        <v>0</v>
      </c>
      <c r="H61" s="33">
        <f>ROUND(H60*100/100, 3)</f>
        <v>0</v>
      </c>
      <c r="I61" s="33"/>
      <c r="J61" s="33"/>
      <c r="K61" s="33"/>
      <c r="L61" s="33"/>
      <c r="M61" s="33"/>
      <c r="N61" s="31"/>
    </row>
    <row r="62" spans="1:14" ht="23.1" customHeight="1" x14ac:dyDescent="0.3">
      <c r="A62" s="10" t="s">
        <v>67</v>
      </c>
      <c r="B62" s="10"/>
      <c r="C62" s="11"/>
      <c r="D62" s="12"/>
      <c r="E62" s="12"/>
      <c r="F62" s="12"/>
      <c r="G62" s="12" t="s">
        <v>45</v>
      </c>
      <c r="H62" s="12" t="s">
        <v>42</v>
      </c>
      <c r="I62" s="12"/>
      <c r="J62" s="12"/>
      <c r="K62" s="12"/>
      <c r="L62" s="12"/>
      <c r="M62" s="12"/>
      <c r="N62" s="10"/>
    </row>
    <row r="63" spans="1:14" ht="23.1" customHeight="1" x14ac:dyDescent="0.3">
      <c r="A63" s="13"/>
      <c r="B63" s="13"/>
      <c r="C63" s="14"/>
      <c r="D63" s="15"/>
      <c r="E63" s="15"/>
      <c r="F63" s="15"/>
      <c r="G63" s="16">
        <v>304156</v>
      </c>
      <c r="H63" s="16">
        <v>273676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3"/>
    </row>
    <row r="64" spans="1:14" ht="23.1" customHeight="1" x14ac:dyDescent="0.3">
      <c r="A64" s="17" t="s">
        <v>38</v>
      </c>
      <c r="B64" s="17" t="s">
        <v>225</v>
      </c>
      <c r="C64" s="18" t="s">
        <v>30</v>
      </c>
      <c r="D64" s="19">
        <v>10</v>
      </c>
      <c r="E64" s="20">
        <v>1</v>
      </c>
      <c r="F64" s="19">
        <f>ROUND(D64*E64, 3)</f>
        <v>10</v>
      </c>
      <c r="G64" s="19"/>
      <c r="H64" s="19"/>
      <c r="I64" s="19"/>
      <c r="J64" s="19"/>
      <c r="K64" s="19"/>
      <c r="L64" s="19"/>
      <c r="M64" s="19"/>
      <c r="N64" s="21"/>
    </row>
    <row r="65" spans="1:18" ht="23.1" customHeight="1" x14ac:dyDescent="0.3">
      <c r="A65" s="22"/>
      <c r="B65" s="22"/>
      <c r="C65" s="23"/>
      <c r="D65" s="24" t="s">
        <v>64</v>
      </c>
      <c r="E65" s="25">
        <v>1</v>
      </c>
      <c r="F65" s="26"/>
      <c r="G65" s="26"/>
      <c r="H65" s="26"/>
      <c r="I65" s="26"/>
      <c r="J65" s="26"/>
      <c r="K65" s="26"/>
      <c r="L65" s="26"/>
      <c r="M65" s="26"/>
      <c r="N65" s="22"/>
      <c r="R65">
        <v>1</v>
      </c>
    </row>
    <row r="66" spans="1:18" ht="23.1" customHeight="1" x14ac:dyDescent="0.3">
      <c r="A66" s="17" t="s">
        <v>38</v>
      </c>
      <c r="B66" s="17" t="s">
        <v>41</v>
      </c>
      <c r="C66" s="18" t="s">
        <v>30</v>
      </c>
      <c r="D66" s="19">
        <v>2</v>
      </c>
      <c r="E66" s="20">
        <v>1</v>
      </c>
      <c r="F66" s="19">
        <f>ROUND(D66*E66, 3)</f>
        <v>2</v>
      </c>
      <c r="G66" s="19"/>
      <c r="H66" s="19"/>
      <c r="I66" s="19"/>
      <c r="J66" s="19"/>
      <c r="K66" s="19"/>
      <c r="L66" s="19"/>
      <c r="M66" s="19"/>
      <c r="N66" s="21"/>
    </row>
    <row r="67" spans="1:18" ht="23.1" customHeight="1" x14ac:dyDescent="0.3">
      <c r="A67" s="22"/>
      <c r="B67" s="22"/>
      <c r="C67" s="23"/>
      <c r="D67" s="24" t="s">
        <v>64</v>
      </c>
      <c r="E67" s="25">
        <v>1</v>
      </c>
      <c r="F67" s="26"/>
      <c r="G67" s="26"/>
      <c r="H67" s="26"/>
      <c r="I67" s="26"/>
      <c r="J67" s="26"/>
      <c r="K67" s="26"/>
      <c r="L67" s="26"/>
      <c r="M67" s="26"/>
      <c r="N67" s="22"/>
      <c r="R67">
        <v>1</v>
      </c>
    </row>
    <row r="68" spans="1:18" ht="23.1" customHeight="1" x14ac:dyDescent="0.3">
      <c r="A68" s="17" t="s">
        <v>17</v>
      </c>
      <c r="B68" s="17" t="s">
        <v>19</v>
      </c>
      <c r="C68" s="18" t="s">
        <v>18</v>
      </c>
      <c r="D68" s="19">
        <v>280</v>
      </c>
      <c r="E68" s="20">
        <v>1.05</v>
      </c>
      <c r="F68" s="19">
        <f>ROUND(D68*E68, 3)</f>
        <v>294</v>
      </c>
      <c r="G68" s="19"/>
      <c r="H68" s="19"/>
      <c r="I68" s="19"/>
      <c r="J68" s="19"/>
      <c r="K68" s="19"/>
      <c r="L68" s="19"/>
      <c r="M68" s="19"/>
      <c r="N68" s="21"/>
    </row>
    <row r="69" spans="1:18" ht="23.1" customHeight="1" x14ac:dyDescent="0.3">
      <c r="A69" s="22"/>
      <c r="B69" s="22"/>
      <c r="C69" s="23"/>
      <c r="D69" s="24" t="s">
        <v>65</v>
      </c>
      <c r="E69" s="25">
        <v>0.9</v>
      </c>
      <c r="F69" s="26"/>
      <c r="G69" s="26"/>
      <c r="H69" s="26"/>
      <c r="I69" s="26"/>
      <c r="J69" s="26"/>
      <c r="K69" s="26"/>
      <c r="L69" s="26"/>
      <c r="M69" s="26"/>
      <c r="N69" s="22"/>
      <c r="R69">
        <v>1</v>
      </c>
    </row>
    <row r="70" spans="1:18" ht="23.1" customHeight="1" x14ac:dyDescent="0.3">
      <c r="A70" s="21"/>
      <c r="B70" s="21"/>
      <c r="C70" s="27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1"/>
    </row>
    <row r="71" spans="1:18" ht="23.1" customHeight="1" x14ac:dyDescent="0.3">
      <c r="A71" s="22"/>
      <c r="B71" s="22"/>
      <c r="C71" s="23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2"/>
    </row>
    <row r="72" spans="1:18" ht="23.1" customHeight="1" x14ac:dyDescent="0.3">
      <c r="A72" s="21"/>
      <c r="B72" s="21"/>
      <c r="C72" s="27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21"/>
    </row>
    <row r="73" spans="1:18" ht="23.1" customHeight="1" x14ac:dyDescent="0.3">
      <c r="A73" s="22"/>
      <c r="B73" s="22"/>
      <c r="C73" s="23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2"/>
    </row>
    <row r="74" spans="1:18" ht="23.1" customHeight="1" x14ac:dyDescent="0.3">
      <c r="A74" s="28" t="s">
        <v>62</v>
      </c>
      <c r="B74" s="29"/>
      <c r="C74" s="28"/>
      <c r="D74" s="30"/>
      <c r="E74" s="30"/>
      <c r="F74" s="30"/>
      <c r="G74" s="30">
        <f>SUMIF(R62:R73, "1", G62:G73)</f>
        <v>0</v>
      </c>
      <c r="H74" s="30">
        <f>SUMIF(R62:R73, "1", H62:H73)</f>
        <v>0</v>
      </c>
      <c r="I74" s="30"/>
      <c r="J74" s="30"/>
      <c r="K74" s="30"/>
      <c r="L74" s="30"/>
      <c r="M74" s="30"/>
      <c r="N74" s="29"/>
    </row>
    <row r="75" spans="1:18" ht="23.1" customHeight="1" x14ac:dyDescent="0.3">
      <c r="A75" s="31"/>
      <c r="B75" s="31"/>
      <c r="C75" s="32"/>
      <c r="D75" s="33"/>
      <c r="E75" s="33"/>
      <c r="F75" s="33"/>
      <c r="G75" s="33">
        <f>ROUND(G74*100/100, 3)</f>
        <v>0</v>
      </c>
      <c r="H75" s="33">
        <f>ROUND(H74*100/100, 3)</f>
        <v>0</v>
      </c>
      <c r="I75" s="33"/>
      <c r="J75" s="33"/>
      <c r="K75" s="33"/>
      <c r="L75" s="33"/>
      <c r="M75" s="33"/>
      <c r="N75" s="31"/>
    </row>
    <row r="76" spans="1:18" ht="23.1" customHeight="1" x14ac:dyDescent="0.3">
      <c r="A76" s="10" t="s">
        <v>68</v>
      </c>
      <c r="B76" s="10"/>
      <c r="C76" s="11"/>
      <c r="D76" s="12"/>
      <c r="E76" s="12"/>
      <c r="F76" s="12"/>
      <c r="G76" s="12" t="s">
        <v>45</v>
      </c>
      <c r="H76" s="12" t="s">
        <v>42</v>
      </c>
      <c r="I76" s="12"/>
      <c r="J76" s="12"/>
      <c r="K76" s="12"/>
      <c r="L76" s="12"/>
      <c r="M76" s="12"/>
      <c r="N76" s="10"/>
    </row>
    <row r="77" spans="1:18" ht="23.1" customHeight="1" x14ac:dyDescent="0.3">
      <c r="A77" s="13"/>
      <c r="B77" s="13"/>
      <c r="C77" s="14"/>
      <c r="D77" s="15"/>
      <c r="E77" s="15"/>
      <c r="F77" s="15"/>
      <c r="G77" s="16">
        <v>304156</v>
      </c>
      <c r="H77" s="16">
        <v>273676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3"/>
    </row>
    <row r="78" spans="1:18" ht="23.1" customHeight="1" x14ac:dyDescent="0.3">
      <c r="A78" s="17" t="s">
        <v>38</v>
      </c>
      <c r="B78" s="17" t="s">
        <v>225</v>
      </c>
      <c r="C78" s="18" t="s">
        <v>30</v>
      </c>
      <c r="D78" s="19">
        <v>5</v>
      </c>
      <c r="E78" s="20">
        <v>1</v>
      </c>
      <c r="F78" s="19">
        <f>ROUND(D78*E78, 3)</f>
        <v>5</v>
      </c>
      <c r="G78" s="19"/>
      <c r="H78" s="19"/>
      <c r="I78" s="19"/>
      <c r="J78" s="19"/>
      <c r="K78" s="19"/>
      <c r="L78" s="19"/>
      <c r="M78" s="19"/>
      <c r="N78" s="21"/>
    </row>
    <row r="79" spans="1:18" ht="23.1" customHeight="1" x14ac:dyDescent="0.3">
      <c r="A79" s="22"/>
      <c r="B79" s="22"/>
      <c r="C79" s="23"/>
      <c r="D79" s="24" t="s">
        <v>64</v>
      </c>
      <c r="E79" s="25">
        <v>1</v>
      </c>
      <c r="F79" s="26"/>
      <c r="G79" s="26"/>
      <c r="H79" s="26"/>
      <c r="I79" s="26"/>
      <c r="J79" s="26"/>
      <c r="K79" s="26"/>
      <c r="L79" s="26"/>
      <c r="M79" s="26"/>
      <c r="N79" s="22"/>
      <c r="R79">
        <v>1</v>
      </c>
    </row>
    <row r="80" spans="1:18" ht="23.1" customHeight="1" x14ac:dyDescent="0.3">
      <c r="A80" s="17" t="s">
        <v>17</v>
      </c>
      <c r="B80" s="17" t="s">
        <v>19</v>
      </c>
      <c r="C80" s="18" t="s">
        <v>18</v>
      </c>
      <c r="D80" s="19">
        <v>180</v>
      </c>
      <c r="E80" s="20">
        <v>1.05</v>
      </c>
      <c r="F80" s="19">
        <f>ROUND(D80*E80, 3)</f>
        <v>189</v>
      </c>
      <c r="G80" s="19"/>
      <c r="H80" s="19"/>
      <c r="I80" s="19"/>
      <c r="J80" s="19"/>
      <c r="K80" s="19"/>
      <c r="L80" s="19"/>
      <c r="M80" s="19"/>
      <c r="N80" s="21"/>
    </row>
    <row r="81" spans="1:18" ht="23.1" customHeight="1" x14ac:dyDescent="0.3">
      <c r="A81" s="22"/>
      <c r="B81" s="22"/>
      <c r="C81" s="23"/>
      <c r="D81" s="24" t="s">
        <v>65</v>
      </c>
      <c r="E81" s="25">
        <v>0.9</v>
      </c>
      <c r="F81" s="26"/>
      <c r="G81" s="26"/>
      <c r="H81" s="26"/>
      <c r="I81" s="26"/>
      <c r="J81" s="26"/>
      <c r="K81" s="26"/>
      <c r="L81" s="26"/>
      <c r="M81" s="26"/>
      <c r="N81" s="22"/>
      <c r="R81">
        <v>1</v>
      </c>
    </row>
    <row r="82" spans="1:18" ht="23.1" customHeight="1" x14ac:dyDescent="0.3">
      <c r="A82" s="21"/>
      <c r="B82" s="21"/>
      <c r="C82" s="27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21"/>
    </row>
    <row r="83" spans="1:18" ht="23.1" customHeight="1" x14ac:dyDescent="0.3">
      <c r="A83" s="22"/>
      <c r="B83" s="22"/>
      <c r="C83" s="23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2"/>
    </row>
    <row r="84" spans="1:18" ht="23.1" customHeight="1" x14ac:dyDescent="0.3">
      <c r="A84" s="21"/>
      <c r="B84" s="21"/>
      <c r="C84" s="27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21"/>
    </row>
    <row r="85" spans="1:18" ht="23.1" customHeight="1" x14ac:dyDescent="0.3">
      <c r="A85" s="22"/>
      <c r="B85" s="22"/>
      <c r="C85" s="23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2"/>
    </row>
    <row r="86" spans="1:18" ht="23.1" customHeight="1" x14ac:dyDescent="0.3">
      <c r="A86" s="21"/>
      <c r="B86" s="21"/>
      <c r="C86" s="27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21"/>
    </row>
    <row r="87" spans="1:18" ht="23.1" customHeight="1" x14ac:dyDescent="0.3">
      <c r="A87" s="22"/>
      <c r="B87" s="22"/>
      <c r="C87" s="23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2"/>
    </row>
    <row r="88" spans="1:18" ht="23.1" customHeight="1" x14ac:dyDescent="0.3">
      <c r="A88" s="28" t="s">
        <v>62</v>
      </c>
      <c r="B88" s="29"/>
      <c r="C88" s="28"/>
      <c r="D88" s="30"/>
      <c r="E88" s="30"/>
      <c r="F88" s="30"/>
      <c r="G88" s="30">
        <f>SUMIF(R76:R87, "1", G76:G87)</f>
        <v>0</v>
      </c>
      <c r="H88" s="30">
        <f>SUMIF(R76:R87, "1", H76:H87)</f>
        <v>0</v>
      </c>
      <c r="I88" s="30"/>
      <c r="J88" s="30"/>
      <c r="K88" s="30"/>
      <c r="L88" s="30"/>
      <c r="M88" s="30"/>
      <c r="N88" s="29"/>
    </row>
    <row r="89" spans="1:18" ht="23.1" customHeight="1" x14ac:dyDescent="0.3">
      <c r="A89" s="31"/>
      <c r="B89" s="31"/>
      <c r="C89" s="32"/>
      <c r="D89" s="33"/>
      <c r="E89" s="33"/>
      <c r="F89" s="33"/>
      <c r="G89" s="33">
        <f>ROUND(G88*100/100, 3)</f>
        <v>0</v>
      </c>
      <c r="H89" s="33">
        <f>ROUND(H88*100/100, 3)</f>
        <v>0</v>
      </c>
      <c r="I89" s="33"/>
      <c r="J89" s="33"/>
      <c r="K89" s="33"/>
      <c r="L89" s="33"/>
      <c r="M89" s="33"/>
      <c r="N89" s="31"/>
    </row>
    <row r="90" spans="1:18" ht="23.1" customHeight="1" x14ac:dyDescent="0.3">
      <c r="A90" s="10" t="s">
        <v>69</v>
      </c>
      <c r="B90" s="10"/>
      <c r="C90" s="11"/>
      <c r="D90" s="12"/>
      <c r="E90" s="12"/>
      <c r="F90" s="12"/>
      <c r="G90" s="12" t="s">
        <v>42</v>
      </c>
      <c r="H90" s="12" t="s">
        <v>45</v>
      </c>
      <c r="I90" s="12"/>
      <c r="J90" s="12"/>
      <c r="K90" s="12"/>
      <c r="L90" s="12"/>
      <c r="M90" s="12"/>
      <c r="N90" s="10"/>
    </row>
    <row r="91" spans="1:18" ht="23.1" customHeight="1" x14ac:dyDescent="0.3">
      <c r="A91" s="13"/>
      <c r="B91" s="13"/>
      <c r="C91" s="14"/>
      <c r="D91" s="15"/>
      <c r="E91" s="15"/>
      <c r="F91" s="15"/>
      <c r="G91" s="16">
        <v>273676</v>
      </c>
      <c r="H91" s="16">
        <v>304156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3"/>
    </row>
    <row r="92" spans="1:18" ht="23.1" customHeight="1" x14ac:dyDescent="0.3">
      <c r="A92" s="17" t="s">
        <v>28</v>
      </c>
      <c r="B92" s="17" t="s">
        <v>29</v>
      </c>
      <c r="C92" s="18" t="s">
        <v>30</v>
      </c>
      <c r="D92" s="19">
        <v>4</v>
      </c>
      <c r="E92" s="20">
        <v>1</v>
      </c>
      <c r="F92" s="19">
        <f>ROUND(D92*E92, 3)</f>
        <v>4</v>
      </c>
      <c r="G92" s="19"/>
      <c r="H92" s="19"/>
      <c r="I92" s="19"/>
      <c r="J92" s="19"/>
      <c r="K92" s="19"/>
      <c r="L92" s="19"/>
      <c r="M92" s="19"/>
      <c r="N92" s="17"/>
    </row>
    <row r="93" spans="1:18" ht="23.1" customHeight="1" x14ac:dyDescent="0.3">
      <c r="A93" s="22"/>
      <c r="B93" s="22"/>
      <c r="C93" s="23"/>
      <c r="D93" s="24" t="s">
        <v>70</v>
      </c>
      <c r="E93" s="25">
        <v>1</v>
      </c>
      <c r="F93" s="26"/>
      <c r="G93" s="26"/>
      <c r="H93" s="26"/>
      <c r="I93" s="26"/>
      <c r="J93" s="26"/>
      <c r="K93" s="26"/>
      <c r="L93" s="26"/>
      <c r="M93" s="26"/>
      <c r="N93" s="22"/>
      <c r="R93">
        <v>1</v>
      </c>
    </row>
    <row r="94" spans="1:18" ht="23.1" customHeight="1" x14ac:dyDescent="0.3">
      <c r="A94" s="17" t="s">
        <v>38</v>
      </c>
      <c r="B94" s="17" t="s">
        <v>225</v>
      </c>
      <c r="C94" s="18" t="s">
        <v>30</v>
      </c>
      <c r="D94" s="19">
        <v>35</v>
      </c>
      <c r="E94" s="20">
        <v>1</v>
      </c>
      <c r="F94" s="19">
        <f>ROUND(D94*E94, 3)</f>
        <v>35</v>
      </c>
      <c r="G94" s="19"/>
      <c r="H94" s="19"/>
      <c r="I94" s="19"/>
      <c r="J94" s="19"/>
      <c r="K94" s="19"/>
      <c r="L94" s="19"/>
      <c r="M94" s="19"/>
      <c r="N94" s="21"/>
    </row>
    <row r="95" spans="1:18" ht="23.1" customHeight="1" x14ac:dyDescent="0.3">
      <c r="A95" s="22"/>
      <c r="B95" s="22"/>
      <c r="C95" s="23"/>
      <c r="D95" s="24" t="s">
        <v>64</v>
      </c>
      <c r="E95" s="25">
        <v>1</v>
      </c>
      <c r="F95" s="26"/>
      <c r="G95" s="26"/>
      <c r="H95" s="26"/>
      <c r="I95" s="26"/>
      <c r="J95" s="26"/>
      <c r="K95" s="26"/>
      <c r="L95" s="26"/>
      <c r="M95" s="26"/>
      <c r="N95" s="22"/>
      <c r="R95">
        <v>1</v>
      </c>
    </row>
    <row r="96" spans="1:18" ht="23.1" customHeight="1" x14ac:dyDescent="0.3">
      <c r="A96" s="17" t="s">
        <v>17</v>
      </c>
      <c r="B96" s="17" t="s">
        <v>19</v>
      </c>
      <c r="C96" s="18" t="s">
        <v>18</v>
      </c>
      <c r="D96" s="19">
        <v>240</v>
      </c>
      <c r="E96" s="20">
        <v>1.05</v>
      </c>
      <c r="F96" s="19">
        <f>ROUND(D96*E96, 3)</f>
        <v>252</v>
      </c>
      <c r="G96" s="19"/>
      <c r="H96" s="19"/>
      <c r="I96" s="19"/>
      <c r="J96" s="19"/>
      <c r="K96" s="19"/>
      <c r="L96" s="19"/>
      <c r="M96" s="19"/>
      <c r="N96" s="21"/>
    </row>
    <row r="97" spans="1:18" ht="23.1" customHeight="1" x14ac:dyDescent="0.3">
      <c r="A97" s="22"/>
      <c r="B97" s="22"/>
      <c r="C97" s="23"/>
      <c r="D97" s="24" t="s">
        <v>65</v>
      </c>
      <c r="E97" s="25">
        <v>0.9</v>
      </c>
      <c r="F97" s="26"/>
      <c r="G97" s="26"/>
      <c r="H97" s="26"/>
      <c r="I97" s="26"/>
      <c r="J97" s="26"/>
      <c r="K97" s="26"/>
      <c r="L97" s="26"/>
      <c r="M97" s="26"/>
      <c r="N97" s="22"/>
      <c r="R97">
        <v>1</v>
      </c>
    </row>
    <row r="98" spans="1:18" ht="23.1" customHeight="1" x14ac:dyDescent="0.3">
      <c r="A98" s="17" t="s">
        <v>38</v>
      </c>
      <c r="B98" s="17" t="s">
        <v>39</v>
      </c>
      <c r="C98" s="18" t="s">
        <v>30</v>
      </c>
      <c r="D98" s="19">
        <v>2</v>
      </c>
      <c r="E98" s="20">
        <v>1</v>
      </c>
      <c r="F98" s="19">
        <f>ROUND(D98*E98, 3)</f>
        <v>2</v>
      </c>
      <c r="G98" s="19"/>
      <c r="H98" s="19"/>
      <c r="I98" s="19"/>
      <c r="J98" s="19"/>
      <c r="K98" s="19"/>
      <c r="L98" s="19"/>
      <c r="M98" s="19"/>
      <c r="N98" s="21"/>
    </row>
    <row r="99" spans="1:18" ht="23.1" customHeight="1" x14ac:dyDescent="0.3">
      <c r="A99" s="22"/>
      <c r="B99" s="22"/>
      <c r="C99" s="23"/>
      <c r="D99" s="24" t="s">
        <v>64</v>
      </c>
      <c r="E99" s="25">
        <v>1</v>
      </c>
      <c r="F99" s="26"/>
      <c r="G99" s="26"/>
      <c r="H99" s="26"/>
      <c r="I99" s="26"/>
      <c r="J99" s="26"/>
      <c r="K99" s="26"/>
      <c r="L99" s="26"/>
      <c r="M99" s="26"/>
      <c r="N99" s="22"/>
      <c r="R99">
        <v>1</v>
      </c>
    </row>
    <row r="100" spans="1:18" ht="23.1" customHeight="1" x14ac:dyDescent="0.3">
      <c r="A100" s="21"/>
      <c r="B100" s="21"/>
      <c r="C100" s="27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21"/>
    </row>
    <row r="101" spans="1:18" ht="23.1" customHeight="1" x14ac:dyDescent="0.3">
      <c r="A101" s="22"/>
      <c r="B101" s="22"/>
      <c r="C101" s="23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2"/>
    </row>
    <row r="102" spans="1:18" ht="23.1" customHeight="1" x14ac:dyDescent="0.3">
      <c r="A102" s="28" t="s">
        <v>62</v>
      </c>
      <c r="B102" s="29"/>
      <c r="C102" s="28"/>
      <c r="D102" s="30"/>
      <c r="E102" s="30"/>
      <c r="F102" s="30"/>
      <c r="G102" s="30">
        <f>SUMIF(R90:R101, "1", G90:G101)</f>
        <v>0</v>
      </c>
      <c r="H102" s="30">
        <f>SUMIF(R90:R101, "1", H90:H101)</f>
        <v>0</v>
      </c>
      <c r="I102" s="30"/>
      <c r="J102" s="30"/>
      <c r="K102" s="30"/>
      <c r="L102" s="30"/>
      <c r="M102" s="30"/>
      <c r="N102" s="29"/>
    </row>
    <row r="103" spans="1:18" ht="23.1" customHeight="1" x14ac:dyDescent="0.3">
      <c r="A103" s="31"/>
      <c r="B103" s="31"/>
      <c r="C103" s="32"/>
      <c r="D103" s="33"/>
      <c r="E103" s="33"/>
      <c r="F103" s="33"/>
      <c r="G103" s="33">
        <f>ROUND(G102*100/100, 3)</f>
        <v>0</v>
      </c>
      <c r="H103" s="33">
        <f>ROUND(H102*100/100, 3)</f>
        <v>0</v>
      </c>
      <c r="I103" s="33"/>
      <c r="J103" s="33"/>
      <c r="K103" s="33"/>
      <c r="L103" s="33"/>
      <c r="M103" s="33"/>
      <c r="N103" s="31"/>
    </row>
    <row r="104" spans="1:18" ht="23.1" customHeight="1" x14ac:dyDescent="0.3">
      <c r="A104" s="10" t="s">
        <v>71</v>
      </c>
      <c r="B104" s="10"/>
      <c r="C104" s="11"/>
      <c r="D104" s="12"/>
      <c r="E104" s="12"/>
      <c r="F104" s="12"/>
      <c r="G104" s="12" t="s">
        <v>45</v>
      </c>
      <c r="H104" s="12" t="s">
        <v>42</v>
      </c>
      <c r="I104" s="12"/>
      <c r="J104" s="12"/>
      <c r="K104" s="12"/>
      <c r="L104" s="12"/>
      <c r="M104" s="12"/>
      <c r="N104" s="10"/>
    </row>
    <row r="105" spans="1:18" ht="23.1" customHeight="1" x14ac:dyDescent="0.3">
      <c r="A105" s="13"/>
      <c r="B105" s="13"/>
      <c r="C105" s="14"/>
      <c r="D105" s="15"/>
      <c r="E105" s="15"/>
      <c r="F105" s="15"/>
      <c r="G105" s="16">
        <v>304156</v>
      </c>
      <c r="H105" s="16">
        <v>273676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3"/>
    </row>
    <row r="106" spans="1:18" ht="23.1" customHeight="1" x14ac:dyDescent="0.3">
      <c r="A106" s="17" t="s">
        <v>38</v>
      </c>
      <c r="B106" s="17" t="s">
        <v>225</v>
      </c>
      <c r="C106" s="18" t="s">
        <v>30</v>
      </c>
      <c r="D106" s="19">
        <v>10</v>
      </c>
      <c r="E106" s="20">
        <v>1</v>
      </c>
      <c r="F106" s="19">
        <f>ROUND(D106*E106, 3)</f>
        <v>10</v>
      </c>
      <c r="G106" s="19"/>
      <c r="H106" s="19"/>
      <c r="I106" s="19"/>
      <c r="J106" s="19"/>
      <c r="K106" s="19"/>
      <c r="L106" s="19"/>
      <c r="M106" s="19"/>
      <c r="N106" s="21"/>
    </row>
    <row r="107" spans="1:18" ht="23.1" customHeight="1" x14ac:dyDescent="0.3">
      <c r="A107" s="22"/>
      <c r="B107" s="22"/>
      <c r="C107" s="23"/>
      <c r="D107" s="24" t="s">
        <v>64</v>
      </c>
      <c r="E107" s="25">
        <v>1</v>
      </c>
      <c r="F107" s="26"/>
      <c r="G107" s="26"/>
      <c r="H107" s="26"/>
      <c r="I107" s="26"/>
      <c r="J107" s="26"/>
      <c r="K107" s="26"/>
      <c r="L107" s="26"/>
      <c r="M107" s="26"/>
      <c r="N107" s="22"/>
      <c r="R107">
        <v>1</v>
      </c>
    </row>
    <row r="108" spans="1:18" ht="23.1" customHeight="1" x14ac:dyDescent="0.3">
      <c r="A108" s="17" t="s">
        <v>17</v>
      </c>
      <c r="B108" s="17" t="s">
        <v>19</v>
      </c>
      <c r="C108" s="18" t="s">
        <v>18</v>
      </c>
      <c r="D108" s="19">
        <v>240</v>
      </c>
      <c r="E108" s="20">
        <v>1.05</v>
      </c>
      <c r="F108" s="19">
        <f>ROUND(D108*E108, 3)</f>
        <v>252</v>
      </c>
      <c r="G108" s="19"/>
      <c r="H108" s="19"/>
      <c r="I108" s="19"/>
      <c r="J108" s="19"/>
      <c r="K108" s="19"/>
      <c r="L108" s="19"/>
      <c r="M108" s="19"/>
      <c r="N108" s="21"/>
    </row>
    <row r="109" spans="1:18" ht="23.1" customHeight="1" x14ac:dyDescent="0.3">
      <c r="A109" s="22"/>
      <c r="B109" s="22"/>
      <c r="C109" s="23"/>
      <c r="D109" s="24" t="s">
        <v>65</v>
      </c>
      <c r="E109" s="25">
        <v>0.9</v>
      </c>
      <c r="F109" s="26"/>
      <c r="G109" s="26"/>
      <c r="H109" s="26"/>
      <c r="I109" s="26"/>
      <c r="J109" s="26"/>
      <c r="K109" s="26"/>
      <c r="L109" s="26"/>
      <c r="M109" s="26"/>
      <c r="N109" s="22"/>
      <c r="R109">
        <v>1</v>
      </c>
    </row>
    <row r="110" spans="1:18" ht="23.1" customHeight="1" x14ac:dyDescent="0.3">
      <c r="A110" s="21"/>
      <c r="B110" s="21"/>
      <c r="C110" s="27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21"/>
    </row>
    <row r="111" spans="1:18" ht="23.1" customHeight="1" x14ac:dyDescent="0.3">
      <c r="A111" s="22"/>
      <c r="B111" s="22"/>
      <c r="C111" s="23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2"/>
    </row>
    <row r="112" spans="1:18" ht="23.1" customHeight="1" x14ac:dyDescent="0.3">
      <c r="A112" s="21"/>
      <c r="B112" s="21"/>
      <c r="C112" s="27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21"/>
    </row>
    <row r="113" spans="1:18" ht="23.1" customHeight="1" x14ac:dyDescent="0.3">
      <c r="A113" s="22"/>
      <c r="B113" s="22"/>
      <c r="C113" s="23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2"/>
    </row>
    <row r="114" spans="1:18" ht="23.1" customHeight="1" x14ac:dyDescent="0.3">
      <c r="A114" s="21"/>
      <c r="B114" s="21"/>
      <c r="C114" s="27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21"/>
    </row>
    <row r="115" spans="1:18" ht="23.1" customHeight="1" x14ac:dyDescent="0.3">
      <c r="A115" s="22"/>
      <c r="B115" s="22"/>
      <c r="C115" s="23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2"/>
    </row>
    <row r="116" spans="1:18" ht="23.1" customHeight="1" x14ac:dyDescent="0.3">
      <c r="A116" s="28" t="s">
        <v>62</v>
      </c>
      <c r="B116" s="29"/>
      <c r="C116" s="28"/>
      <c r="D116" s="30"/>
      <c r="E116" s="30"/>
      <c r="F116" s="30"/>
      <c r="G116" s="30">
        <f>SUMIF(R104:R115, "1", G104:G115)</f>
        <v>0</v>
      </c>
      <c r="H116" s="30">
        <f>SUMIF(R104:R115, "1", H104:H115)</f>
        <v>0</v>
      </c>
      <c r="I116" s="30"/>
      <c r="J116" s="30"/>
      <c r="K116" s="30"/>
      <c r="L116" s="30"/>
      <c r="M116" s="30"/>
      <c r="N116" s="29"/>
    </row>
    <row r="117" spans="1:18" ht="23.1" customHeight="1" x14ac:dyDescent="0.3">
      <c r="A117" s="31"/>
      <c r="B117" s="31"/>
      <c r="C117" s="32"/>
      <c r="D117" s="33"/>
      <c r="E117" s="33"/>
      <c r="F117" s="33"/>
      <c r="G117" s="33">
        <f>ROUND(G116*100/100, 3)</f>
        <v>0</v>
      </c>
      <c r="H117" s="33">
        <f>ROUND(H116*100/100, 3)</f>
        <v>0</v>
      </c>
      <c r="I117" s="33"/>
      <c r="J117" s="33"/>
      <c r="K117" s="33"/>
      <c r="L117" s="33"/>
      <c r="M117" s="33"/>
      <c r="N117" s="31"/>
    </row>
    <row r="118" spans="1:18" ht="23.1" customHeight="1" x14ac:dyDescent="0.3">
      <c r="A118" s="10" t="s">
        <v>72</v>
      </c>
      <c r="B118" s="10"/>
      <c r="C118" s="11"/>
      <c r="D118" s="12"/>
      <c r="E118" s="12"/>
      <c r="F118" s="12"/>
      <c r="G118" s="12" t="s">
        <v>45</v>
      </c>
      <c r="H118" s="12" t="s">
        <v>42</v>
      </c>
      <c r="I118" s="12"/>
      <c r="J118" s="12"/>
      <c r="K118" s="12"/>
      <c r="L118" s="12"/>
      <c r="M118" s="12"/>
      <c r="N118" s="10"/>
    </row>
    <row r="119" spans="1:18" ht="23.1" customHeight="1" x14ac:dyDescent="0.3">
      <c r="A119" s="13"/>
      <c r="B119" s="13"/>
      <c r="C119" s="14"/>
      <c r="D119" s="15"/>
      <c r="E119" s="15"/>
      <c r="F119" s="15"/>
      <c r="G119" s="16">
        <v>304156</v>
      </c>
      <c r="H119" s="16">
        <v>273676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3"/>
    </row>
    <row r="120" spans="1:18" ht="23.1" customHeight="1" x14ac:dyDescent="0.3">
      <c r="A120" s="17" t="s">
        <v>38</v>
      </c>
      <c r="B120" s="17" t="s">
        <v>225</v>
      </c>
      <c r="C120" s="18" t="s">
        <v>30</v>
      </c>
      <c r="D120" s="19">
        <v>30</v>
      </c>
      <c r="E120" s="20">
        <v>1</v>
      </c>
      <c r="F120" s="19">
        <f>ROUND(D120*E120, 3)</f>
        <v>30</v>
      </c>
      <c r="G120" s="19"/>
      <c r="H120" s="19"/>
      <c r="I120" s="19"/>
      <c r="J120" s="19"/>
      <c r="K120" s="19"/>
      <c r="L120" s="19"/>
      <c r="M120" s="19"/>
      <c r="N120" s="21"/>
    </row>
    <row r="121" spans="1:18" ht="23.1" customHeight="1" x14ac:dyDescent="0.3">
      <c r="A121" s="22"/>
      <c r="B121" s="22"/>
      <c r="C121" s="23"/>
      <c r="D121" s="24" t="s">
        <v>64</v>
      </c>
      <c r="E121" s="25">
        <v>1</v>
      </c>
      <c r="F121" s="26"/>
      <c r="G121" s="26"/>
      <c r="H121" s="26"/>
      <c r="I121" s="26"/>
      <c r="J121" s="26"/>
      <c r="K121" s="26"/>
      <c r="L121" s="26"/>
      <c r="M121" s="26"/>
      <c r="N121" s="22"/>
      <c r="R121">
        <v>1</v>
      </c>
    </row>
    <row r="122" spans="1:18" ht="23.1" customHeight="1" x14ac:dyDescent="0.3">
      <c r="A122" s="17" t="s">
        <v>17</v>
      </c>
      <c r="B122" s="17" t="s">
        <v>26</v>
      </c>
      <c r="C122" s="18" t="s">
        <v>18</v>
      </c>
      <c r="D122" s="19">
        <v>20</v>
      </c>
      <c r="E122" s="20">
        <v>1.05</v>
      </c>
      <c r="F122" s="19">
        <f>ROUND(D122*E122, 3)</f>
        <v>21</v>
      </c>
      <c r="G122" s="19"/>
      <c r="H122" s="19"/>
      <c r="I122" s="19"/>
      <c r="J122" s="19"/>
      <c r="K122" s="19"/>
      <c r="L122" s="19"/>
      <c r="M122" s="19"/>
      <c r="N122" s="21"/>
    </row>
    <row r="123" spans="1:18" ht="23.1" customHeight="1" x14ac:dyDescent="0.3">
      <c r="A123" s="22"/>
      <c r="B123" s="22"/>
      <c r="C123" s="23"/>
      <c r="D123" s="24" t="s">
        <v>65</v>
      </c>
      <c r="E123" s="25">
        <v>0.9</v>
      </c>
      <c r="F123" s="26"/>
      <c r="G123" s="26"/>
      <c r="H123" s="26"/>
      <c r="I123" s="26"/>
      <c r="J123" s="26"/>
      <c r="K123" s="26"/>
      <c r="L123" s="26"/>
      <c r="M123" s="26"/>
      <c r="N123" s="22"/>
      <c r="R123">
        <v>1</v>
      </c>
    </row>
    <row r="124" spans="1:18" ht="23.1" customHeight="1" x14ac:dyDescent="0.3">
      <c r="A124" s="17" t="s">
        <v>217</v>
      </c>
      <c r="B124" s="17" t="s">
        <v>223</v>
      </c>
      <c r="C124" s="18" t="s">
        <v>18</v>
      </c>
      <c r="D124" s="19">
        <v>20</v>
      </c>
      <c r="E124" s="20">
        <v>1.1000000000000001</v>
      </c>
      <c r="F124" s="19">
        <f>ROUND(D124*E124, 3)</f>
        <v>22</v>
      </c>
      <c r="G124" s="19"/>
      <c r="H124" s="19"/>
      <c r="I124" s="19"/>
      <c r="J124" s="19"/>
      <c r="K124" s="19"/>
      <c r="L124" s="19"/>
      <c r="M124" s="19"/>
      <c r="N124" s="21"/>
    </row>
    <row r="125" spans="1:18" ht="23.1" customHeight="1" x14ac:dyDescent="0.3">
      <c r="A125" s="22"/>
      <c r="B125" s="22"/>
      <c r="C125" s="23"/>
      <c r="D125" s="24" t="s">
        <v>227</v>
      </c>
      <c r="E125" s="25">
        <v>1</v>
      </c>
      <c r="F125" s="26"/>
      <c r="G125" s="26"/>
      <c r="H125" s="26"/>
      <c r="I125" s="26"/>
      <c r="J125" s="26"/>
      <c r="K125" s="26"/>
      <c r="L125" s="26"/>
      <c r="M125" s="26"/>
      <c r="N125" s="22"/>
      <c r="R125">
        <v>1</v>
      </c>
    </row>
    <row r="126" spans="1:18" ht="23.1" customHeight="1" x14ac:dyDescent="0.3">
      <c r="A126" s="17" t="s">
        <v>17</v>
      </c>
      <c r="B126" s="17" t="s">
        <v>19</v>
      </c>
      <c r="C126" s="18" t="s">
        <v>18</v>
      </c>
      <c r="D126" s="19">
        <v>250</v>
      </c>
      <c r="E126" s="20">
        <v>1.05</v>
      </c>
      <c r="F126" s="19">
        <f>ROUND(D126*E126, 3)</f>
        <v>262.5</v>
      </c>
      <c r="G126" s="19"/>
      <c r="H126" s="19"/>
      <c r="I126" s="19"/>
      <c r="J126" s="19"/>
      <c r="K126" s="19"/>
      <c r="L126" s="19"/>
      <c r="M126" s="19"/>
      <c r="N126" s="21"/>
    </row>
    <row r="127" spans="1:18" ht="23.1" customHeight="1" x14ac:dyDescent="0.3">
      <c r="A127" s="22"/>
      <c r="B127" s="22"/>
      <c r="C127" s="23"/>
      <c r="D127" s="24" t="s">
        <v>65</v>
      </c>
      <c r="E127" s="25">
        <v>0.9</v>
      </c>
      <c r="F127" s="26"/>
      <c r="G127" s="26"/>
      <c r="H127" s="26"/>
      <c r="I127" s="26"/>
      <c r="J127" s="26"/>
      <c r="K127" s="26"/>
      <c r="L127" s="26"/>
      <c r="M127" s="26"/>
      <c r="N127" s="22"/>
      <c r="R127">
        <v>1</v>
      </c>
    </row>
    <row r="128" spans="1:18" ht="23.1" customHeight="1" x14ac:dyDescent="0.3">
      <c r="A128" s="21"/>
      <c r="B128" s="21"/>
      <c r="C128" s="27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21"/>
    </row>
    <row r="129" spans="1:14" ht="23.1" customHeight="1" x14ac:dyDescent="0.3">
      <c r="A129" s="22"/>
      <c r="B129" s="22"/>
      <c r="C129" s="23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2"/>
    </row>
    <row r="130" spans="1:14" ht="23.1" customHeight="1" x14ac:dyDescent="0.3">
      <c r="A130" s="28" t="s">
        <v>62</v>
      </c>
      <c r="B130" s="29"/>
      <c r="C130" s="28"/>
      <c r="D130" s="30"/>
      <c r="E130" s="30"/>
      <c r="F130" s="30"/>
      <c r="G130" s="30">
        <f>SUMIF(R118:R129, "1", G118:G129)</f>
        <v>0</v>
      </c>
      <c r="H130" s="30">
        <f>SUMIF(R118:R129, "1", H118:H129)</f>
        <v>0</v>
      </c>
      <c r="I130" s="30"/>
      <c r="J130" s="30"/>
      <c r="K130" s="30"/>
      <c r="L130" s="30"/>
      <c r="M130" s="30"/>
      <c r="N130" s="29"/>
    </row>
    <row r="131" spans="1:14" ht="23.1" customHeight="1" x14ac:dyDescent="0.3">
      <c r="A131" s="31"/>
      <c r="B131" s="31"/>
      <c r="C131" s="32"/>
      <c r="D131" s="33"/>
      <c r="E131" s="33"/>
      <c r="F131" s="33"/>
      <c r="G131" s="33">
        <f>ROUND(G130*100/100, 3)</f>
        <v>0</v>
      </c>
      <c r="H131" s="33">
        <f>ROUND(H130*100/100, 3)</f>
        <v>0</v>
      </c>
      <c r="I131" s="33"/>
      <c r="J131" s="33"/>
      <c r="K131" s="33"/>
      <c r="L131" s="33"/>
      <c r="M131" s="33"/>
      <c r="N131" s="31"/>
    </row>
  </sheetData>
  <mergeCells count="8">
    <mergeCell ref="A1:N1"/>
    <mergeCell ref="A2:N2"/>
    <mergeCell ref="A3:A5"/>
    <mergeCell ref="B3:B5"/>
    <mergeCell ref="C3:C5"/>
    <mergeCell ref="F3:F5"/>
    <mergeCell ref="N3:N5"/>
    <mergeCell ref="G3:M3"/>
  </mergeCells>
  <phoneticPr fontId="1" type="noConversion"/>
  <pageMargins left="0.7765515531031062" right="0" top="0.57970115940231881" bottom="0.1388888888888889" header="0.3" footer="0.1388888888888889"/>
  <pageSetup paperSize="9" orientation="landscape" verticalDpi="0" r:id="rId1"/>
  <rowBreaks count="9" manualBreakCount="9">
    <brk id="19" max="13" man="1"/>
    <brk id="33" max="13" man="1"/>
    <brk id="47" max="13" man="1"/>
    <brk id="61" max="13" man="1"/>
    <brk id="75" max="13" man="1"/>
    <brk id="89" max="13" man="1"/>
    <brk id="103" max="13" man="1"/>
    <brk id="117" max="16383" man="1"/>
    <brk id="1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359C-E586-4D8E-B5F3-792B1C28ED3E}">
  <sheetPr>
    <tabColor rgb="FFFFFFB7"/>
  </sheetPr>
  <dimension ref="A1:Q36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RowHeight="16.5" x14ac:dyDescent="0.3"/>
  <cols>
    <col min="1" max="2" width="17.625" style="1" customWidth="1"/>
    <col min="3" max="3" width="3.625" style="2" customWidth="1"/>
    <col min="4" max="4" width="6.625" style="3" customWidth="1"/>
    <col min="5" max="5" width="4.625" style="3" customWidth="1"/>
    <col min="6" max="6" width="6.625" style="3" customWidth="1"/>
    <col min="7" max="7" width="4.625" style="3" customWidth="1"/>
    <col min="8" max="9" width="6.625" style="3" customWidth="1"/>
    <col min="10" max="10" width="4.625" style="3" customWidth="1"/>
    <col min="11" max="11" width="6.625" style="3" customWidth="1"/>
    <col min="12" max="12" width="4.625" style="3" customWidth="1"/>
    <col min="13" max="14" width="6.625" style="3" customWidth="1"/>
    <col min="15" max="15" width="7.625" style="3" customWidth="1"/>
    <col min="16" max="16" width="7.625" style="1" customWidth="1"/>
    <col min="17" max="17" width="9" hidden="1" customWidth="1"/>
  </cols>
  <sheetData>
    <row r="1" spans="1:17" ht="30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7" ht="23.1" customHeight="1" x14ac:dyDescent="0.3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7" ht="23.1" customHeight="1" x14ac:dyDescent="0.3">
      <c r="A3" s="93" t="s">
        <v>2</v>
      </c>
      <c r="B3" s="93" t="s">
        <v>3</v>
      </c>
      <c r="C3" s="93" t="s">
        <v>4</v>
      </c>
      <c r="D3" s="93" t="s">
        <v>5</v>
      </c>
      <c r="E3" s="93"/>
      <c r="F3" s="93" t="s">
        <v>6</v>
      </c>
      <c r="G3" s="93"/>
      <c r="H3" s="61" t="s">
        <v>7</v>
      </c>
      <c r="I3" s="93" t="s">
        <v>8</v>
      </c>
      <c r="J3" s="93"/>
      <c r="K3" s="93" t="s">
        <v>9</v>
      </c>
      <c r="L3" s="93"/>
      <c r="M3" s="61" t="s">
        <v>10</v>
      </c>
      <c r="N3" s="61" t="s">
        <v>11</v>
      </c>
      <c r="O3" s="93" t="s">
        <v>12</v>
      </c>
      <c r="P3" s="93" t="s">
        <v>13</v>
      </c>
    </row>
    <row r="4" spans="1:17" ht="23.1" customHeight="1" x14ac:dyDescent="0.3">
      <c r="A4" s="93"/>
      <c r="B4" s="93"/>
      <c r="C4" s="93"/>
      <c r="D4" s="61" t="s">
        <v>14</v>
      </c>
      <c r="E4" s="61" t="s">
        <v>15</v>
      </c>
      <c r="F4" s="61" t="s">
        <v>14</v>
      </c>
      <c r="G4" s="61" t="s">
        <v>15</v>
      </c>
      <c r="H4" s="61" t="s">
        <v>14</v>
      </c>
      <c r="I4" s="61" t="s">
        <v>14</v>
      </c>
      <c r="J4" s="61" t="s">
        <v>15</v>
      </c>
      <c r="K4" s="61" t="s">
        <v>14</v>
      </c>
      <c r="L4" s="61" t="s">
        <v>15</v>
      </c>
      <c r="M4" s="61" t="s">
        <v>14</v>
      </c>
      <c r="N4" s="61" t="s">
        <v>14</v>
      </c>
      <c r="O4" s="93"/>
      <c r="P4" s="93"/>
      <c r="Q4" t="s">
        <v>16</v>
      </c>
    </row>
    <row r="5" spans="1:17" ht="23.1" customHeight="1" x14ac:dyDescent="0.3">
      <c r="A5" s="5" t="s">
        <v>17</v>
      </c>
      <c r="B5" s="5" t="s">
        <v>19</v>
      </c>
      <c r="C5" s="6" t="s">
        <v>18</v>
      </c>
      <c r="D5" s="7">
        <v>4788</v>
      </c>
      <c r="E5" s="9" t="s">
        <v>20</v>
      </c>
      <c r="F5" s="7">
        <v>3742</v>
      </c>
      <c r="G5" s="9" t="s">
        <v>21</v>
      </c>
      <c r="H5" s="7">
        <v>3368</v>
      </c>
      <c r="I5" s="7">
        <v>4419</v>
      </c>
      <c r="J5" s="9" t="s">
        <v>22</v>
      </c>
      <c r="K5" s="7">
        <v>3836</v>
      </c>
      <c r="L5" s="9" t="s">
        <v>23</v>
      </c>
      <c r="M5" s="7"/>
      <c r="N5" s="7"/>
      <c r="O5" s="7">
        <f t="shared" ref="O5:O18" si="0">MIN(D5,F5,H5,I5,K5,M5,N5)</f>
        <v>3368</v>
      </c>
      <c r="P5" s="8"/>
    </row>
    <row r="6" spans="1:17" ht="23.1" customHeight="1" x14ac:dyDescent="0.3">
      <c r="A6" s="5" t="s">
        <v>17</v>
      </c>
      <c r="B6" s="5" t="s">
        <v>24</v>
      </c>
      <c r="C6" s="6" t="s">
        <v>18</v>
      </c>
      <c r="D6" s="7">
        <v>13605</v>
      </c>
      <c r="E6" s="9" t="s">
        <v>20</v>
      </c>
      <c r="F6" s="7">
        <v>10556</v>
      </c>
      <c r="G6" s="9" t="s">
        <v>21</v>
      </c>
      <c r="H6" s="7">
        <v>9566</v>
      </c>
      <c r="I6" s="7">
        <v>12465</v>
      </c>
      <c r="J6" s="9" t="s">
        <v>22</v>
      </c>
      <c r="K6" s="7">
        <v>10891</v>
      </c>
      <c r="L6" s="9" t="s">
        <v>23</v>
      </c>
      <c r="M6" s="7"/>
      <c r="N6" s="7"/>
      <c r="O6" s="7">
        <f t="shared" si="0"/>
        <v>9566</v>
      </c>
      <c r="P6" s="8"/>
    </row>
    <row r="7" spans="1:17" ht="23.1" customHeight="1" x14ac:dyDescent="0.3">
      <c r="A7" s="5" t="s">
        <v>17</v>
      </c>
      <c r="B7" s="5" t="s">
        <v>25</v>
      </c>
      <c r="C7" s="6" t="s">
        <v>18</v>
      </c>
      <c r="D7" s="7">
        <v>42623</v>
      </c>
      <c r="E7" s="9" t="s">
        <v>20</v>
      </c>
      <c r="F7" s="7">
        <v>35001</v>
      </c>
      <c r="G7" s="9" t="s">
        <v>21</v>
      </c>
      <c r="H7" s="7">
        <v>31254</v>
      </c>
      <c r="I7" s="7">
        <v>38741</v>
      </c>
      <c r="J7" s="9" t="s">
        <v>22</v>
      </c>
      <c r="K7" s="7">
        <v>36906</v>
      </c>
      <c r="L7" s="9" t="s">
        <v>23</v>
      </c>
      <c r="M7" s="7"/>
      <c r="N7" s="7"/>
      <c r="O7" s="7">
        <f t="shared" si="0"/>
        <v>31254</v>
      </c>
      <c r="P7" s="8"/>
    </row>
    <row r="8" spans="1:17" ht="23.1" customHeight="1" x14ac:dyDescent="0.3">
      <c r="A8" s="5" t="s">
        <v>17</v>
      </c>
      <c r="B8" s="5" t="s">
        <v>26</v>
      </c>
      <c r="C8" s="6" t="s">
        <v>18</v>
      </c>
      <c r="D8" s="7">
        <v>8442</v>
      </c>
      <c r="E8" s="9" t="s">
        <v>20</v>
      </c>
      <c r="F8" s="7">
        <v>6651</v>
      </c>
      <c r="G8" s="9" t="s">
        <v>21</v>
      </c>
      <c r="H8" s="7">
        <v>6028</v>
      </c>
      <c r="I8" s="7">
        <v>7853</v>
      </c>
      <c r="J8" s="9" t="s">
        <v>22</v>
      </c>
      <c r="K8" s="7">
        <v>6863</v>
      </c>
      <c r="L8" s="9" t="s">
        <v>23</v>
      </c>
      <c r="M8" s="7"/>
      <c r="N8" s="7"/>
      <c r="O8" s="7">
        <f t="shared" si="0"/>
        <v>6028</v>
      </c>
      <c r="P8" s="8"/>
    </row>
    <row r="9" spans="1:17" ht="23.1" customHeight="1" x14ac:dyDescent="0.3">
      <c r="A9" s="5" t="s">
        <v>17</v>
      </c>
      <c r="B9" s="5" t="s">
        <v>27</v>
      </c>
      <c r="C9" s="6" t="s">
        <v>18</v>
      </c>
      <c r="D9" s="7">
        <v>111116</v>
      </c>
      <c r="E9" s="9" t="s">
        <v>20</v>
      </c>
      <c r="F9" s="7">
        <v>94109</v>
      </c>
      <c r="G9" s="9" t="s">
        <v>21</v>
      </c>
      <c r="H9" s="7">
        <v>76456</v>
      </c>
      <c r="I9" s="7">
        <v>93781</v>
      </c>
      <c r="J9" s="9" t="s">
        <v>22</v>
      </c>
      <c r="K9" s="7">
        <v>98168</v>
      </c>
      <c r="L9" s="9" t="s">
        <v>23</v>
      </c>
      <c r="M9" s="7"/>
      <c r="N9" s="7"/>
      <c r="O9" s="7">
        <f t="shared" si="0"/>
        <v>76456</v>
      </c>
      <c r="P9" s="8"/>
    </row>
    <row r="10" spans="1:17" ht="23.1" customHeight="1" x14ac:dyDescent="0.3">
      <c r="A10" s="5" t="s">
        <v>28</v>
      </c>
      <c r="B10" s="5" t="s">
        <v>29</v>
      </c>
      <c r="C10" s="6" t="s">
        <v>30</v>
      </c>
      <c r="D10" s="7">
        <v>16600</v>
      </c>
      <c r="E10" s="9" t="s">
        <v>31</v>
      </c>
      <c r="F10" s="7">
        <v>16600</v>
      </c>
      <c r="G10" s="9" t="s">
        <v>32</v>
      </c>
      <c r="H10" s="7"/>
      <c r="I10" s="7"/>
      <c r="J10" s="7"/>
      <c r="K10" s="7">
        <v>16000</v>
      </c>
      <c r="L10" s="9" t="s">
        <v>33</v>
      </c>
      <c r="M10" s="7"/>
      <c r="N10" s="7"/>
      <c r="O10" s="7">
        <f t="shared" si="0"/>
        <v>16000</v>
      </c>
      <c r="P10" s="5" t="s">
        <v>34</v>
      </c>
    </row>
    <row r="11" spans="1:17" ht="23.1" customHeight="1" x14ac:dyDescent="0.3">
      <c r="A11" s="5" t="s">
        <v>35</v>
      </c>
      <c r="B11" s="5" t="s">
        <v>36</v>
      </c>
      <c r="C11" s="6" t="s">
        <v>30</v>
      </c>
      <c r="D11" s="7"/>
      <c r="E11" s="7"/>
      <c r="F11" s="7"/>
      <c r="G11" s="7"/>
      <c r="H11" s="7"/>
      <c r="I11" s="7">
        <v>84000</v>
      </c>
      <c r="J11" s="9" t="s">
        <v>37</v>
      </c>
      <c r="K11" s="7"/>
      <c r="L11" s="7"/>
      <c r="M11" s="7"/>
      <c r="N11" s="7"/>
      <c r="O11" s="7">
        <f t="shared" si="0"/>
        <v>84000</v>
      </c>
      <c r="P11" s="8"/>
    </row>
    <row r="12" spans="1:17" ht="23.1" customHeight="1" x14ac:dyDescent="0.3">
      <c r="A12" s="5" t="s">
        <v>217</v>
      </c>
      <c r="B12" s="5" t="s">
        <v>218</v>
      </c>
      <c r="C12" s="6" t="s">
        <v>18</v>
      </c>
      <c r="D12" s="7">
        <v>3685</v>
      </c>
      <c r="E12" s="9" t="s">
        <v>20</v>
      </c>
      <c r="F12" s="7">
        <v>3060</v>
      </c>
      <c r="G12" s="9" t="s">
        <v>219</v>
      </c>
      <c r="H12" s="7">
        <v>2226</v>
      </c>
      <c r="I12" s="7">
        <v>3347</v>
      </c>
      <c r="J12" s="9" t="s">
        <v>220</v>
      </c>
      <c r="K12" s="7">
        <v>3060</v>
      </c>
      <c r="L12" s="9" t="s">
        <v>221</v>
      </c>
      <c r="M12" s="7"/>
      <c r="N12" s="7"/>
      <c r="O12" s="7">
        <f t="shared" si="0"/>
        <v>2226</v>
      </c>
      <c r="P12" s="8"/>
    </row>
    <row r="13" spans="1:17" ht="23.1" customHeight="1" x14ac:dyDescent="0.3">
      <c r="A13" s="5" t="s">
        <v>217</v>
      </c>
      <c r="B13" s="5" t="s">
        <v>222</v>
      </c>
      <c r="C13" s="6" t="s">
        <v>18</v>
      </c>
      <c r="D13" s="7">
        <v>10919</v>
      </c>
      <c r="E13" s="9" t="s">
        <v>20</v>
      </c>
      <c r="F13" s="7">
        <v>9063</v>
      </c>
      <c r="G13" s="9" t="s">
        <v>219</v>
      </c>
      <c r="H13" s="7">
        <v>6432</v>
      </c>
      <c r="I13" s="7">
        <v>10160</v>
      </c>
      <c r="J13" s="9" t="s">
        <v>220</v>
      </c>
      <c r="K13" s="7">
        <v>9090</v>
      </c>
      <c r="L13" s="9" t="s">
        <v>221</v>
      </c>
      <c r="M13" s="7"/>
      <c r="N13" s="7"/>
      <c r="O13" s="7">
        <f t="shared" si="0"/>
        <v>6432</v>
      </c>
      <c r="P13" s="8"/>
    </row>
    <row r="14" spans="1:17" ht="23.1" customHeight="1" x14ac:dyDescent="0.3">
      <c r="A14" s="5" t="s">
        <v>217</v>
      </c>
      <c r="B14" s="5" t="s">
        <v>223</v>
      </c>
      <c r="C14" s="6" t="s">
        <v>18</v>
      </c>
      <c r="D14" s="7">
        <v>2428</v>
      </c>
      <c r="E14" s="9" t="s">
        <v>20</v>
      </c>
      <c r="F14" s="7">
        <v>1816</v>
      </c>
      <c r="G14" s="9" t="s">
        <v>219</v>
      </c>
      <c r="H14" s="7">
        <v>1500</v>
      </c>
      <c r="I14" s="7">
        <v>2126</v>
      </c>
      <c r="J14" s="9" t="s">
        <v>220</v>
      </c>
      <c r="K14" s="7">
        <v>1818</v>
      </c>
      <c r="L14" s="9" t="s">
        <v>221</v>
      </c>
      <c r="M14" s="7"/>
      <c r="N14" s="7"/>
      <c r="O14" s="7">
        <f t="shared" si="0"/>
        <v>1500</v>
      </c>
      <c r="P14" s="8"/>
    </row>
    <row r="15" spans="1:17" ht="23.1" customHeight="1" x14ac:dyDescent="0.3">
      <c r="A15" s="5" t="s">
        <v>217</v>
      </c>
      <c r="B15" s="5" t="s">
        <v>224</v>
      </c>
      <c r="C15" s="6" t="s">
        <v>18</v>
      </c>
      <c r="D15" s="7">
        <v>28508</v>
      </c>
      <c r="E15" s="9" t="s">
        <v>20</v>
      </c>
      <c r="F15" s="7">
        <v>23355</v>
      </c>
      <c r="G15" s="9" t="s">
        <v>219</v>
      </c>
      <c r="H15" s="7">
        <v>17053</v>
      </c>
      <c r="I15" s="7">
        <v>26110</v>
      </c>
      <c r="J15" s="9" t="s">
        <v>220</v>
      </c>
      <c r="K15" s="7">
        <v>23451</v>
      </c>
      <c r="L15" s="9" t="s">
        <v>221</v>
      </c>
      <c r="M15" s="7"/>
      <c r="N15" s="7"/>
      <c r="O15" s="7">
        <f t="shared" si="0"/>
        <v>17053</v>
      </c>
      <c r="P15" s="8"/>
    </row>
    <row r="16" spans="1:17" ht="23.1" customHeight="1" x14ac:dyDescent="0.3">
      <c r="A16" s="5" t="s">
        <v>38</v>
      </c>
      <c r="B16" s="5" t="s">
        <v>225</v>
      </c>
      <c r="C16" s="6" t="s">
        <v>30</v>
      </c>
      <c r="D16" s="7">
        <v>3160</v>
      </c>
      <c r="E16" s="9" t="s">
        <v>226</v>
      </c>
      <c r="F16" s="7"/>
      <c r="G16" s="7"/>
      <c r="H16" s="7">
        <v>1485</v>
      </c>
      <c r="I16" s="7"/>
      <c r="J16" s="7"/>
      <c r="K16" s="7"/>
      <c r="L16" s="7"/>
      <c r="M16" s="7"/>
      <c r="N16" s="7"/>
      <c r="O16" s="7">
        <f t="shared" si="0"/>
        <v>1485</v>
      </c>
      <c r="P16" s="8"/>
    </row>
    <row r="17" spans="1:16" ht="23.1" customHeight="1" x14ac:dyDescent="0.3">
      <c r="A17" s="5" t="s">
        <v>38</v>
      </c>
      <c r="B17" s="5" t="s">
        <v>39</v>
      </c>
      <c r="C17" s="6" t="s">
        <v>30</v>
      </c>
      <c r="D17" s="7"/>
      <c r="E17" s="7"/>
      <c r="F17" s="7"/>
      <c r="G17" s="7"/>
      <c r="H17" s="7"/>
      <c r="I17" s="7">
        <v>2233</v>
      </c>
      <c r="J17" s="9" t="s">
        <v>40</v>
      </c>
      <c r="K17" s="7"/>
      <c r="L17" s="7"/>
      <c r="M17" s="7"/>
      <c r="N17" s="7"/>
      <c r="O17" s="7">
        <f t="shared" si="0"/>
        <v>2233</v>
      </c>
      <c r="P17" s="8"/>
    </row>
    <row r="18" spans="1:16" ht="23.1" customHeight="1" x14ac:dyDescent="0.3">
      <c r="A18" s="5" t="s">
        <v>38</v>
      </c>
      <c r="B18" s="5" t="s">
        <v>41</v>
      </c>
      <c r="C18" s="6" t="s">
        <v>30</v>
      </c>
      <c r="D18" s="7"/>
      <c r="E18" s="7"/>
      <c r="F18" s="7"/>
      <c r="G18" s="7"/>
      <c r="H18" s="7">
        <v>3427</v>
      </c>
      <c r="I18" s="7">
        <v>3693</v>
      </c>
      <c r="J18" s="9" t="s">
        <v>40</v>
      </c>
      <c r="K18" s="7"/>
      <c r="L18" s="7"/>
      <c r="M18" s="7"/>
      <c r="N18" s="7"/>
      <c r="O18" s="7">
        <f t="shared" si="0"/>
        <v>3427</v>
      </c>
      <c r="P18" s="8"/>
    </row>
    <row r="19" spans="1:16" ht="23.1" customHeight="1" x14ac:dyDescent="0.3">
      <c r="A19" s="5" t="s">
        <v>42</v>
      </c>
      <c r="B19" s="5" t="s">
        <v>43</v>
      </c>
      <c r="C19" s="6" t="s">
        <v>44</v>
      </c>
      <c r="D19" s="7"/>
      <c r="E19" s="7"/>
      <c r="F19" s="7"/>
      <c r="G19" s="7"/>
      <c r="H19" s="7"/>
      <c r="I19" s="7"/>
      <c r="J19" s="7"/>
      <c r="K19" s="7"/>
      <c r="L19" s="7"/>
      <c r="M19" s="7">
        <v>273676</v>
      </c>
      <c r="N19" s="7"/>
      <c r="O19" s="7">
        <f>M19</f>
        <v>273676</v>
      </c>
      <c r="P19" s="8"/>
    </row>
    <row r="20" spans="1:16" ht="23.1" customHeight="1" x14ac:dyDescent="0.3">
      <c r="A20" s="5" t="s">
        <v>45</v>
      </c>
      <c r="B20" s="5" t="s">
        <v>43</v>
      </c>
      <c r="C20" s="6" t="s">
        <v>44</v>
      </c>
      <c r="D20" s="7"/>
      <c r="E20" s="7"/>
      <c r="F20" s="7"/>
      <c r="G20" s="7"/>
      <c r="H20" s="7"/>
      <c r="I20" s="7"/>
      <c r="J20" s="7"/>
      <c r="K20" s="7"/>
      <c r="L20" s="7"/>
      <c r="M20" s="7">
        <v>304156</v>
      </c>
      <c r="N20" s="7"/>
      <c r="O20" s="7">
        <f>M20</f>
        <v>304156</v>
      </c>
      <c r="P20" s="8"/>
    </row>
    <row r="21" spans="1:16" ht="23.1" customHeight="1" x14ac:dyDescent="0.3"/>
    <row r="22" spans="1:16" ht="23.1" customHeight="1" x14ac:dyDescent="0.3"/>
    <row r="23" spans="1:16" ht="23.1" customHeight="1" x14ac:dyDescent="0.3"/>
    <row r="24" spans="1:16" ht="23.1" customHeight="1" x14ac:dyDescent="0.3"/>
    <row r="25" spans="1:16" ht="23.1" customHeight="1" x14ac:dyDescent="0.3"/>
    <row r="26" spans="1:16" ht="23.1" customHeight="1" x14ac:dyDescent="0.3"/>
    <row r="27" spans="1:16" ht="23.1" customHeight="1" x14ac:dyDescent="0.3"/>
    <row r="28" spans="1:16" ht="23.1" customHeight="1" x14ac:dyDescent="0.3"/>
    <row r="29" spans="1:16" ht="23.1" customHeight="1" x14ac:dyDescent="0.3"/>
    <row r="30" spans="1:16" ht="23.1" customHeight="1" x14ac:dyDescent="0.3"/>
    <row r="31" spans="1:16" ht="23.1" customHeight="1" x14ac:dyDescent="0.3"/>
    <row r="32" spans="1:16" ht="23.1" customHeight="1" x14ac:dyDescent="0.3"/>
    <row r="33" ht="23.1" customHeight="1" x14ac:dyDescent="0.3"/>
    <row r="34" ht="23.1" customHeight="1" x14ac:dyDescent="0.3"/>
    <row r="35" ht="23.1" customHeight="1" x14ac:dyDescent="0.3"/>
    <row r="36" ht="23.1" customHeight="1" x14ac:dyDescent="0.3"/>
  </sheetData>
  <mergeCells count="11">
    <mergeCell ref="K3:L3"/>
    <mergeCell ref="A1:P1"/>
    <mergeCell ref="A2:P2"/>
    <mergeCell ref="A3:A4"/>
    <mergeCell ref="B3:B4"/>
    <mergeCell ref="C3:C4"/>
    <mergeCell ref="O3:O4"/>
    <mergeCell ref="P3:P4"/>
    <mergeCell ref="D3:E3"/>
    <mergeCell ref="F3:G3"/>
    <mergeCell ref="I3:J3"/>
  </mergeCells>
  <phoneticPr fontId="1" type="noConversion"/>
  <conditionalFormatting sqref="A5:P20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1" manualBreakCount="1">
    <brk id="20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4E7E-0056-4ED5-AAE8-4E1988186186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10</vt:i4>
      </vt:variant>
    </vt:vector>
  </HeadingPairs>
  <TitlesOfParts>
    <vt:vector size="17" baseType="lpstr">
      <vt:lpstr>갑지</vt:lpstr>
      <vt:lpstr>원가계산서</vt:lpstr>
      <vt:lpstr>집계표</vt:lpstr>
      <vt:lpstr>내역서</vt:lpstr>
      <vt:lpstr>공량산출서</vt:lpstr>
      <vt:lpstr>단가대비표</vt:lpstr>
      <vt:lpstr>Sheet1</vt:lpstr>
      <vt:lpstr>공량산출서!Print_Area</vt:lpstr>
      <vt:lpstr>내역서!Print_Area</vt:lpstr>
      <vt:lpstr>단가대비표!Print_Area</vt:lpstr>
      <vt:lpstr>원가계산서!Print_Area</vt:lpstr>
      <vt:lpstr>집계표!Print_Area</vt:lpstr>
      <vt:lpstr>공량산출서!Print_Titles</vt:lpstr>
      <vt:lpstr>내역서!Print_Titles</vt:lpstr>
      <vt:lpstr>단가대비표!Print_Titles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2026-08-07T04:22:15Z</cp:lastPrinted>
  <dcterms:created xsi:type="dcterms:W3CDTF">2026-08-05T07:08:07Z</dcterms:created>
  <dcterms:modified xsi:type="dcterms:W3CDTF">2026-08-07T07:59:19Z</dcterms:modified>
</cp:coreProperties>
</file>