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김태경\01 환경개선\설계 (광희초 , 덕수중)\광희초 방수\재해예방\"/>
    </mc:Choice>
  </mc:AlternateContent>
  <xr:revisionPtr revIDLastSave="0" documentId="13_ncr:1_{7357D018-DB87-4458-8028-5D5915066BE7}" xr6:coauthVersionLast="47" xr6:coauthVersionMax="47" xr10:uidLastSave="{00000000-0000-0000-0000-000000000000}"/>
  <bookViews>
    <workbookView xWindow="28680" yWindow="-120" windowWidth="29040" windowHeight="15720" tabRatio="923" xr2:uid="{00000000-000D-0000-FFFF-FFFF00000000}"/>
  </bookViews>
  <sheets>
    <sheet name="총괄" sheetId="1" r:id="rId1"/>
    <sheet name="산출서(광희초)" sheetId="21" r:id="rId2"/>
    <sheet name="관련근거" sheetId="19" state="hidden" r:id="rId3"/>
  </sheets>
  <definedNames>
    <definedName name="_xlnm.Print_Area" localSheetId="2">관련근거!$B$1:$S$47</definedName>
    <definedName name="_xlnm.Print_Area" localSheetId="1">'산출서(광희초)'!$A$1:$G$43</definedName>
    <definedName name="_xlnm.Print_Area" localSheetId="0">총괄!$A$1:$H$7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1" l="1"/>
  <c r="C3" i="1"/>
  <c r="E21" i="21" l="1"/>
  <c r="E20" i="21"/>
  <c r="E19" i="21"/>
  <c r="E18" i="21"/>
  <c r="I15" i="21"/>
  <c r="F15" i="21"/>
  <c r="F32" i="21" s="1"/>
  <c r="D26" i="21" l="1"/>
  <c r="F26" i="21" s="1"/>
  <c r="F36" i="21" s="1"/>
  <c r="F39" i="21" s="1"/>
  <c r="F41" i="21" s="1"/>
  <c r="F42" i="21" l="1"/>
  <c r="F43" i="21" s="1"/>
  <c r="F6" i="1" s="1"/>
  <c r="G6" i="1" s="1"/>
  <c r="G7" i="1" l="1"/>
</calcChain>
</file>

<file path=xl/sharedStrings.xml><?xml version="1.0" encoding="utf-8"?>
<sst xmlns="http://schemas.openxmlformats.org/spreadsheetml/2006/main" count="75" uniqueCount="69">
  <si>
    <t>공사금액</t>
  </si>
  <si>
    <t>(직접인건비+제경비) X 20%~40%</t>
  </si>
  <si>
    <t>비고</t>
  </si>
  <si>
    <t>1) + 2) + 3) + 4) + 5) =</t>
  </si>
  <si>
    <t>구                     분</t>
  </si>
  <si>
    <t>○ 공사금액</t>
  </si>
  <si>
    <t>식</t>
  </si>
  <si>
    <t>3억이상 20억미만</t>
  </si>
  <si>
    <t>○ 건설업 소규모 건설현장 재해예방을 위한 발주자 책무부여 방안 연구(안전보건공단, 2019.10.)</t>
  </si>
  <si>
    <t>40억이상</t>
  </si>
  <si>
    <t>3)제경비</t>
  </si>
  <si>
    <t>20억이상 40억미만</t>
  </si>
  <si>
    <t>1) + 2) + 3) + 4) =</t>
  </si>
  <si>
    <t>최종금액</t>
  </si>
  <si>
    <t>구  분</t>
  </si>
  <si>
    <t>단위</t>
  </si>
  <si>
    <t>대가 산출 내역</t>
  </si>
  <si>
    <t>4)기술료</t>
  </si>
  <si>
    <t>건설업 소규모 건설현장 재해예방을 위한 발주자 책무부여 방안 연구(안전보건공단, 2019.10.)</t>
  </si>
  <si>
    <t>조사연구비,기술개발비,기술훈련비,이윤 등</t>
  </si>
  <si>
    <t>구분</t>
  </si>
  <si>
    <t>합계</t>
  </si>
  <si>
    <t>○ 공사기간</t>
  </si>
  <si>
    <t>관련근거</t>
  </si>
  <si>
    <t>정리기간</t>
  </si>
  <si>
    <t>○ 기술지도계약 체결 대상 건설공사(산업안전보건법 시행령 제59조)</t>
  </si>
  <si>
    <t>엔지니어링 노임단가(한국엔지니어링협회 정책연구실-280호, 2024.12.4.)</t>
  </si>
  <si>
    <t>○ 기술지도 횟수(산업안전보건법 시행령 별표18)</t>
  </si>
  <si>
    <t>준비기간+</t>
  </si>
  <si>
    <t>○ 엔지니어링 노임단가(한국엔지니어링협회 정책연구실-329호)</t>
  </si>
  <si>
    <t xml:space="preserve">    </t>
  </si>
  <si>
    <t>산출근서</t>
  </si>
  <si>
    <t>용역명:</t>
  </si>
  <si>
    <t>중급기술자</t>
  </si>
  <si>
    <t>합          계</t>
  </si>
  <si>
    <t>재해예방 기술지도 용역(건설)</t>
  </si>
  <si>
    <t>소모품비,비품비,기계기구수선,회의비,운영활동비 등</t>
  </si>
  <si>
    <t>기술지도 횟수(산업안전보건법 시행령 별표18)</t>
  </si>
  <si>
    <t>5)부가가치세</t>
  </si>
  <si>
    <t>X 기술지도횟수</t>
  </si>
  <si>
    <t>특급기술자</t>
  </si>
  <si>
    <t>고급기술자</t>
  </si>
  <si>
    <t>설     계     서</t>
  </si>
  <si>
    <t>공사기간(일) =</t>
  </si>
  <si>
    <t>계</t>
  </si>
  <si>
    <t>▣</t>
  </si>
  <si>
    <t>직접인건비 X 110%~120%</t>
  </si>
  <si>
    <t>2)직접경비</t>
  </si>
  <si>
    <t>공공 건설공사의 공사기간 산정</t>
  </si>
  <si>
    <t>1억이상 3억미만</t>
  </si>
  <si>
    <t>수량</t>
  </si>
  <si>
    <t>○ 공사금액에 따른 1회당 직접인건비(엔지니어링 사업대가 기준 산출)</t>
  </si>
  <si>
    <t>대가 산출 조건(엔지니어링사업대가기준)</t>
  </si>
  <si>
    <t>임   금(원)</t>
  </si>
  <si>
    <t>여비</t>
  </si>
  <si>
    <t>○ 공공건설공사의 공사기간 산정기준(국토교통부고시 제2021-1080호)</t>
  </si>
  <si>
    <t>비작업일수+</t>
  </si>
  <si>
    <t>작업입수+</t>
  </si>
  <si>
    <t>소계</t>
  </si>
  <si>
    <t>○ 기술지도횟수</t>
  </si>
  <si>
    <t>공공 건설공사의 공사기간 산정기준(국토교통부고시 제2021-1080호)</t>
  </si>
  <si>
    <t>용역금액</t>
  </si>
  <si>
    <t>1)직접인건비</t>
  </si>
  <si>
    <t>단수 조정</t>
  </si>
  <si>
    <t>연번</t>
  </si>
  <si>
    <t>1회당 직접인건비(원)</t>
  </si>
  <si>
    <t>담당자</t>
    <phoneticPr fontId="20" type="noConversion"/>
  </si>
  <si>
    <t xml:space="preserve"> 광희초 방수공사 재해예방 기술지도 용역</t>
    <phoneticPr fontId="20" type="noConversion"/>
  </si>
  <si>
    <t>김태경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</si>
</sst>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176" formatCode="#,##0_ &quot; 억원&quot;"/>
    <numFmt numFmtId="177" formatCode="#,##0.0_ "/>
    <numFmt numFmtId="178" formatCode="#,##0_ "/>
    <numFmt numFmtId="179" formatCode="#,##0_ &quot;원&quot;"/>
    <numFmt numFmtId="180" formatCode="#,##0_);[Red]\(#,##0\)"/>
    <numFmt numFmtId="181" formatCode="#,##0\ &quot;천&quot;&quot;원&quot;"/>
    <numFmt numFmtId="182" formatCode="#,##0_ &quot;회 &quot;"/>
    <numFmt numFmtId="183" formatCode="#,##0\ &quot;일&quot;"/>
  </numFmts>
  <fonts count="21" x14ac:knownFonts="1">
    <font>
      <sz val="11"/>
      <color rgb="FF000000"/>
      <name val="맑은 고딕"/>
    </font>
    <font>
      <sz val="11"/>
      <color rgb="FF9C65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u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5"/>
      <color rgb="FF000000"/>
      <name val="HY헤드라인M"/>
      <family val="1"/>
      <charset val="129"/>
    </font>
    <font>
      <b/>
      <sz val="20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E6F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19" fillId="0" borderId="0">
      <alignment vertical="center"/>
    </xf>
    <xf numFmtId="0" fontId="1" fillId="2" borderId="0">
      <alignment vertical="center"/>
    </xf>
    <xf numFmtId="0" fontId="2" fillId="0" borderId="0"/>
    <xf numFmtId="41" fontId="2" fillId="0" borderId="0"/>
    <xf numFmtId="0" fontId="19" fillId="0" borderId="0">
      <alignment vertical="center"/>
    </xf>
  </cellStyleXfs>
  <cellXfs count="148">
    <xf numFmtId="0" fontId="0" fillId="0" borderId="0" xfId="0" applyNumberForma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Fill="1" applyBorder="1" applyAlignment="1">
      <alignment vertical="center"/>
    </xf>
    <xf numFmtId="0" fontId="3" fillId="0" borderId="0" xfId="3" applyNumberFormat="1" applyFont="1" applyFill="1" applyAlignment="1">
      <alignment vertical="center"/>
    </xf>
    <xf numFmtId="0" fontId="4" fillId="0" borderId="0" xfId="3" applyNumberFormat="1" applyFont="1" applyFill="1" applyAlignment="1">
      <alignment vertical="center"/>
    </xf>
    <xf numFmtId="177" fontId="3" fillId="0" borderId="0" xfId="3" applyNumberFormat="1" applyFont="1" applyFill="1" applyAlignment="1">
      <alignment horizontal="right" vertical="center" wrapText="1"/>
    </xf>
    <xf numFmtId="0" fontId="2" fillId="0" borderId="0" xfId="3" applyNumberFormat="1" applyFont="1" applyAlignment="1">
      <alignment vertical="center"/>
    </xf>
    <xf numFmtId="0" fontId="2" fillId="0" borderId="0" xfId="3" applyNumberFormat="1" applyFont="1" applyFill="1" applyAlignment="1">
      <alignment vertical="center"/>
    </xf>
    <xf numFmtId="177" fontId="2" fillId="0" borderId="0" xfId="3" applyNumberFormat="1" applyFont="1" applyFill="1" applyAlignment="1">
      <alignment vertical="center" wrapText="1"/>
    </xf>
    <xf numFmtId="180" fontId="2" fillId="0" borderId="1" xfId="1" applyNumberFormat="1" applyFont="1" applyBorder="1" applyAlignment="1">
      <alignment horizontal="right" vertical="center"/>
    </xf>
    <xf numFmtId="41" fontId="2" fillId="0" borderId="2" xfId="1" applyNumberFormat="1" applyFont="1" applyBorder="1" applyAlignment="1">
      <alignment horizontal="right" vertical="center"/>
    </xf>
    <xf numFmtId="0" fontId="2" fillId="0" borderId="0" xfId="3" applyNumberFormat="1" applyFont="1" applyFill="1" applyAlignment="1">
      <alignment horizontal="right" vertical="center"/>
    </xf>
    <xf numFmtId="176" fontId="2" fillId="0" borderId="0" xfId="4" quotePrefix="1" applyNumberFormat="1" applyFont="1" applyFill="1" applyAlignment="1">
      <alignment vertical="center"/>
    </xf>
    <xf numFmtId="0" fontId="2" fillId="0" borderId="0" xfId="3" applyNumberFormat="1" applyFont="1" applyAlignment="1">
      <alignment horizontal="center"/>
    </xf>
    <xf numFmtId="0" fontId="2" fillId="0" borderId="0" xfId="3" applyNumberFormat="1" applyFont="1" applyFill="1" applyAlignment="1">
      <alignment horizontal="center"/>
    </xf>
    <xf numFmtId="0" fontId="2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center" vertical="center"/>
    </xf>
    <xf numFmtId="0" fontId="3" fillId="0" borderId="3" xfId="3" applyNumberFormat="1" applyFont="1" applyBorder="1" applyAlignment="1">
      <alignment horizontal="center" vertical="center"/>
    </xf>
    <xf numFmtId="178" fontId="3" fillId="0" borderId="3" xfId="3" applyNumberFormat="1" applyFont="1" applyBorder="1" applyAlignment="1">
      <alignment horizontal="center" vertical="center"/>
    </xf>
    <xf numFmtId="179" fontId="2" fillId="0" borderId="1" xfId="1" applyNumberFormat="1" applyFont="1" applyBorder="1" applyAlignment="1">
      <alignment horizontal="right" vertical="center"/>
    </xf>
    <xf numFmtId="0" fontId="2" fillId="0" borderId="0" xfId="2" applyNumberFormat="1" applyFont="1" applyFill="1" applyAlignment="1"/>
    <xf numFmtId="0" fontId="2" fillId="0" borderId="0" xfId="3" applyNumberFormat="1" applyFont="1" applyBorder="1" applyAlignment="1">
      <alignment vertical="center"/>
    </xf>
    <xf numFmtId="0" fontId="5" fillId="0" borderId="0" xfId="3" applyNumberFormat="1" applyFont="1" applyBorder="1" applyAlignment="1">
      <alignment vertical="center"/>
    </xf>
    <xf numFmtId="0" fontId="2" fillId="0" borderId="4" xfId="3" applyNumberFormat="1" applyFont="1" applyFill="1" applyBorder="1" applyAlignment="1">
      <alignment vertical="center"/>
    </xf>
    <xf numFmtId="0" fontId="2" fillId="0" borderId="5" xfId="3" applyNumberFormat="1" applyFont="1" applyFill="1" applyBorder="1" applyAlignment="1">
      <alignment horizontal="distributed" vertical="center" wrapText="1"/>
    </xf>
    <xf numFmtId="0" fontId="3" fillId="0" borderId="3" xfId="3" applyNumberFormat="1" applyFont="1" applyBorder="1" applyAlignment="1">
      <alignment horizontal="center" vertical="center" shrinkToFit="1"/>
    </xf>
    <xf numFmtId="0" fontId="6" fillId="0" borderId="0" xfId="3" applyNumberFormat="1" applyFont="1" applyAlignment="1">
      <alignment horizontal="center" vertical="center"/>
    </xf>
    <xf numFmtId="0" fontId="6" fillId="0" borderId="0" xfId="3" applyNumberFormat="1" applyFont="1" applyAlignment="1">
      <alignment horizontal="distributed" vertical="center" wrapText="1"/>
    </xf>
    <xf numFmtId="0" fontId="7" fillId="0" borderId="0" xfId="3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6" fillId="0" borderId="0" xfId="2" applyNumberFormat="1" applyFont="1" applyFill="1" applyAlignment="1"/>
    <xf numFmtId="0" fontId="6" fillId="0" borderId="0" xfId="3" applyNumberFormat="1" applyFont="1" applyBorder="1" applyAlignment="1">
      <alignment horizontal="left" vertical="center"/>
    </xf>
    <xf numFmtId="177" fontId="6" fillId="0" borderId="0" xfId="3" applyNumberFormat="1" applyFont="1" applyFill="1" applyAlignment="1">
      <alignment vertical="center" wrapText="1"/>
    </xf>
    <xf numFmtId="0" fontId="6" fillId="0" borderId="0" xfId="3" applyNumberFormat="1" applyFont="1" applyFill="1" applyBorder="1" applyAlignment="1">
      <alignment horizontal="left" vertical="center"/>
    </xf>
    <xf numFmtId="41" fontId="6" fillId="0" borderId="0" xfId="4" applyNumberFormat="1" applyFont="1" applyBorder="1" applyAlignment="1">
      <alignment horizontal="right" vertical="center"/>
    </xf>
    <xf numFmtId="0" fontId="6" fillId="0" borderId="0" xfId="3" applyNumberFormat="1" applyFont="1" applyFill="1" applyBorder="1" applyAlignment="1">
      <alignment vertical="center"/>
    </xf>
    <xf numFmtId="178" fontId="3" fillId="3" borderId="3" xfId="3" applyNumberFormat="1" applyFont="1" applyFill="1" applyBorder="1" applyAlignment="1">
      <alignment horizontal="center" vertical="center"/>
    </xf>
    <xf numFmtId="180" fontId="2" fillId="0" borderId="2" xfId="1" applyNumberFormat="1" applyFont="1" applyBorder="1" applyAlignment="1">
      <alignment horizontal="right" vertical="center"/>
    </xf>
    <xf numFmtId="180" fontId="2" fillId="0" borderId="6" xfId="1" applyNumberFormat="1" applyFont="1" applyBorder="1" applyAlignment="1">
      <alignment horizontal="right" vertical="center"/>
    </xf>
    <xf numFmtId="180" fontId="2" fillId="0" borderId="7" xfId="1" applyNumberFormat="1" applyFont="1" applyBorder="1" applyAlignment="1">
      <alignment horizontal="right" vertical="center"/>
    </xf>
    <xf numFmtId="180" fontId="2" fillId="0" borderId="6" xfId="1" applyNumberFormat="1" applyFont="1" applyBorder="1" applyAlignment="1">
      <alignment vertical="center"/>
    </xf>
    <xf numFmtId="180" fontId="2" fillId="0" borderId="2" xfId="1" applyNumberFormat="1" applyFont="1" applyBorder="1" applyAlignment="1">
      <alignment vertical="center"/>
    </xf>
    <xf numFmtId="180" fontId="2" fillId="0" borderId="7" xfId="1" applyNumberFormat="1" applyFont="1" applyBorder="1" applyAlignment="1">
      <alignment vertical="center"/>
    </xf>
    <xf numFmtId="180" fontId="2" fillId="0" borderId="3" xfId="1" applyNumberFormat="1" applyFont="1" applyFill="1" applyBorder="1" applyAlignment="1">
      <alignment horizontal="right" vertical="center"/>
    </xf>
    <xf numFmtId="180" fontId="2" fillId="0" borderId="3" xfId="1" applyNumberFormat="1" applyFont="1" applyBorder="1" applyAlignment="1">
      <alignment horizontal="right" vertical="center"/>
    </xf>
    <xf numFmtId="0" fontId="8" fillId="0" borderId="0" xfId="0" applyNumberFormat="1" applyFont="1" applyAlignment="1">
      <alignment vertical="center"/>
    </xf>
    <xf numFmtId="183" fontId="9" fillId="3" borderId="0" xfId="3" applyNumberFormat="1" applyFont="1" applyFill="1" applyAlignment="1">
      <alignment horizontal="center" vertical="center"/>
    </xf>
    <xf numFmtId="182" fontId="9" fillId="3" borderId="0" xfId="3" applyNumberFormat="1" applyFont="1" applyFill="1" applyAlignment="1">
      <alignment horizontal="center" vertical="center"/>
    </xf>
    <xf numFmtId="0" fontId="8" fillId="0" borderId="0" xfId="0" applyNumberFormat="1" applyFont="1">
      <alignment vertical="center"/>
    </xf>
    <xf numFmtId="181" fontId="9" fillId="3" borderId="0" xfId="1" applyNumberFormat="1" applyFont="1" applyFill="1" applyAlignment="1">
      <alignment horizontal="right" vertical="center"/>
    </xf>
    <xf numFmtId="0" fontId="2" fillId="0" borderId="0" xfId="5" applyNumberFormat="1" applyFont="1" applyAlignment="1">
      <alignment horizontal="center" vertical="center"/>
    </xf>
    <xf numFmtId="0" fontId="3" fillId="0" borderId="0" xfId="5" applyNumberFormat="1" applyFont="1" applyAlignment="1">
      <alignment vertical="center"/>
    </xf>
    <xf numFmtId="0" fontId="3" fillId="0" borderId="0" xfId="5" applyNumberFormat="1" applyFont="1">
      <alignment vertical="center"/>
    </xf>
    <xf numFmtId="0" fontId="2" fillId="0" borderId="0" xfId="5" applyNumberFormat="1" applyFont="1">
      <alignment vertical="center"/>
    </xf>
    <xf numFmtId="0" fontId="6" fillId="0" borderId="0" xfId="5" applyNumberFormat="1" applyFont="1">
      <alignment vertical="center"/>
    </xf>
    <xf numFmtId="0" fontId="3" fillId="0" borderId="0" xfId="5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10" fillId="0" borderId="0" xfId="5" applyNumberFormat="1" applyFont="1" applyAlignment="1">
      <alignment vertical="center"/>
    </xf>
    <xf numFmtId="178" fontId="8" fillId="4" borderId="8" xfId="5" applyNumberFormat="1" applyFont="1" applyFill="1" applyBorder="1" applyAlignment="1">
      <alignment horizontal="center" vertical="center"/>
    </xf>
    <xf numFmtId="178" fontId="8" fillId="4" borderId="9" xfId="5" applyNumberFormat="1" applyFont="1" applyFill="1" applyBorder="1" applyAlignment="1">
      <alignment horizontal="distributed" vertical="center" wrapText="1"/>
    </xf>
    <xf numFmtId="178" fontId="8" fillId="4" borderId="10" xfId="5" applyNumberFormat="1" applyFont="1" applyFill="1" applyBorder="1" applyAlignment="1">
      <alignment horizontal="distributed" vertical="center" wrapText="1"/>
    </xf>
    <xf numFmtId="0" fontId="11" fillId="0" borderId="8" xfId="5" applyNumberFormat="1" applyFont="1" applyBorder="1" applyAlignment="1">
      <alignment horizontal="center" vertical="center"/>
    </xf>
    <xf numFmtId="0" fontId="11" fillId="0" borderId="9" xfId="5" applyNumberFormat="1" applyFont="1" applyBorder="1" applyAlignment="1">
      <alignment horizontal="center" vertical="center"/>
    </xf>
    <xf numFmtId="0" fontId="11" fillId="0" borderId="10" xfId="5" applyNumberFormat="1" applyFont="1" applyBorder="1" applyAlignment="1">
      <alignment horizontal="center" vertical="center"/>
    </xf>
    <xf numFmtId="0" fontId="6" fillId="0" borderId="0" xfId="5" applyNumberFormat="1" applyFont="1" applyAlignment="1">
      <alignment vertical="center"/>
    </xf>
    <xf numFmtId="0" fontId="2" fillId="0" borderId="11" xfId="5" applyNumberFormat="1" applyFont="1" applyBorder="1" applyAlignment="1">
      <alignment horizontal="center" vertical="center"/>
    </xf>
    <xf numFmtId="0" fontId="2" fillId="0" borderId="12" xfId="5" applyNumberFormat="1" applyFont="1" applyBorder="1" applyAlignment="1">
      <alignment horizontal="center" vertical="center"/>
    </xf>
    <xf numFmtId="0" fontId="2" fillId="0" borderId="13" xfId="5" applyNumberFormat="1" applyFont="1" applyBorder="1" applyAlignment="1">
      <alignment vertical="center"/>
    </xf>
    <xf numFmtId="0" fontId="2" fillId="0" borderId="14" xfId="5" applyNumberFormat="1" applyFont="1" applyBorder="1" applyAlignment="1">
      <alignment horizontal="left" vertical="center"/>
    </xf>
    <xf numFmtId="179" fontId="2" fillId="0" borderId="0" xfId="5" applyNumberFormat="1" applyFont="1" applyAlignment="1">
      <alignment vertical="center"/>
    </xf>
    <xf numFmtId="0" fontId="2" fillId="0" borderId="0" xfId="5" applyNumberFormat="1" applyFont="1" applyAlignment="1">
      <alignment vertical="center"/>
    </xf>
    <xf numFmtId="0" fontId="2" fillId="0" borderId="15" xfId="5" applyNumberFormat="1" applyFont="1" applyBorder="1" applyAlignment="1">
      <alignment horizontal="left" vertical="center"/>
    </xf>
    <xf numFmtId="0" fontId="2" fillId="0" borderId="5" xfId="5" applyNumberFormat="1" applyFont="1" applyBorder="1" applyAlignment="1">
      <alignment horizontal="distributed" vertical="center" wrapText="1"/>
    </xf>
    <xf numFmtId="0" fontId="2" fillId="0" borderId="4" xfId="5" applyNumberFormat="1" applyFont="1" applyBorder="1" applyAlignment="1">
      <alignment vertical="center"/>
    </xf>
    <xf numFmtId="179" fontId="2" fillId="0" borderId="16" xfId="5" applyNumberFormat="1" applyFont="1" applyFill="1" applyBorder="1" applyAlignment="1">
      <alignment vertical="center"/>
    </xf>
    <xf numFmtId="179" fontId="2" fillId="0" borderId="1" xfId="5" applyNumberFormat="1" applyFont="1" applyFill="1" applyBorder="1" applyAlignment="1">
      <alignment vertical="center"/>
    </xf>
    <xf numFmtId="3" fontId="2" fillId="0" borderId="1" xfId="5" applyNumberFormat="1" applyFont="1" applyFill="1" applyBorder="1" applyAlignment="1">
      <alignment horizontal="right" vertical="center"/>
    </xf>
    <xf numFmtId="0" fontId="2" fillId="0" borderId="17" xfId="5" applyNumberFormat="1" applyFont="1" applyBorder="1" applyAlignment="1">
      <alignment horizontal="left" vertical="center"/>
    </xf>
    <xf numFmtId="0" fontId="2" fillId="0" borderId="18" xfId="5" applyNumberFormat="1" applyFont="1" applyBorder="1" applyAlignment="1">
      <alignment vertical="center"/>
    </xf>
    <xf numFmtId="0" fontId="2" fillId="0" borderId="19" xfId="5" applyNumberFormat="1" applyFont="1" applyFill="1" applyBorder="1" applyAlignment="1">
      <alignment horizontal="right" vertical="center"/>
    </xf>
    <xf numFmtId="0" fontId="3" fillId="0" borderId="20" xfId="5" applyNumberFormat="1" applyFont="1" applyBorder="1" applyAlignment="1">
      <alignment vertical="center" wrapText="1"/>
    </xf>
    <xf numFmtId="9" fontId="2" fillId="0" borderId="4" xfId="5" applyNumberFormat="1" applyFont="1" applyFill="1" applyBorder="1" applyAlignment="1">
      <alignment vertical="center"/>
    </xf>
    <xf numFmtId="41" fontId="2" fillId="0" borderId="16" xfId="5" applyNumberFormat="1" applyFont="1" applyBorder="1" applyAlignment="1">
      <alignment vertical="center"/>
    </xf>
    <xf numFmtId="41" fontId="2" fillId="0" borderId="4" xfId="5" applyNumberFormat="1" applyFont="1" applyBorder="1" applyAlignment="1">
      <alignment vertical="center"/>
    </xf>
    <xf numFmtId="0" fontId="2" fillId="0" borderId="14" xfId="5" applyNumberFormat="1" applyFont="1" applyBorder="1" applyAlignment="1">
      <alignment vertical="center"/>
    </xf>
    <xf numFmtId="9" fontId="9" fillId="5" borderId="13" xfId="5" applyNumberFormat="1" applyFont="1" applyFill="1" applyBorder="1" applyAlignment="1">
      <alignment horizontal="center" vertical="center"/>
    </xf>
    <xf numFmtId="0" fontId="2" fillId="0" borderId="17" xfId="5" applyNumberFormat="1" applyFont="1" applyBorder="1" applyAlignment="1">
      <alignment vertical="center"/>
    </xf>
    <xf numFmtId="9" fontId="2" fillId="0" borderId="18" xfId="5" applyNumberFormat="1" applyFont="1" applyFill="1" applyBorder="1" applyAlignment="1">
      <alignment vertical="center"/>
    </xf>
    <xf numFmtId="41" fontId="2" fillId="0" borderId="19" xfId="5" applyNumberFormat="1" applyFont="1" applyBorder="1" applyAlignment="1">
      <alignment vertical="center"/>
    </xf>
    <xf numFmtId="41" fontId="2" fillId="0" borderId="18" xfId="5" applyNumberFormat="1" applyFont="1" applyBorder="1" applyAlignment="1">
      <alignment vertical="center"/>
    </xf>
    <xf numFmtId="0" fontId="2" fillId="0" borderId="16" xfId="5" applyNumberFormat="1" applyFont="1" applyBorder="1" applyAlignment="1">
      <alignment vertical="center"/>
    </xf>
    <xf numFmtId="0" fontId="2" fillId="0" borderId="19" xfId="5" applyNumberFormat="1" applyFont="1" applyBorder="1" applyAlignment="1">
      <alignment vertical="center"/>
    </xf>
    <xf numFmtId="0" fontId="2" fillId="0" borderId="0" xfId="5" applyNumberFormat="1" applyFont="1" applyFill="1" applyAlignment="1">
      <alignment horizontal="center" vertical="center"/>
    </xf>
    <xf numFmtId="0" fontId="2" fillId="0" borderId="21" xfId="5" applyNumberFormat="1" applyFont="1" applyFill="1" applyBorder="1" applyAlignment="1">
      <alignment vertical="center"/>
    </xf>
    <xf numFmtId="0" fontId="2" fillId="0" borderId="10" xfId="5" applyNumberFormat="1" applyFont="1" applyFill="1" applyBorder="1" applyAlignment="1">
      <alignment vertical="center"/>
    </xf>
    <xf numFmtId="0" fontId="3" fillId="0" borderId="22" xfId="5" applyNumberFormat="1" applyFont="1" applyFill="1" applyBorder="1" applyAlignment="1">
      <alignment vertical="center"/>
    </xf>
    <xf numFmtId="0" fontId="3" fillId="0" borderId="0" xfId="5" applyNumberFormat="1" applyFont="1" applyFill="1">
      <alignment vertical="center"/>
    </xf>
    <xf numFmtId="0" fontId="2" fillId="0" borderId="0" xfId="5" applyNumberFormat="1" applyFont="1" applyFill="1">
      <alignment vertical="center"/>
    </xf>
    <xf numFmtId="0" fontId="2" fillId="0" borderId="21" xfId="5" applyNumberFormat="1" applyFont="1" applyBorder="1" applyAlignment="1">
      <alignment horizontal="distributed" vertical="center" wrapText="1"/>
    </xf>
    <xf numFmtId="9" fontId="2" fillId="0" borderId="10" xfId="5" applyNumberFormat="1" applyFont="1" applyBorder="1" applyAlignment="1">
      <alignment horizontal="center" vertical="center"/>
    </xf>
    <xf numFmtId="0" fontId="2" fillId="0" borderId="22" xfId="5" applyNumberFormat="1" applyFont="1" applyBorder="1" applyAlignment="1">
      <alignment vertical="center"/>
    </xf>
    <xf numFmtId="180" fontId="9" fillId="6" borderId="3" xfId="5" applyNumberFormat="1" applyFont="1" applyFill="1" applyBorder="1" applyAlignment="1">
      <alignment vertical="center"/>
    </xf>
    <xf numFmtId="0" fontId="4" fillId="0" borderId="22" xfId="5" applyNumberFormat="1" applyFont="1" applyBorder="1" applyAlignment="1">
      <alignment vertical="center"/>
    </xf>
    <xf numFmtId="0" fontId="12" fillId="0" borderId="0" xfId="5" applyNumberFormat="1" applyFont="1" applyAlignment="1">
      <alignment horizontal="center" vertical="center"/>
    </xf>
    <xf numFmtId="0" fontId="13" fillId="0" borderId="0" xfId="5" applyNumberFormat="1" applyFont="1" applyAlignment="1">
      <alignment horizontal="distributed" vertical="center" wrapText="1"/>
    </xf>
    <xf numFmtId="0" fontId="12" fillId="7" borderId="23" xfId="5" applyNumberFormat="1" applyFont="1" applyFill="1" applyBorder="1" applyAlignment="1">
      <alignment horizontal="center" vertical="center"/>
    </xf>
    <xf numFmtId="0" fontId="14" fillId="7" borderId="24" xfId="5" applyNumberFormat="1" applyFont="1" applyFill="1" applyBorder="1" applyAlignment="1">
      <alignment horizontal="center" vertical="center"/>
    </xf>
    <xf numFmtId="0" fontId="14" fillId="7" borderId="25" xfId="5" applyNumberFormat="1" applyFont="1" applyFill="1" applyBorder="1" applyAlignment="1">
      <alignment horizontal="center" vertical="center"/>
    </xf>
    <xf numFmtId="181" fontId="12" fillId="0" borderId="0" xfId="5" applyNumberFormat="1" applyFont="1" applyAlignment="1">
      <alignment horizontal="center" vertical="center"/>
    </xf>
    <xf numFmtId="14" fontId="12" fillId="0" borderId="0" xfId="5" applyNumberFormat="1" applyFont="1" applyAlignment="1">
      <alignment horizontal="center" vertical="center"/>
    </xf>
    <xf numFmtId="0" fontId="12" fillId="0" borderId="26" xfId="5" applyNumberFormat="1" applyFont="1" applyBorder="1" applyAlignment="1">
      <alignment horizontal="center" vertical="center"/>
    </xf>
    <xf numFmtId="178" fontId="15" fillId="0" borderId="6" xfId="5" applyNumberFormat="1" applyFont="1" applyBorder="1" applyAlignment="1">
      <alignment horizontal="right" vertical="center"/>
    </xf>
    <xf numFmtId="0" fontId="15" fillId="0" borderId="6" xfId="5" applyNumberFormat="1" applyFont="1" applyBorder="1" applyAlignment="1">
      <alignment horizontal="center" vertical="center"/>
    </xf>
    <xf numFmtId="178" fontId="14" fillId="0" borderId="6" xfId="5" applyNumberFormat="1" applyFont="1" applyBorder="1" applyAlignment="1">
      <alignment horizontal="right" vertical="center"/>
    </xf>
    <xf numFmtId="0" fontId="16" fillId="0" borderId="27" xfId="5" applyNumberFormat="1" applyFont="1" applyBorder="1" applyAlignment="1">
      <alignment horizontal="center" vertical="center" wrapText="1"/>
    </xf>
    <xf numFmtId="178" fontId="14" fillId="5" borderId="24" xfId="5" applyNumberFormat="1" applyFont="1" applyFill="1" applyBorder="1" applyAlignment="1">
      <alignment horizontal="right" vertical="center"/>
    </xf>
    <xf numFmtId="0" fontId="15" fillId="5" borderId="25" xfId="5" applyNumberFormat="1" applyFont="1" applyFill="1" applyBorder="1" applyAlignment="1">
      <alignment horizontal="center" vertical="center"/>
    </xf>
    <xf numFmtId="0" fontId="17" fillId="0" borderId="0" xfId="5" applyNumberFormat="1" applyFont="1" applyAlignment="1">
      <alignment horizontal="center" vertical="center"/>
    </xf>
    <xf numFmtId="0" fontId="13" fillId="0" borderId="0" xfId="5" applyNumberFormat="1" applyFont="1" applyAlignment="1">
      <alignment horizontal="left" vertical="center"/>
    </xf>
    <xf numFmtId="0" fontId="14" fillId="7" borderId="24" xfId="5" applyNumberFormat="1" applyFont="1" applyFill="1" applyBorder="1" applyAlignment="1">
      <alignment horizontal="center" vertical="center"/>
    </xf>
    <xf numFmtId="0" fontId="15" fillId="5" borderId="28" xfId="5" applyNumberFormat="1" applyFont="1" applyFill="1" applyBorder="1" applyAlignment="1">
      <alignment horizontal="center" vertical="center"/>
    </xf>
    <xf numFmtId="0" fontId="15" fillId="5" borderId="29" xfId="5" applyNumberFormat="1" applyFont="1" applyFill="1" applyBorder="1" applyAlignment="1">
      <alignment horizontal="center" vertical="center"/>
    </xf>
    <xf numFmtId="0" fontId="15" fillId="5" borderId="30" xfId="5" applyNumberFormat="1" applyFont="1" applyFill="1" applyBorder="1" applyAlignment="1">
      <alignment horizontal="center" vertical="center"/>
    </xf>
    <xf numFmtId="0" fontId="15" fillId="0" borderId="8" xfId="5" applyNumberFormat="1" applyFont="1" applyBorder="1" applyAlignment="1">
      <alignment horizontal="left" vertical="center" wrapText="1"/>
    </xf>
    <xf numFmtId="0" fontId="15" fillId="0" borderId="10" xfId="5" applyNumberFormat="1" applyFont="1" applyBorder="1" applyAlignment="1">
      <alignment horizontal="left" vertical="center" wrapText="1"/>
    </xf>
    <xf numFmtId="0" fontId="3" fillId="0" borderId="27" xfId="5" applyNumberFormat="1" applyFont="1" applyBorder="1" applyAlignment="1">
      <alignment horizontal="left" vertical="center" wrapText="1"/>
    </xf>
    <xf numFmtId="0" fontId="3" fillId="0" borderId="15" xfId="5" applyNumberFormat="1" applyFont="1" applyBorder="1" applyAlignment="1">
      <alignment horizontal="left" vertical="center" wrapText="1"/>
    </xf>
    <xf numFmtId="0" fontId="3" fillId="0" borderId="20" xfId="5" applyNumberFormat="1" applyFont="1" applyBorder="1" applyAlignment="1">
      <alignment horizontal="left" vertical="center" wrapText="1"/>
    </xf>
    <xf numFmtId="41" fontId="2" fillId="0" borderId="1" xfId="5" applyNumberFormat="1" applyFont="1" applyBorder="1" applyAlignment="1">
      <alignment horizontal="center" vertical="center"/>
    </xf>
    <xf numFmtId="41" fontId="2" fillId="0" borderId="13" xfId="5" applyNumberFormat="1" applyFont="1" applyBorder="1" applyAlignment="1">
      <alignment horizontal="center" vertical="center"/>
    </xf>
    <xf numFmtId="0" fontId="18" fillId="0" borderId="0" xfId="5" applyNumberFormat="1" applyFont="1" applyAlignment="1">
      <alignment horizontal="center" vertical="center"/>
    </xf>
    <xf numFmtId="0" fontId="2" fillId="0" borderId="31" xfId="3" applyNumberFormat="1" applyFont="1" applyFill="1" applyBorder="1" applyAlignment="1">
      <alignment horizontal="center" vertical="center"/>
    </xf>
    <xf numFmtId="0" fontId="2" fillId="0" borderId="32" xfId="3" applyNumberFormat="1" applyFont="1" applyFill="1" applyBorder="1" applyAlignment="1">
      <alignment horizontal="center" vertical="center"/>
    </xf>
    <xf numFmtId="0" fontId="2" fillId="0" borderId="33" xfId="5" applyNumberFormat="1" applyFont="1" applyBorder="1" applyAlignment="1">
      <alignment horizontal="center" vertical="center"/>
    </xf>
    <xf numFmtId="0" fontId="2" fillId="0" borderId="32" xfId="5" applyNumberFormat="1" applyFont="1" applyBorder="1" applyAlignment="1">
      <alignment horizontal="center" vertical="center"/>
    </xf>
    <xf numFmtId="0" fontId="2" fillId="0" borderId="27" xfId="5" applyNumberFormat="1" applyFont="1" applyBorder="1" applyAlignment="1">
      <alignment horizontal="center" vertical="center" wrapText="1"/>
    </xf>
    <xf numFmtId="0" fontId="2" fillId="0" borderId="15" xfId="5" applyNumberFormat="1" applyFont="1" applyBorder="1" applyAlignment="1">
      <alignment horizontal="center" vertical="center" wrapText="1"/>
    </xf>
    <xf numFmtId="0" fontId="2" fillId="0" borderId="1" xfId="5" applyNumberFormat="1" applyFont="1" applyBorder="1" applyAlignment="1">
      <alignment horizontal="center" vertical="center"/>
    </xf>
    <xf numFmtId="0" fontId="2" fillId="0" borderId="13" xfId="5" applyNumberFormat="1" applyFont="1" applyBorder="1" applyAlignment="1">
      <alignment horizontal="center" vertical="center"/>
    </xf>
    <xf numFmtId="0" fontId="2" fillId="0" borderId="8" xfId="5" quotePrefix="1" applyNumberFormat="1" applyFont="1" applyFill="1" applyBorder="1" applyAlignment="1">
      <alignment horizontal="center" vertical="center"/>
    </xf>
    <xf numFmtId="0" fontId="2" fillId="0" borderId="10" xfId="5" quotePrefix="1" applyNumberFormat="1" applyFont="1" applyFill="1" applyBorder="1" applyAlignment="1">
      <alignment horizontal="center" vertical="center"/>
    </xf>
    <xf numFmtId="0" fontId="2" fillId="0" borderId="8" xfId="5" applyNumberFormat="1" applyFont="1" applyBorder="1" applyAlignment="1">
      <alignment horizontal="center" vertical="center"/>
    </xf>
    <xf numFmtId="0" fontId="2" fillId="0" borderId="10" xfId="5" applyNumberFormat="1" applyFont="1" applyBorder="1" applyAlignment="1">
      <alignment horizontal="center" vertical="center"/>
    </xf>
    <xf numFmtId="0" fontId="9" fillId="0" borderId="21" xfId="5" applyNumberFormat="1" applyFont="1" applyBorder="1" applyAlignment="1">
      <alignment horizontal="center" vertical="center"/>
    </xf>
    <xf numFmtId="0" fontId="9" fillId="0" borderId="10" xfId="5" applyNumberFormat="1" applyFont="1" applyBorder="1" applyAlignment="1">
      <alignment horizontal="center" vertical="center"/>
    </xf>
    <xf numFmtId="0" fontId="9" fillId="0" borderId="8" xfId="5" applyNumberFormat="1" applyFont="1" applyBorder="1" applyAlignment="1">
      <alignment horizontal="center" vertical="center"/>
    </xf>
    <xf numFmtId="178" fontId="12" fillId="0" borderId="0" xfId="5" applyNumberFormat="1" applyFont="1" applyAlignment="1">
      <alignment horizontal="center" vertical="center"/>
    </xf>
  </cellXfs>
  <cellStyles count="6">
    <cellStyle name="보통" xfId="2" xr:uid="{00000000-0005-0000-0000-000002000000}"/>
    <cellStyle name="쉼표 [0]" xfId="1" builtinId="6"/>
    <cellStyle name="쉼표 [0] 2 2" xfId="4" xr:uid="{00000000-0005-0000-0000-000004000000}"/>
    <cellStyle name="표준" xfId="0" builtinId="0"/>
    <cellStyle name="표준 2" xfId="5" xr:uid="{00000000-0005-0000-0000-000005000000}"/>
    <cellStyle name="표준 2 10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9525</xdr:rowOff>
    </xdr:from>
    <xdr:to>
      <xdr:col>9</xdr:col>
      <xdr:colOff>0</xdr:colOff>
      <xdr:row>11</xdr:row>
      <xdr:rowOff>219075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717176" y="459441"/>
          <a:ext cx="5434852" cy="22299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9</xdr:col>
      <xdr:colOff>0</xdr:colOff>
      <xdr:row>18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705970" y="3148853"/>
          <a:ext cx="5446059" cy="104214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9</xdr:col>
      <xdr:colOff>0</xdr:colOff>
      <xdr:row>46</xdr:row>
      <xdr:rowOff>190500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705970" y="4728882"/>
          <a:ext cx="5446059" cy="57710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9</xdr:col>
      <xdr:colOff>152400</xdr:colOff>
      <xdr:row>2</xdr:row>
      <xdr:rowOff>76200</xdr:rowOff>
    </xdr:from>
    <xdr:to>
      <xdr:col>18</xdr:col>
      <xdr:colOff>619125</xdr:colOff>
      <xdr:row>38</xdr:row>
      <xdr:rowOff>133350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6308911" y="526676"/>
          <a:ext cx="6499411" cy="8124264"/>
        </a:xfrm>
        <a:prstGeom prst="rect">
          <a:avLst/>
        </a:prstGeom>
        <a:ln w="12700"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7"/>
  <sheetViews>
    <sheetView tabSelected="1" view="pageBreakPreview" zoomScale="85" zoomScaleNormal="100" zoomScaleSheetLayoutView="85" workbookViewId="0">
      <pane ySplit="5" topLeftCell="A6" activePane="bottomLeft" state="frozen"/>
      <selection pane="bottomLeft" sqref="A1:H1"/>
    </sheetView>
  </sheetViews>
  <sheetFormatPr defaultColWidth="20.625" defaultRowHeight="39.950000000000003" customHeight="1" x14ac:dyDescent="0.3"/>
  <cols>
    <col min="1" max="1" width="6.125" style="104" bestFit="1" customWidth="1"/>
    <col min="2" max="2" width="20.625" style="104" customWidth="1"/>
    <col min="3" max="3" width="40.625" style="104" customWidth="1"/>
    <col min="4" max="5" width="12.625" style="104" customWidth="1"/>
    <col min="6" max="7" width="20.625" style="104"/>
    <col min="8" max="8" width="15.625" style="104" customWidth="1"/>
    <col min="9" max="16384" width="20.625" style="104"/>
  </cols>
  <sheetData>
    <row r="1" spans="1:10" ht="39.950000000000003" customHeight="1" x14ac:dyDescent="0.3">
      <c r="A1" s="118" t="s">
        <v>42</v>
      </c>
      <c r="B1" s="118"/>
      <c r="C1" s="118"/>
      <c r="D1" s="118"/>
      <c r="E1" s="118"/>
      <c r="F1" s="118"/>
      <c r="G1" s="118"/>
      <c r="H1" s="118"/>
    </row>
    <row r="3" spans="1:10" ht="39.950000000000003" customHeight="1" x14ac:dyDescent="0.3">
      <c r="B3" s="105" t="s">
        <v>32</v>
      </c>
      <c r="C3" s="119" t="str">
        <f>'산출서(광희초)'!C4</f>
        <v xml:space="preserve"> 광희초 방수공사 재해예방 기술지도 용역</v>
      </c>
      <c r="D3" s="119"/>
      <c r="E3" s="119"/>
      <c r="F3" s="119"/>
      <c r="G3" s="119"/>
      <c r="H3" s="119"/>
    </row>
    <row r="4" spans="1:10" ht="20.100000000000001" customHeight="1" x14ac:dyDescent="0.3"/>
    <row r="5" spans="1:10" ht="45" customHeight="1" thickBot="1" x14ac:dyDescent="0.35">
      <c r="A5" s="106" t="s">
        <v>64</v>
      </c>
      <c r="B5" s="120" t="s">
        <v>4</v>
      </c>
      <c r="C5" s="120"/>
      <c r="D5" s="107" t="s">
        <v>50</v>
      </c>
      <c r="E5" s="107" t="s">
        <v>15</v>
      </c>
      <c r="F5" s="107" t="s">
        <v>61</v>
      </c>
      <c r="G5" s="107" t="s">
        <v>21</v>
      </c>
      <c r="H5" s="108" t="s">
        <v>66</v>
      </c>
    </row>
    <row r="6" spans="1:10" ht="54.95" customHeight="1" thickBot="1" x14ac:dyDescent="0.35">
      <c r="A6" s="111"/>
      <c r="B6" s="124" t="str">
        <f>C3</f>
        <v xml:space="preserve"> 광희초 방수공사 재해예방 기술지도 용역</v>
      </c>
      <c r="C6" s="125"/>
      <c r="D6" s="113">
        <v>1</v>
      </c>
      <c r="E6" s="113" t="s">
        <v>6</v>
      </c>
      <c r="F6" s="112">
        <f>'산출서(광희초)'!F43</f>
        <v>679000</v>
      </c>
      <c r="G6" s="114">
        <f t="shared" ref="G6" si="0">D6*F6</f>
        <v>679000</v>
      </c>
      <c r="H6" s="115" t="s">
        <v>68</v>
      </c>
      <c r="I6" s="109"/>
      <c r="J6" s="110"/>
    </row>
    <row r="7" spans="1:10" ht="45" customHeight="1" thickBot="1" x14ac:dyDescent="0.35">
      <c r="A7" s="121" t="s">
        <v>34</v>
      </c>
      <c r="B7" s="122"/>
      <c r="C7" s="122"/>
      <c r="D7" s="122"/>
      <c r="E7" s="122"/>
      <c r="F7" s="123"/>
      <c r="G7" s="116">
        <f>SUM(G6:G6)</f>
        <v>679000</v>
      </c>
      <c r="H7" s="117"/>
      <c r="I7" s="147"/>
    </row>
  </sheetData>
  <mergeCells count="5">
    <mergeCell ref="A1:H1"/>
    <mergeCell ref="C3:H3"/>
    <mergeCell ref="B5:C5"/>
    <mergeCell ref="A7:F7"/>
    <mergeCell ref="B6:C6"/>
  </mergeCells>
  <phoneticPr fontId="20" type="noConversion"/>
  <printOptions horizontalCentered="1"/>
  <pageMargins left="0.7086111307144165" right="0.7086111307144165" top="0.74763888120651245" bottom="0.74763888120651245" header="0.31486111879348755" footer="0.31486111879348755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A8C7F-0101-4BA5-9E55-74F4AC4B25C9}">
  <sheetPr>
    <pageSetUpPr fitToPage="1"/>
  </sheetPr>
  <dimension ref="A2:P43"/>
  <sheetViews>
    <sheetView showGridLines="0" view="pageBreakPreview" zoomScaleNormal="100" zoomScaleSheetLayoutView="100" workbookViewId="0">
      <selection activeCell="B2" sqref="B2:G2"/>
    </sheetView>
  </sheetViews>
  <sheetFormatPr defaultColWidth="9" defaultRowHeight="24.95" customHeight="1" x14ac:dyDescent="0.3"/>
  <cols>
    <col min="1" max="1" width="2.625" style="51" customWidth="1"/>
    <col min="2" max="6" width="16.625" style="71" customWidth="1"/>
    <col min="7" max="7" width="25.625" style="71" customWidth="1"/>
    <col min="8" max="8" width="10.625" style="52" customWidth="1"/>
    <col min="9" max="11" width="12.625" style="52" hidden="1" customWidth="1"/>
    <col min="12" max="12" width="12.625" style="53" hidden="1" customWidth="1"/>
    <col min="13" max="13" width="12.625" style="52" hidden="1" customWidth="1"/>
    <col min="14" max="14" width="10.625" style="52" customWidth="1"/>
    <col min="15" max="15" width="3.625" style="52" customWidth="1"/>
    <col min="16" max="16" width="10.625" style="52" customWidth="1"/>
    <col min="17" max="16384" width="9" style="54"/>
  </cols>
  <sheetData>
    <row r="2" spans="1:16" ht="50.1" customHeight="1" x14ac:dyDescent="0.3">
      <c r="B2" s="131" t="s">
        <v>35</v>
      </c>
      <c r="C2" s="131"/>
      <c r="D2" s="131"/>
      <c r="E2" s="131"/>
      <c r="F2" s="131"/>
      <c r="G2" s="131"/>
    </row>
    <row r="3" spans="1:16" ht="24.95" customHeight="1" x14ac:dyDescent="0.15">
      <c r="A3" s="13"/>
      <c r="B3" s="6"/>
      <c r="C3" s="6"/>
      <c r="D3" s="6"/>
      <c r="E3" s="6"/>
      <c r="F3" s="6"/>
      <c r="G3" s="6"/>
    </row>
    <row r="4" spans="1:16" s="55" customFormat="1" ht="24.95" customHeight="1" x14ac:dyDescent="0.3">
      <c r="A4" s="27" t="s">
        <v>45</v>
      </c>
      <c r="B4" s="28" t="s">
        <v>32</v>
      </c>
      <c r="C4" s="29" t="s">
        <v>67</v>
      </c>
      <c r="D4" s="30"/>
      <c r="E4" s="30"/>
      <c r="F4" s="30"/>
      <c r="G4" s="30"/>
      <c r="H4" s="52"/>
      <c r="I4" s="3"/>
      <c r="J4" s="52"/>
      <c r="K4" s="52"/>
      <c r="L4" s="53"/>
      <c r="M4" s="52"/>
      <c r="N4" s="52"/>
      <c r="O4" s="52"/>
      <c r="P4" s="3"/>
    </row>
    <row r="5" spans="1:16" ht="24.95" customHeight="1" x14ac:dyDescent="0.15">
      <c r="A5" s="13"/>
      <c r="B5" s="11"/>
      <c r="C5" s="12"/>
      <c r="D5" s="11"/>
      <c r="E5" s="11"/>
      <c r="F5" s="11"/>
      <c r="G5" s="7"/>
    </row>
    <row r="6" spans="1:16" s="55" customFormat="1" ht="24.95" customHeight="1" x14ac:dyDescent="0.15">
      <c r="A6" s="27" t="s">
        <v>45</v>
      </c>
      <c r="B6" s="28" t="s">
        <v>23</v>
      </c>
      <c r="C6" s="31"/>
      <c r="D6" s="31"/>
      <c r="E6" s="31"/>
      <c r="F6" s="31"/>
      <c r="G6" s="30"/>
      <c r="H6" s="52"/>
      <c r="I6" s="52"/>
      <c r="J6" s="52"/>
      <c r="K6" s="52"/>
      <c r="L6" s="53"/>
      <c r="M6" s="52"/>
      <c r="N6" s="52"/>
      <c r="O6" s="52"/>
      <c r="P6" s="52"/>
    </row>
    <row r="7" spans="1:16" s="57" customFormat="1" ht="24.95" customHeight="1" x14ac:dyDescent="0.15">
      <c r="A7" s="14"/>
      <c r="B7" s="3" t="s">
        <v>25</v>
      </c>
      <c r="C7" s="21"/>
      <c r="D7" s="21"/>
      <c r="E7" s="21"/>
      <c r="F7" s="21"/>
      <c r="G7" s="7"/>
      <c r="H7" s="56"/>
      <c r="I7" s="56"/>
      <c r="J7" s="56"/>
      <c r="K7" s="56"/>
      <c r="L7" s="56"/>
      <c r="M7" s="56"/>
      <c r="N7" s="56"/>
      <c r="O7" s="56"/>
      <c r="P7" s="56"/>
    </row>
    <row r="8" spans="1:16" s="57" customFormat="1" ht="24.95" customHeight="1" x14ac:dyDescent="0.15">
      <c r="A8" s="14"/>
      <c r="B8" s="3" t="s">
        <v>55</v>
      </c>
      <c r="C8" s="21"/>
      <c r="D8" s="21"/>
      <c r="E8" s="21"/>
      <c r="F8" s="21"/>
      <c r="G8" s="7"/>
      <c r="H8" s="56"/>
      <c r="I8" s="56"/>
      <c r="J8" s="56"/>
      <c r="K8" s="56"/>
      <c r="L8" s="56"/>
      <c r="M8" s="56"/>
      <c r="N8" s="56"/>
      <c r="O8" s="56"/>
      <c r="P8" s="56"/>
    </row>
    <row r="9" spans="1:16" s="57" customFormat="1" ht="24.95" customHeight="1" x14ac:dyDescent="0.15">
      <c r="A9" s="14"/>
      <c r="B9" s="3" t="s">
        <v>27</v>
      </c>
      <c r="C9" s="21"/>
      <c r="D9" s="21"/>
      <c r="E9" s="21"/>
      <c r="F9" s="21"/>
      <c r="G9" s="7"/>
      <c r="H9" s="56"/>
      <c r="I9" s="56"/>
      <c r="J9" s="56"/>
      <c r="K9" s="56"/>
      <c r="L9" s="56"/>
      <c r="M9" s="56"/>
      <c r="N9" s="56"/>
      <c r="O9" s="56"/>
      <c r="P9" s="56"/>
    </row>
    <row r="10" spans="1:16" s="57" customFormat="1" ht="24.95" customHeight="1" x14ac:dyDescent="0.15">
      <c r="A10" s="14"/>
      <c r="B10" s="3" t="s">
        <v>8</v>
      </c>
      <c r="C10" s="21"/>
      <c r="D10" s="21"/>
      <c r="E10" s="21"/>
      <c r="F10" s="21"/>
      <c r="G10" s="7"/>
      <c r="H10" s="56"/>
      <c r="I10" s="56"/>
      <c r="J10" s="56"/>
      <c r="K10" s="56"/>
      <c r="L10" s="56"/>
      <c r="M10" s="56"/>
      <c r="N10" s="56"/>
      <c r="O10" s="56"/>
      <c r="P10" s="56"/>
    </row>
    <row r="11" spans="1:16" s="57" customFormat="1" ht="24.95" customHeight="1" x14ac:dyDescent="0.15">
      <c r="A11" s="14"/>
      <c r="B11" s="3" t="s">
        <v>29</v>
      </c>
      <c r="C11" s="21"/>
      <c r="D11" s="21"/>
      <c r="E11" s="21"/>
      <c r="F11" s="21"/>
      <c r="G11" s="7"/>
      <c r="H11" s="56"/>
      <c r="I11" s="56"/>
      <c r="J11" s="56"/>
      <c r="K11" s="56"/>
      <c r="L11" s="56"/>
      <c r="M11" s="56"/>
      <c r="N11" s="56"/>
      <c r="O11" s="56"/>
      <c r="P11" s="56"/>
    </row>
    <row r="12" spans="1:16" ht="24.95" customHeight="1" x14ac:dyDescent="0.3">
      <c r="A12" s="15"/>
      <c r="B12" s="22"/>
      <c r="C12" s="22"/>
      <c r="D12" s="23"/>
      <c r="E12" s="23"/>
      <c r="F12" s="23"/>
      <c r="G12" s="8"/>
    </row>
    <row r="13" spans="1:16" s="55" customFormat="1" ht="24.95" customHeight="1" x14ac:dyDescent="0.3">
      <c r="A13" s="27" t="s">
        <v>45</v>
      </c>
      <c r="B13" s="32" t="s">
        <v>52</v>
      </c>
      <c r="C13" s="30"/>
      <c r="D13" s="30"/>
      <c r="E13" s="30"/>
      <c r="F13" s="30"/>
      <c r="G13" s="33"/>
      <c r="H13" s="52"/>
      <c r="I13" s="58" t="s">
        <v>48</v>
      </c>
      <c r="J13" s="52"/>
      <c r="K13" s="52"/>
      <c r="L13" s="53"/>
      <c r="M13" s="52"/>
      <c r="N13" s="52"/>
      <c r="O13" s="52"/>
      <c r="P13" s="52"/>
    </row>
    <row r="14" spans="1:16" s="52" customFormat="1" ht="24.95" customHeight="1" x14ac:dyDescent="0.3">
      <c r="A14" s="16"/>
      <c r="B14" s="1" t="s">
        <v>5</v>
      </c>
      <c r="C14" s="50">
        <v>225970</v>
      </c>
      <c r="D14" s="1"/>
      <c r="E14" s="1"/>
      <c r="F14" s="1"/>
      <c r="G14" s="5"/>
      <c r="I14" s="59" t="s">
        <v>43</v>
      </c>
      <c r="J14" s="60" t="s">
        <v>28</v>
      </c>
      <c r="K14" s="60" t="s">
        <v>56</v>
      </c>
      <c r="L14" s="60" t="s">
        <v>57</v>
      </c>
      <c r="M14" s="61" t="s">
        <v>24</v>
      </c>
    </row>
    <row r="15" spans="1:16" s="52" customFormat="1" ht="24.95" customHeight="1" x14ac:dyDescent="0.3">
      <c r="A15" s="16"/>
      <c r="B15" s="1" t="s">
        <v>22</v>
      </c>
      <c r="C15" s="47">
        <v>40</v>
      </c>
      <c r="D15" s="1"/>
      <c r="E15" s="1" t="s">
        <v>59</v>
      </c>
      <c r="F15" s="48">
        <f>ROUNDDOWN(C15/15,0)+1</f>
        <v>3</v>
      </c>
      <c r="G15" s="5"/>
      <c r="I15" s="62">
        <f>SUM(J15:M15)</f>
        <v>300</v>
      </c>
      <c r="J15" s="63">
        <v>10</v>
      </c>
      <c r="K15" s="63">
        <v>45</v>
      </c>
      <c r="L15" s="63">
        <v>230</v>
      </c>
      <c r="M15" s="64">
        <v>15</v>
      </c>
    </row>
    <row r="16" spans="1:16" s="52" customFormat="1" ht="24.95" customHeight="1" x14ac:dyDescent="0.3">
      <c r="A16" s="16"/>
      <c r="B16" s="1" t="s">
        <v>51</v>
      </c>
      <c r="C16" s="1"/>
      <c r="D16" s="1"/>
      <c r="E16" s="1"/>
      <c r="F16" s="1"/>
      <c r="G16" s="5"/>
    </row>
    <row r="17" spans="1:16" s="52" customFormat="1" ht="24.95" customHeight="1" x14ac:dyDescent="0.3">
      <c r="A17" s="16"/>
      <c r="B17" s="18" t="s">
        <v>14</v>
      </c>
      <c r="C17" s="18" t="s">
        <v>53</v>
      </c>
      <c r="D17" s="18" t="s">
        <v>0</v>
      </c>
      <c r="E17" s="26" t="s">
        <v>65</v>
      </c>
      <c r="F17" s="1"/>
      <c r="G17" s="5"/>
      <c r="I17" s="3"/>
    </row>
    <row r="18" spans="1:16" s="52" customFormat="1" ht="24.95" customHeight="1" x14ac:dyDescent="0.3">
      <c r="A18" s="16"/>
      <c r="B18" s="18" t="s">
        <v>40</v>
      </c>
      <c r="C18" s="37">
        <v>373353</v>
      </c>
      <c r="D18" s="18" t="s">
        <v>9</v>
      </c>
      <c r="E18" s="19">
        <f>ROUND(C18/2,0)</f>
        <v>186677</v>
      </c>
      <c r="F18" s="1"/>
      <c r="G18" s="5"/>
    </row>
    <row r="19" spans="1:16" s="52" customFormat="1" ht="24.95" customHeight="1" x14ac:dyDescent="0.3">
      <c r="A19" s="16"/>
      <c r="B19" s="18" t="s">
        <v>41</v>
      </c>
      <c r="C19" s="37">
        <v>310884</v>
      </c>
      <c r="D19" s="18" t="s">
        <v>11</v>
      </c>
      <c r="E19" s="19">
        <f>ROUND(C19/2.5,0)</f>
        <v>124354</v>
      </c>
      <c r="F19" s="1"/>
      <c r="G19" s="5"/>
    </row>
    <row r="20" spans="1:16" s="52" customFormat="1" ht="24.95" customHeight="1" x14ac:dyDescent="0.3">
      <c r="A20" s="16"/>
      <c r="B20" s="18" t="s">
        <v>33</v>
      </c>
      <c r="C20" s="37">
        <v>295138</v>
      </c>
      <c r="D20" s="18" t="s">
        <v>7</v>
      </c>
      <c r="E20" s="19">
        <f>ROUND(C20/3,0)</f>
        <v>98379</v>
      </c>
      <c r="F20" s="1"/>
      <c r="G20" s="5"/>
    </row>
    <row r="21" spans="1:16" s="52" customFormat="1" ht="24.95" customHeight="1" x14ac:dyDescent="0.3">
      <c r="A21" s="16"/>
      <c r="B21" s="18" t="s">
        <v>33</v>
      </c>
      <c r="C21" s="37">
        <v>295138</v>
      </c>
      <c r="D21" s="18" t="s">
        <v>49</v>
      </c>
      <c r="E21" s="19">
        <f>ROUND(C21/4,0)</f>
        <v>73785</v>
      </c>
      <c r="F21" s="1"/>
      <c r="G21" s="5"/>
    </row>
    <row r="22" spans="1:16" s="52" customFormat="1" ht="24.95" customHeight="1" x14ac:dyDescent="0.3">
      <c r="A22" s="16"/>
      <c r="B22" s="17"/>
      <c r="C22" s="17"/>
      <c r="D22" s="17"/>
      <c r="E22" s="17"/>
      <c r="F22" s="1"/>
      <c r="G22" s="5"/>
    </row>
    <row r="23" spans="1:16" s="55" customFormat="1" ht="24.95" customHeight="1" thickBot="1" x14ac:dyDescent="0.35">
      <c r="A23" s="27" t="s">
        <v>45</v>
      </c>
      <c r="B23" s="34" t="s">
        <v>16</v>
      </c>
      <c r="C23" s="35"/>
      <c r="D23" s="65"/>
      <c r="E23" s="65"/>
      <c r="F23" s="65"/>
      <c r="G23" s="36"/>
      <c r="H23" s="2"/>
      <c r="I23" s="52"/>
      <c r="J23" s="52"/>
      <c r="K23" s="52"/>
      <c r="L23" s="53"/>
      <c r="M23" s="52"/>
      <c r="N23" s="52"/>
      <c r="O23" s="52"/>
      <c r="P23" s="52"/>
    </row>
    <row r="24" spans="1:16" ht="24.95" customHeight="1" x14ac:dyDescent="0.3">
      <c r="B24" s="132" t="s">
        <v>20</v>
      </c>
      <c r="C24" s="133"/>
      <c r="D24" s="134" t="s">
        <v>31</v>
      </c>
      <c r="E24" s="135"/>
      <c r="F24" s="66" t="s">
        <v>44</v>
      </c>
      <c r="G24" s="67" t="s">
        <v>2</v>
      </c>
    </row>
    <row r="25" spans="1:16" ht="24.95" customHeight="1" x14ac:dyDescent="0.3">
      <c r="B25" s="25" t="s">
        <v>62</v>
      </c>
      <c r="C25" s="24"/>
      <c r="D25" s="20"/>
      <c r="E25" s="68"/>
      <c r="F25" s="10"/>
      <c r="G25" s="136"/>
    </row>
    <row r="26" spans="1:16" ht="24.95" customHeight="1" x14ac:dyDescent="0.3">
      <c r="B26" s="69" t="s">
        <v>30</v>
      </c>
      <c r="C26" s="68"/>
      <c r="D26" s="70">
        <f>IF(C14&gt;=4000000,E18,IF(C14&lt;4000000,IF(C14&gt;=2000000,E19,IF(C14&gt;=300000,E20,E21))))</f>
        <v>73785</v>
      </c>
      <c r="E26" s="71" t="s">
        <v>39</v>
      </c>
      <c r="F26" s="38">
        <f>D26*F15</f>
        <v>221355</v>
      </c>
      <c r="G26" s="137"/>
    </row>
    <row r="27" spans="1:16" ht="24.95" customHeight="1" x14ac:dyDescent="0.3">
      <c r="B27" s="69"/>
      <c r="C27" s="68"/>
      <c r="D27" s="9"/>
      <c r="E27" s="68"/>
      <c r="F27" s="38"/>
      <c r="G27" s="137"/>
    </row>
    <row r="28" spans="1:16" ht="24.95" hidden="1" customHeight="1" x14ac:dyDescent="0.3">
      <c r="B28" s="69"/>
      <c r="C28" s="68"/>
      <c r="D28" s="9"/>
      <c r="E28" s="68"/>
      <c r="F28" s="38"/>
      <c r="G28" s="72"/>
    </row>
    <row r="29" spans="1:16" ht="24.95" hidden="1" customHeight="1" x14ac:dyDescent="0.3">
      <c r="B29" s="69"/>
      <c r="C29" s="68"/>
      <c r="D29" s="9"/>
      <c r="E29" s="68"/>
      <c r="F29" s="38"/>
      <c r="G29" s="72"/>
    </row>
    <row r="30" spans="1:16" ht="24.95" hidden="1" customHeight="1" x14ac:dyDescent="0.3">
      <c r="B30" s="69"/>
      <c r="C30" s="68"/>
      <c r="D30" s="9"/>
      <c r="E30" s="68"/>
      <c r="F30" s="38"/>
      <c r="G30" s="72"/>
    </row>
    <row r="31" spans="1:16" ht="24.95" customHeight="1" x14ac:dyDescent="0.3">
      <c r="B31" s="73" t="s">
        <v>47</v>
      </c>
      <c r="C31" s="74"/>
      <c r="D31" s="75"/>
      <c r="E31" s="74"/>
      <c r="F31" s="39"/>
      <c r="G31" s="126" t="s">
        <v>54</v>
      </c>
    </row>
    <row r="32" spans="1:16" ht="24.95" customHeight="1" x14ac:dyDescent="0.3">
      <c r="B32" s="69"/>
      <c r="C32" s="68"/>
      <c r="D32" s="76">
        <v>20000</v>
      </c>
      <c r="E32" s="68" t="s">
        <v>39</v>
      </c>
      <c r="F32" s="38">
        <f>D32*F15</f>
        <v>60000</v>
      </c>
      <c r="G32" s="127"/>
    </row>
    <row r="33" spans="1:16" ht="24.95" customHeight="1" x14ac:dyDescent="0.3">
      <c r="B33" s="69"/>
      <c r="C33" s="68"/>
      <c r="D33" s="77"/>
      <c r="E33" s="68"/>
      <c r="F33" s="38"/>
      <c r="G33" s="127"/>
      <c r="L33" s="52"/>
    </row>
    <row r="34" spans="1:16" ht="24.95" hidden="1" customHeight="1" x14ac:dyDescent="0.3">
      <c r="B34" s="78"/>
      <c r="C34" s="79"/>
      <c r="D34" s="80"/>
      <c r="E34" s="79"/>
      <c r="F34" s="40"/>
      <c r="G34" s="81"/>
    </row>
    <row r="35" spans="1:16" ht="24.95" customHeight="1" x14ac:dyDescent="0.3">
      <c r="B35" s="73" t="s">
        <v>10</v>
      </c>
      <c r="C35" s="82"/>
      <c r="D35" s="83"/>
      <c r="E35" s="84"/>
      <c r="F35" s="41"/>
      <c r="G35" s="126" t="s">
        <v>36</v>
      </c>
    </row>
    <row r="36" spans="1:16" ht="24.95" customHeight="1" x14ac:dyDescent="0.3">
      <c r="B36" s="85"/>
      <c r="C36" s="86">
        <v>1.1000000000000001</v>
      </c>
      <c r="D36" s="129" t="s">
        <v>46</v>
      </c>
      <c r="E36" s="130"/>
      <c r="F36" s="42">
        <f>C36*F26</f>
        <v>243490.50000000003</v>
      </c>
      <c r="G36" s="127"/>
    </row>
    <row r="37" spans="1:16" ht="24.95" customHeight="1" x14ac:dyDescent="0.3">
      <c r="B37" s="87"/>
      <c r="C37" s="88"/>
      <c r="D37" s="89"/>
      <c r="E37" s="90"/>
      <c r="F37" s="43"/>
      <c r="G37" s="128"/>
    </row>
    <row r="38" spans="1:16" ht="24.95" customHeight="1" x14ac:dyDescent="0.3">
      <c r="B38" s="73" t="s">
        <v>17</v>
      </c>
      <c r="C38" s="82"/>
      <c r="D38" s="91"/>
      <c r="E38" s="74"/>
      <c r="F38" s="41"/>
      <c r="G38" s="126" t="s">
        <v>19</v>
      </c>
    </row>
    <row r="39" spans="1:16" ht="24.95" customHeight="1" x14ac:dyDescent="0.3">
      <c r="B39" s="85"/>
      <c r="C39" s="86">
        <v>0.2</v>
      </c>
      <c r="D39" s="138" t="s">
        <v>1</v>
      </c>
      <c r="E39" s="139"/>
      <c r="F39" s="42">
        <f>C39*(F26+F36)</f>
        <v>92969.1</v>
      </c>
      <c r="G39" s="127"/>
    </row>
    <row r="40" spans="1:16" ht="24.95" customHeight="1" x14ac:dyDescent="0.3">
      <c r="B40" s="87"/>
      <c r="C40" s="88"/>
      <c r="D40" s="92"/>
      <c r="E40" s="79"/>
      <c r="F40" s="43"/>
      <c r="G40" s="128"/>
    </row>
    <row r="41" spans="1:16" s="98" customFormat="1" ht="24.95" customHeight="1" x14ac:dyDescent="0.3">
      <c r="A41" s="93"/>
      <c r="B41" s="94" t="s">
        <v>58</v>
      </c>
      <c r="C41" s="95"/>
      <c r="D41" s="140" t="s">
        <v>12</v>
      </c>
      <c r="E41" s="141"/>
      <c r="F41" s="44">
        <f>SUM(F26,F32,F36,F39)</f>
        <v>617814.6</v>
      </c>
      <c r="G41" s="96"/>
      <c r="H41" s="56"/>
      <c r="I41" s="56"/>
      <c r="J41" s="56"/>
      <c r="K41" s="56"/>
      <c r="L41" s="97"/>
      <c r="M41" s="56"/>
      <c r="N41" s="56"/>
      <c r="O41" s="56"/>
      <c r="P41" s="56"/>
    </row>
    <row r="42" spans="1:16" ht="24.95" customHeight="1" x14ac:dyDescent="0.3">
      <c r="B42" s="99" t="s">
        <v>38</v>
      </c>
      <c r="C42" s="100">
        <v>0.1</v>
      </c>
      <c r="D42" s="142"/>
      <c r="E42" s="143"/>
      <c r="F42" s="45">
        <f>F41*C42</f>
        <v>61781.46</v>
      </c>
      <c r="G42" s="101"/>
    </row>
    <row r="43" spans="1:16" ht="24.95" customHeight="1" x14ac:dyDescent="0.3">
      <c r="B43" s="144" t="s">
        <v>13</v>
      </c>
      <c r="C43" s="145"/>
      <c r="D43" s="146" t="s">
        <v>3</v>
      </c>
      <c r="E43" s="145"/>
      <c r="F43" s="102">
        <f>TRUNC(SUM(F41:F42),-3)</f>
        <v>679000</v>
      </c>
      <c r="G43" s="103" t="s">
        <v>63</v>
      </c>
    </row>
  </sheetData>
  <mergeCells count="13">
    <mergeCell ref="G38:G40"/>
    <mergeCell ref="D39:E39"/>
    <mergeCell ref="D41:E41"/>
    <mergeCell ref="D42:E42"/>
    <mergeCell ref="B43:C43"/>
    <mergeCell ref="D43:E43"/>
    <mergeCell ref="G35:G37"/>
    <mergeCell ref="D36:E36"/>
    <mergeCell ref="B2:G2"/>
    <mergeCell ref="B24:C24"/>
    <mergeCell ref="D24:E24"/>
    <mergeCell ref="G25:G27"/>
    <mergeCell ref="G31:G33"/>
  </mergeCells>
  <phoneticPr fontId="20" type="noConversion"/>
  <pageMargins left="0.69972223043441772" right="0.69972223043441772" top="0.75" bottom="0.75" header="0.30000001192092896" footer="0.30000001192092896"/>
  <pageSetup paperSize="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B2:K21"/>
  <sheetViews>
    <sheetView showGridLines="0" view="pageBreakPreview" zoomScale="85" zoomScaleNormal="100" zoomScaleSheetLayoutView="85" workbookViewId="0">
      <selection activeCell="U17" sqref="U17"/>
    </sheetView>
  </sheetViews>
  <sheetFormatPr defaultColWidth="9" defaultRowHeight="18" customHeight="1" x14ac:dyDescent="0.3"/>
  <cols>
    <col min="1" max="9" width="9" style="49"/>
    <col min="10" max="10" width="2.625" style="49" customWidth="1"/>
    <col min="11" max="19" width="9.625" style="49" customWidth="1"/>
    <col min="20" max="16384" width="9" style="49"/>
  </cols>
  <sheetData>
    <row r="2" spans="2:11" ht="18" customHeight="1" x14ac:dyDescent="0.3">
      <c r="B2" s="4" t="s">
        <v>37</v>
      </c>
      <c r="K2" s="4" t="s">
        <v>26</v>
      </c>
    </row>
    <row r="14" spans="2:11" ht="18" customHeight="1" x14ac:dyDescent="0.3">
      <c r="B14" s="46" t="s">
        <v>60</v>
      </c>
    </row>
    <row r="21" spans="2:2" ht="18" customHeight="1" x14ac:dyDescent="0.3">
      <c r="B21" s="4" t="s">
        <v>18</v>
      </c>
    </row>
  </sheetData>
  <phoneticPr fontId="20" type="noConversion"/>
  <pageMargins left="0.25" right="0.25" top="0.75" bottom="0.75" header="0.30000001192092896" footer="0.30000001192092896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총괄</vt:lpstr>
      <vt:lpstr>산출서(광희초)</vt:lpstr>
      <vt:lpstr>관련근거</vt:lpstr>
      <vt:lpstr>관련근거!Print_Area</vt:lpstr>
      <vt:lpstr>'산출서(광희초)'!Print_Area</vt:lpstr>
      <vt:lpstr>총괄!Print_Area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 변경</dc:creator>
  <cp:lastModifiedBy>Administrator</cp:lastModifiedBy>
  <cp:revision>69</cp:revision>
  <cp:lastPrinted>2025-11-26T01:13:15Z</cp:lastPrinted>
  <dcterms:created xsi:type="dcterms:W3CDTF">2015-07-09T07:30:32Z</dcterms:created>
  <dcterms:modified xsi:type="dcterms:W3CDTF">2026-08-04T04:26:19Z</dcterms:modified>
  <cp:version>1100.0100.06</cp:version>
</cp:coreProperties>
</file>