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wner\Desktop\"/>
    </mc:Choice>
  </mc:AlternateContent>
  <bookViews>
    <workbookView xWindow="0" yWindow="0" windowWidth="28800" windowHeight="13440"/>
  </bookViews>
  <sheets>
    <sheet name="표지" sheetId="1" r:id="rId1"/>
    <sheet name="갑지" sheetId="2" r:id="rId2"/>
    <sheet name="원가계산서" sheetId="3" r:id="rId3"/>
    <sheet name="내역서총괄표" sheetId="4" r:id="rId4"/>
    <sheet name="내역서" sheetId="5" r:id="rId5"/>
    <sheet name="일위대가총괄표" sheetId="6" r:id="rId6"/>
    <sheet name="일위대가" sheetId="7" r:id="rId7"/>
    <sheet name="기계경비적용기준" sheetId="8" r:id="rId8"/>
  </sheets>
  <definedNames>
    <definedName name="_xlnm.Print_Area" localSheetId="4">내역서!$B$2:$O$237</definedName>
    <definedName name="_xlnm.Print_Area" localSheetId="3">내역서총괄표!$B$1:$K$59</definedName>
    <definedName name="_xlnm.Print_Area" localSheetId="2">원가계산서!$B$1:$H$35</definedName>
    <definedName name="_xlnm.Print_Area" localSheetId="6">일위대가!$B$2:$O$217</definedName>
    <definedName name="_xlnm.Print_Area" localSheetId="5">일위대가총괄표!$B$1:$J$41</definedName>
    <definedName name="_xlnm.Print_Titles" localSheetId="4">내역서!$1:$4</definedName>
    <definedName name="_xlnm.Print_Titles" localSheetId="3">내역서총괄표!$1:$3</definedName>
    <definedName name="_xlnm.Print_Titles" localSheetId="2">원가계산서!$1:$3</definedName>
    <definedName name="_xlnm.Print_Titles" localSheetId="6">일위대가!$1:$4</definedName>
    <definedName name="_xlnm.Print_Titles" localSheetId="5">일위대가총괄표!$1:$3</definedName>
  </definedNames>
  <calcPr calcId="977461" fullCalcOnLoad="1"/>
</workbook>
</file>

<file path=xl/calcChain.xml><?xml version="1.0" encoding="utf-8"?>
<calcChain xmlns="http://schemas.openxmlformats.org/spreadsheetml/2006/main">
  <c r="E21" i="8" l="1"/>
  <c r="E22" i="8"/>
  <c r="E23" i="8"/>
  <c r="E24" i="8"/>
  <c r="E25" i="8"/>
  <c r="G5" i="5"/>
  <c r="H5" i="5"/>
  <c r="G6" i="5"/>
  <c r="H6" i="5"/>
  <c r="G7" i="5"/>
  <c r="H7" i="5"/>
  <c r="J7" i="5"/>
  <c r="L7" i="5"/>
  <c r="N7" i="5"/>
  <c r="G8" i="5"/>
  <c r="J8" i="5"/>
  <c r="L8" i="5"/>
  <c r="N8" i="5"/>
  <c r="H8" i="5"/>
  <c r="G9" i="5"/>
  <c r="J9" i="5"/>
  <c r="H9" i="5"/>
  <c r="L9" i="5"/>
  <c r="N9" i="5"/>
  <c r="G10" i="5"/>
  <c r="J10" i="5"/>
  <c r="L10" i="5"/>
  <c r="H10" i="5"/>
  <c r="N10" i="5"/>
  <c r="G11" i="5"/>
  <c r="J11" i="5"/>
  <c r="L11" i="5"/>
  <c r="H11" i="5"/>
  <c r="N11" i="5"/>
  <c r="G12" i="5"/>
  <c r="J12" i="5"/>
  <c r="L12" i="5"/>
  <c r="H12" i="5"/>
  <c r="N12" i="5"/>
  <c r="G13" i="5"/>
  <c r="J13" i="5"/>
  <c r="L13" i="5"/>
  <c r="H13" i="5"/>
  <c r="N13" i="5"/>
  <c r="G14" i="5"/>
  <c r="J14" i="5"/>
  <c r="H14" i="5"/>
  <c r="L14" i="5"/>
  <c r="N14" i="5"/>
  <c r="G15" i="5"/>
  <c r="J15" i="5"/>
  <c r="H15" i="5"/>
  <c r="L15" i="5"/>
  <c r="N15" i="5"/>
  <c r="G16" i="5"/>
  <c r="J16" i="5"/>
  <c r="H16" i="5"/>
  <c r="L16" i="5"/>
  <c r="N16" i="5"/>
  <c r="G17" i="5"/>
  <c r="J17" i="5"/>
  <c r="H17" i="5"/>
  <c r="L17" i="5"/>
  <c r="N17" i="5"/>
  <c r="G18" i="5"/>
  <c r="J18" i="5"/>
  <c r="L18" i="5"/>
  <c r="N18" i="5"/>
  <c r="G19" i="5"/>
  <c r="J19" i="5"/>
  <c r="H19" i="5"/>
  <c r="L19" i="5"/>
  <c r="N19" i="5"/>
  <c r="G20" i="5"/>
  <c r="J20" i="5"/>
  <c r="L20" i="5"/>
  <c r="N20" i="5"/>
  <c r="H20" i="5"/>
  <c r="G21" i="5"/>
  <c r="H21" i="5"/>
  <c r="G22" i="5"/>
  <c r="H22" i="5"/>
  <c r="G23" i="5"/>
  <c r="H23" i="5"/>
  <c r="G30" i="5"/>
  <c r="H30" i="5"/>
  <c r="N31" i="5"/>
  <c r="G36" i="5"/>
  <c r="H36" i="5"/>
  <c r="G47" i="5"/>
  <c r="H47" i="5"/>
  <c r="J48" i="5"/>
  <c r="L48" i="5"/>
  <c r="G49" i="5"/>
  <c r="H49" i="5"/>
  <c r="G50" i="5"/>
  <c r="H50" i="5"/>
  <c r="G51" i="5"/>
  <c r="H51" i="5"/>
  <c r="G54" i="5"/>
  <c r="H54" i="5"/>
  <c r="G55" i="5"/>
  <c r="H55" i="5"/>
  <c r="G56" i="5"/>
  <c r="H56" i="5"/>
  <c r="G57" i="5"/>
  <c r="J57" i="5"/>
  <c r="L57" i="5"/>
  <c r="N57" i="5"/>
  <c r="G58" i="5"/>
  <c r="J58" i="5"/>
  <c r="H58" i="5"/>
  <c r="L58" i="5"/>
  <c r="N58" i="5"/>
  <c r="G59" i="5"/>
  <c r="J59" i="5"/>
  <c r="H59" i="5"/>
  <c r="L59" i="5"/>
  <c r="N59" i="5"/>
  <c r="G60" i="5"/>
  <c r="J60" i="5"/>
  <c r="H60" i="5"/>
  <c r="L60" i="5"/>
  <c r="N60" i="5"/>
  <c r="G61" i="5"/>
  <c r="J61" i="5"/>
  <c r="H61" i="5"/>
  <c r="L61" i="5"/>
  <c r="N61" i="5"/>
  <c r="G62" i="5"/>
  <c r="H62" i="5"/>
  <c r="G63" i="5"/>
  <c r="J63" i="5"/>
  <c r="H63" i="5"/>
  <c r="L63" i="5"/>
  <c r="N63" i="5"/>
  <c r="G64" i="5"/>
  <c r="H64" i="5"/>
  <c r="G65" i="5"/>
  <c r="J65" i="5"/>
  <c r="H65" i="5"/>
  <c r="L65" i="5"/>
  <c r="N65" i="5"/>
  <c r="G66" i="5"/>
  <c r="J66" i="5"/>
  <c r="H66" i="5"/>
  <c r="L66" i="5"/>
  <c r="N66" i="5"/>
  <c r="G67" i="5"/>
  <c r="H67" i="5"/>
  <c r="G68" i="5"/>
  <c r="J68" i="5"/>
  <c r="H68" i="5"/>
  <c r="L68" i="5"/>
  <c r="N68" i="5"/>
  <c r="G69" i="5"/>
  <c r="J69" i="5"/>
  <c r="H69" i="5"/>
  <c r="L69" i="5"/>
  <c r="N69" i="5"/>
  <c r="G70" i="5"/>
  <c r="J70" i="5"/>
  <c r="H70" i="5"/>
  <c r="L70" i="5"/>
  <c r="N70" i="5"/>
  <c r="G71" i="5"/>
  <c r="H71" i="5"/>
  <c r="G72" i="5"/>
  <c r="J72" i="5"/>
  <c r="H72" i="5"/>
  <c r="L72" i="5"/>
  <c r="N72" i="5"/>
  <c r="G73" i="5"/>
  <c r="J73" i="5"/>
  <c r="H73" i="5"/>
  <c r="L73" i="5"/>
  <c r="N73" i="5"/>
  <c r="G74" i="5"/>
  <c r="J74" i="5"/>
  <c r="H74" i="5"/>
  <c r="L74" i="5"/>
  <c r="N74" i="5"/>
  <c r="G75" i="5"/>
  <c r="H75" i="5"/>
  <c r="J75" i="5"/>
  <c r="L75" i="5"/>
  <c r="N75" i="5"/>
  <c r="G76" i="5"/>
  <c r="J76" i="5"/>
  <c r="L76" i="5"/>
  <c r="N76" i="5"/>
  <c r="G77" i="5"/>
  <c r="H77" i="5"/>
  <c r="J77" i="5"/>
  <c r="L77" i="5"/>
  <c r="N77" i="5"/>
  <c r="G78" i="5"/>
  <c r="H78" i="5"/>
  <c r="G79" i="5"/>
  <c r="J79" i="5"/>
  <c r="L79" i="5"/>
  <c r="N79" i="5"/>
  <c r="G80" i="5"/>
  <c r="H80" i="5"/>
  <c r="J80" i="5"/>
  <c r="L80" i="5"/>
  <c r="N80" i="5"/>
  <c r="G81" i="5"/>
  <c r="J81" i="5"/>
  <c r="L81" i="5"/>
  <c r="N81" i="5"/>
  <c r="H81" i="5"/>
  <c r="G82" i="5"/>
  <c r="J82" i="5"/>
  <c r="L82" i="5"/>
  <c r="H82" i="5"/>
  <c r="N82" i="5"/>
  <c r="G83" i="5"/>
  <c r="J83" i="5"/>
  <c r="H83" i="5"/>
  <c r="L83" i="5"/>
  <c r="N83" i="5"/>
  <c r="G84" i="5"/>
  <c r="J84" i="5"/>
  <c r="H84" i="5"/>
  <c r="L84" i="5"/>
  <c r="N84" i="5"/>
  <c r="G85" i="5"/>
  <c r="H85" i="5"/>
  <c r="G86" i="5"/>
  <c r="H86" i="5"/>
  <c r="G87" i="5"/>
  <c r="H87" i="5"/>
  <c r="G88" i="5"/>
  <c r="J88" i="5"/>
  <c r="L88" i="5"/>
  <c r="N88" i="5"/>
  <c r="G89" i="5"/>
  <c r="H89" i="5"/>
  <c r="J89" i="5"/>
  <c r="L89" i="5"/>
  <c r="N89" i="5"/>
  <c r="G90" i="5"/>
  <c r="J90" i="5"/>
  <c r="L90" i="5"/>
  <c r="N90" i="5"/>
  <c r="H90" i="5"/>
  <c r="G91" i="5"/>
  <c r="H91" i="5"/>
  <c r="J91" i="5"/>
  <c r="L91" i="5"/>
  <c r="N91" i="5"/>
  <c r="G92" i="5"/>
  <c r="J92" i="5"/>
  <c r="H92" i="5"/>
  <c r="L92" i="5"/>
  <c r="N92" i="5"/>
  <c r="G93" i="5"/>
  <c r="J93" i="5"/>
  <c r="L93" i="5"/>
  <c r="N93" i="5"/>
  <c r="G94" i="5"/>
  <c r="H94" i="5"/>
  <c r="G99" i="5"/>
  <c r="H99" i="5"/>
  <c r="G102" i="5"/>
  <c r="H102" i="5"/>
  <c r="G103" i="5"/>
  <c r="J103" i="5"/>
  <c r="L103" i="5"/>
  <c r="N103" i="5"/>
  <c r="G104" i="5"/>
  <c r="H104" i="5"/>
  <c r="J104" i="5"/>
  <c r="L104" i="5"/>
  <c r="N104" i="5"/>
  <c r="G105" i="5"/>
  <c r="H105" i="5"/>
  <c r="G106" i="5"/>
  <c r="J106" i="5"/>
  <c r="H106" i="5"/>
  <c r="L106" i="5"/>
  <c r="N106" i="5"/>
  <c r="G107" i="5"/>
  <c r="H107" i="5"/>
  <c r="J107" i="5"/>
  <c r="L107" i="5"/>
  <c r="N107" i="5"/>
  <c r="G108" i="5"/>
  <c r="J108" i="5"/>
  <c r="H108" i="5"/>
  <c r="L108" i="5"/>
  <c r="N108" i="5"/>
  <c r="G109" i="5"/>
  <c r="J109" i="5"/>
  <c r="L109" i="5"/>
  <c r="H109" i="5"/>
  <c r="N109" i="5"/>
  <c r="G113" i="5"/>
  <c r="H113" i="5"/>
  <c r="G114" i="5"/>
  <c r="J114" i="5"/>
  <c r="H114" i="5"/>
  <c r="L114" i="5"/>
  <c r="N114" i="5"/>
  <c r="G115" i="5"/>
  <c r="H115" i="5"/>
  <c r="J115" i="5"/>
  <c r="L115" i="5"/>
  <c r="N115" i="5"/>
  <c r="G116" i="5"/>
  <c r="J116" i="5"/>
  <c r="H116" i="5"/>
  <c r="L116" i="5"/>
  <c r="N116" i="5"/>
  <c r="G117" i="5"/>
  <c r="J117" i="5"/>
  <c r="L117" i="5"/>
  <c r="N117" i="5"/>
  <c r="G121" i="5"/>
  <c r="H121" i="5"/>
  <c r="G123" i="5"/>
  <c r="J123" i="5"/>
  <c r="H123" i="5"/>
  <c r="L123" i="5"/>
  <c r="N123" i="5"/>
  <c r="G124" i="5"/>
  <c r="H124" i="5"/>
  <c r="G126" i="5"/>
  <c r="H126" i="5"/>
  <c r="J126" i="5"/>
  <c r="L126" i="5"/>
  <c r="N126" i="5"/>
  <c r="G127" i="5"/>
  <c r="H127" i="5"/>
  <c r="G128" i="5"/>
  <c r="J128" i="5"/>
  <c r="L128" i="5"/>
  <c r="N128" i="5"/>
  <c r="G129" i="5"/>
  <c r="H129" i="5"/>
  <c r="J129" i="5"/>
  <c r="L129" i="5"/>
  <c r="N129" i="5"/>
  <c r="G130" i="5"/>
  <c r="J130" i="5"/>
  <c r="H130" i="5"/>
  <c r="L130" i="5"/>
  <c r="N130" i="5"/>
  <c r="G131" i="5"/>
  <c r="H131" i="5"/>
  <c r="J131" i="5"/>
  <c r="L131" i="5"/>
  <c r="N131" i="5"/>
  <c r="G132" i="5"/>
  <c r="J132" i="5"/>
  <c r="H132" i="5"/>
  <c r="L132" i="5"/>
  <c r="N132" i="5"/>
  <c r="G133" i="5"/>
  <c r="H133" i="5"/>
  <c r="J133" i="5"/>
  <c r="L133" i="5"/>
  <c r="N133" i="5"/>
  <c r="G134" i="5"/>
  <c r="H134" i="5"/>
  <c r="G135" i="5"/>
  <c r="H135" i="5"/>
  <c r="G136" i="5"/>
  <c r="H136" i="5"/>
  <c r="G137" i="5"/>
  <c r="H137" i="5"/>
  <c r="G138" i="5"/>
  <c r="J138" i="5"/>
  <c r="H138" i="5"/>
  <c r="L138" i="5"/>
  <c r="N138" i="5"/>
  <c r="G139" i="5"/>
  <c r="J139" i="5"/>
  <c r="H139" i="5"/>
  <c r="L139" i="5"/>
  <c r="N139" i="5"/>
  <c r="G140" i="5"/>
  <c r="J140" i="5"/>
  <c r="L140" i="5"/>
  <c r="N140" i="5"/>
  <c r="G141" i="5"/>
  <c r="H141" i="5"/>
  <c r="J141" i="5"/>
  <c r="L141" i="5"/>
  <c r="N141" i="5"/>
  <c r="G142" i="5"/>
  <c r="J142" i="5"/>
  <c r="H142" i="5"/>
  <c r="L142" i="5"/>
  <c r="N142" i="5"/>
  <c r="G143" i="5"/>
  <c r="H143" i="5"/>
  <c r="J143" i="5"/>
  <c r="L143" i="5"/>
  <c r="N143" i="5"/>
  <c r="G144" i="5"/>
  <c r="H144" i="5"/>
  <c r="G145" i="5"/>
  <c r="J145" i="5"/>
  <c r="L145" i="5"/>
  <c r="N145" i="5"/>
  <c r="G146" i="5"/>
  <c r="J146" i="5"/>
  <c r="L146" i="5"/>
  <c r="H146" i="5"/>
  <c r="N146" i="5"/>
  <c r="G147" i="5"/>
  <c r="J147" i="5"/>
  <c r="H147" i="5"/>
  <c r="L147" i="5"/>
  <c r="N147" i="5"/>
  <c r="G148" i="5"/>
  <c r="H148" i="5"/>
  <c r="G149" i="5"/>
  <c r="J149" i="5"/>
  <c r="L149" i="5"/>
  <c r="H149" i="5"/>
  <c r="N149" i="5"/>
  <c r="G150" i="5"/>
  <c r="J150" i="5"/>
  <c r="H150" i="5"/>
  <c r="L150" i="5"/>
  <c r="N150" i="5"/>
  <c r="G151" i="5"/>
  <c r="J151" i="5"/>
  <c r="H151" i="5"/>
  <c r="L151" i="5"/>
  <c r="N151" i="5"/>
  <c r="G152" i="5"/>
  <c r="J152" i="5"/>
  <c r="H152" i="5"/>
  <c r="L152" i="5"/>
  <c r="N152" i="5"/>
  <c r="G153" i="5"/>
  <c r="J153" i="5"/>
  <c r="L153" i="5"/>
  <c r="N153" i="5"/>
  <c r="G154" i="5"/>
  <c r="J154" i="5"/>
  <c r="H154" i="5"/>
  <c r="L154" i="5"/>
  <c r="N154" i="5"/>
  <c r="G155" i="5"/>
  <c r="J155" i="5"/>
  <c r="L155" i="5"/>
  <c r="N155" i="5"/>
  <c r="G156" i="5"/>
  <c r="J156" i="5"/>
  <c r="H156" i="5"/>
  <c r="L156" i="5"/>
  <c r="N156" i="5"/>
  <c r="G157" i="5"/>
  <c r="J157" i="5"/>
  <c r="H157" i="5"/>
  <c r="L157" i="5"/>
  <c r="N157" i="5"/>
  <c r="G158" i="5"/>
  <c r="H158" i="5"/>
  <c r="G159" i="5"/>
  <c r="H159" i="5"/>
  <c r="G160" i="5"/>
  <c r="H160" i="5"/>
  <c r="G161" i="5"/>
  <c r="J161" i="5"/>
  <c r="H161" i="5"/>
  <c r="L161" i="5"/>
  <c r="N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H183" i="5"/>
  <c r="G184" i="5"/>
  <c r="G185" i="5"/>
  <c r="H185" i="5"/>
  <c r="G186" i="5"/>
  <c r="H186" i="5"/>
  <c r="G187" i="5"/>
  <c r="H187" i="5"/>
  <c r="G188" i="5"/>
  <c r="H188" i="5"/>
  <c r="G189" i="5"/>
  <c r="H189" i="5"/>
  <c r="G190" i="5"/>
  <c r="H190" i="5"/>
  <c r="G191" i="5"/>
  <c r="H191" i="5"/>
  <c r="J191" i="5"/>
  <c r="L191" i="5"/>
  <c r="N191" i="5"/>
  <c r="G192" i="5"/>
  <c r="J192" i="5"/>
  <c r="L192" i="5"/>
  <c r="N192" i="5"/>
  <c r="H192" i="5"/>
  <c r="G193" i="5"/>
  <c r="H193" i="5"/>
  <c r="G194" i="5"/>
  <c r="H194" i="5"/>
  <c r="G195" i="5"/>
  <c r="J195" i="5"/>
  <c r="L195" i="5"/>
  <c r="N195" i="5"/>
  <c r="G196" i="5"/>
  <c r="J196" i="5"/>
  <c r="H196" i="5"/>
  <c r="L196" i="5"/>
  <c r="N196" i="5"/>
  <c r="G197" i="5"/>
  <c r="H197" i="5"/>
  <c r="J197" i="5"/>
  <c r="L197" i="5"/>
  <c r="N197" i="5"/>
  <c r="G198" i="5"/>
  <c r="J198" i="5"/>
  <c r="H198" i="5"/>
  <c r="L198" i="5"/>
  <c r="N198" i="5"/>
  <c r="G199" i="5"/>
  <c r="J199" i="5"/>
  <c r="L199" i="5"/>
  <c r="N199" i="5"/>
  <c r="G200" i="5"/>
  <c r="H200" i="5"/>
  <c r="J200" i="5"/>
  <c r="L200" i="5"/>
  <c r="N200" i="5"/>
  <c r="G201" i="5"/>
  <c r="H201" i="5"/>
  <c r="G202" i="5"/>
  <c r="J202" i="5"/>
  <c r="H202" i="5"/>
  <c r="L202" i="5"/>
  <c r="N202" i="5"/>
  <c r="G203" i="5"/>
  <c r="H203" i="5"/>
  <c r="G204" i="5"/>
  <c r="J204" i="5"/>
  <c r="H204" i="5"/>
  <c r="L204" i="5"/>
  <c r="N204" i="5"/>
  <c r="G205" i="5"/>
  <c r="J205" i="5"/>
  <c r="L205" i="5"/>
  <c r="N205" i="5"/>
  <c r="G206" i="5"/>
  <c r="J206" i="5"/>
  <c r="H206" i="5"/>
  <c r="L206" i="5"/>
  <c r="N206" i="5"/>
  <c r="G207" i="5"/>
  <c r="J207" i="5"/>
  <c r="L207" i="5"/>
  <c r="N207" i="5"/>
  <c r="H207" i="5"/>
  <c r="G208" i="5"/>
  <c r="J208" i="5"/>
  <c r="L208" i="5"/>
  <c r="N208" i="5"/>
  <c r="G209" i="5"/>
  <c r="H209" i="5"/>
  <c r="J209" i="5"/>
  <c r="L209" i="5"/>
  <c r="N209" i="5"/>
  <c r="G210" i="5"/>
  <c r="J210" i="5"/>
  <c r="H210" i="5"/>
  <c r="L210" i="5"/>
  <c r="N210" i="5"/>
  <c r="G211" i="5"/>
  <c r="J211" i="5"/>
  <c r="H211" i="5"/>
  <c r="L211" i="5"/>
  <c r="N211" i="5"/>
  <c r="G212" i="5"/>
  <c r="J212" i="5"/>
  <c r="L212" i="5"/>
  <c r="N212" i="5"/>
  <c r="G213" i="5"/>
  <c r="J213" i="5"/>
  <c r="H213" i="5"/>
  <c r="L213" i="5"/>
  <c r="N213" i="5"/>
  <c r="G214" i="5"/>
  <c r="J214" i="5"/>
  <c r="H214" i="5"/>
  <c r="L214" i="5"/>
  <c r="N214" i="5"/>
  <c r="G215" i="5"/>
  <c r="H215" i="5"/>
  <c r="G216" i="5"/>
  <c r="J216" i="5"/>
  <c r="L216" i="5"/>
  <c r="N216" i="5"/>
  <c r="G217" i="5"/>
  <c r="H217" i="5"/>
  <c r="G218" i="5"/>
  <c r="H218" i="5"/>
  <c r="G219" i="5"/>
  <c r="J219" i="5"/>
  <c r="H219" i="5"/>
  <c r="L219" i="5"/>
  <c r="N219" i="5"/>
  <c r="G220" i="5"/>
  <c r="H220" i="5"/>
  <c r="G221" i="5"/>
  <c r="H221" i="5"/>
  <c r="G222" i="5"/>
  <c r="H222" i="5"/>
  <c r="J222" i="5"/>
  <c r="L222" i="5"/>
  <c r="N222" i="5"/>
  <c r="G223" i="5"/>
  <c r="J223" i="5"/>
  <c r="H223" i="5"/>
  <c r="L223" i="5"/>
  <c r="N223" i="5"/>
  <c r="G224" i="5"/>
  <c r="J224" i="5"/>
  <c r="H224" i="5"/>
  <c r="L224" i="5"/>
  <c r="N224" i="5"/>
  <c r="G225" i="5"/>
  <c r="H225" i="5"/>
  <c r="G226" i="5"/>
  <c r="H226" i="5"/>
  <c r="G227" i="5"/>
  <c r="H227" i="5"/>
  <c r="G228" i="5"/>
  <c r="H228" i="5"/>
  <c r="G229" i="5"/>
  <c r="H229" i="5"/>
  <c r="G230" i="5"/>
  <c r="H230" i="5"/>
  <c r="G231" i="5"/>
  <c r="J231" i="5"/>
  <c r="H231" i="5"/>
  <c r="L231" i="5"/>
  <c r="N231" i="5"/>
  <c r="G232" i="5"/>
  <c r="J232" i="5"/>
  <c r="H232" i="5"/>
  <c r="L232" i="5"/>
  <c r="N232" i="5"/>
  <c r="G233" i="5"/>
  <c r="J233" i="5"/>
  <c r="L233" i="5"/>
  <c r="N233" i="5"/>
  <c r="G234" i="5"/>
  <c r="J234" i="5"/>
  <c r="L234" i="5"/>
  <c r="N234" i="5"/>
  <c r="G235" i="5"/>
  <c r="H235" i="5"/>
  <c r="G236" i="5"/>
  <c r="H236" i="5"/>
  <c r="G237" i="5"/>
  <c r="H237" i="5"/>
  <c r="H4" i="4"/>
  <c r="I4" i="4"/>
  <c r="J4" i="4"/>
  <c r="H5" i="4"/>
  <c r="I5" i="4"/>
  <c r="J5" i="4"/>
  <c r="H6" i="4"/>
  <c r="I6" i="4"/>
  <c r="J6" i="4"/>
  <c r="H7" i="4"/>
  <c r="I7" i="4"/>
  <c r="J7" i="4"/>
  <c r="H8" i="4"/>
  <c r="I8" i="4"/>
  <c r="J8" i="4"/>
  <c r="H9" i="4"/>
  <c r="I9" i="4"/>
  <c r="J9" i="4"/>
  <c r="H10" i="4"/>
  <c r="I10" i="4"/>
  <c r="J10" i="4"/>
  <c r="H11" i="4"/>
  <c r="I11" i="4"/>
  <c r="J11" i="4"/>
  <c r="H12" i="4"/>
  <c r="I12" i="4"/>
  <c r="J12" i="4"/>
  <c r="H13" i="4"/>
  <c r="I13" i="4"/>
  <c r="J13" i="4"/>
  <c r="H14" i="4"/>
  <c r="I14" i="4"/>
  <c r="J14" i="4"/>
  <c r="H15" i="4"/>
  <c r="I15" i="4"/>
  <c r="J15" i="4"/>
  <c r="H16" i="4"/>
  <c r="I16" i="4"/>
  <c r="J16" i="4"/>
  <c r="H17" i="4"/>
  <c r="I17" i="4"/>
  <c r="J17" i="4"/>
  <c r="H18" i="4"/>
  <c r="I18" i="4"/>
  <c r="J18" i="4"/>
  <c r="H19" i="4"/>
  <c r="I19" i="4"/>
  <c r="J19" i="4"/>
  <c r="H20" i="4"/>
  <c r="I20" i="4"/>
  <c r="J20" i="4"/>
  <c r="H21" i="4"/>
  <c r="I21" i="4"/>
  <c r="J21" i="4"/>
  <c r="H22" i="4"/>
  <c r="I22" i="4"/>
  <c r="J22" i="4"/>
  <c r="H23" i="4"/>
  <c r="I23" i="4"/>
  <c r="J23" i="4"/>
  <c r="H24" i="4"/>
  <c r="I24" i="4"/>
  <c r="J24" i="4"/>
  <c r="H25" i="4"/>
  <c r="I25" i="4"/>
  <c r="J25" i="4"/>
  <c r="H26" i="4"/>
  <c r="I26" i="4"/>
  <c r="J26" i="4"/>
  <c r="H27" i="4"/>
  <c r="I27" i="4"/>
  <c r="J27" i="4"/>
  <c r="H28" i="4"/>
  <c r="I28" i="4"/>
  <c r="J28" i="4"/>
  <c r="H29" i="4"/>
  <c r="I29" i="4"/>
  <c r="J29" i="4"/>
  <c r="H30" i="4"/>
  <c r="I30" i="4"/>
  <c r="J30" i="4"/>
  <c r="H31" i="4"/>
  <c r="I31" i="4"/>
  <c r="J31" i="4"/>
  <c r="H32" i="4"/>
  <c r="I32" i="4"/>
  <c r="J32" i="4"/>
  <c r="H33" i="4"/>
  <c r="I33" i="4"/>
  <c r="J33" i="4"/>
  <c r="H34" i="4"/>
  <c r="I34" i="4"/>
  <c r="J34" i="4"/>
  <c r="I35" i="4"/>
  <c r="J35" i="4"/>
  <c r="F5" i="3"/>
  <c r="F7" i="3"/>
  <c r="F11" i="3"/>
  <c r="M33" i="3"/>
  <c r="F34" i="3"/>
  <c r="G57" i="4"/>
  <c r="L34" i="3"/>
  <c r="J6" i="7"/>
  <c r="M8" i="7"/>
  <c r="N8" i="7"/>
  <c r="L6" i="7"/>
  <c r="N6" i="7"/>
  <c r="J7" i="7"/>
  <c r="L7" i="7"/>
  <c r="N7" i="7"/>
  <c r="J8" i="7"/>
  <c r="L8" i="7"/>
  <c r="J9" i="7"/>
  <c r="L9" i="7"/>
  <c r="N9" i="7"/>
  <c r="M10" i="7"/>
  <c r="N10" i="7"/>
  <c r="N5" i="7"/>
  <c r="I4" i="6"/>
  <c r="M24" i="5"/>
  <c r="N24" i="5"/>
  <c r="J11" i="7"/>
  <c r="L11" i="7"/>
  <c r="N11" i="7"/>
  <c r="J13" i="7"/>
  <c r="L13" i="7"/>
  <c r="N13" i="7"/>
  <c r="J14" i="7"/>
  <c r="M15" i="7"/>
  <c r="N15" i="7"/>
  <c r="M16" i="7"/>
  <c r="N16" i="7"/>
  <c r="N12" i="7"/>
  <c r="I5" i="6"/>
  <c r="M25" i="5"/>
  <c r="N25" i="5"/>
  <c r="L14" i="7"/>
  <c r="N14" i="7"/>
  <c r="J15" i="7"/>
  <c r="I16" i="7"/>
  <c r="J16" i="7"/>
  <c r="J12" i="7"/>
  <c r="G5" i="6"/>
  <c r="L15" i="7"/>
  <c r="K16" i="7"/>
  <c r="L16" i="7"/>
  <c r="L12" i="7"/>
  <c r="H5" i="6"/>
  <c r="K25" i="5"/>
  <c r="L25" i="5"/>
  <c r="J17" i="7"/>
  <c r="L17" i="7"/>
  <c r="N17" i="7"/>
  <c r="J19" i="7"/>
  <c r="M21" i="7"/>
  <c r="N21" i="7"/>
  <c r="M22" i="7"/>
  <c r="N22" i="7"/>
  <c r="N18" i="7"/>
  <c r="I6" i="6"/>
  <c r="M26" i="5"/>
  <c r="N26" i="5"/>
  <c r="L19" i="7"/>
  <c r="N19" i="7"/>
  <c r="J20" i="7"/>
  <c r="L20" i="7"/>
  <c r="N20" i="7"/>
  <c r="J21" i="7"/>
  <c r="L21" i="7"/>
  <c r="K22" i="7"/>
  <c r="L22" i="7"/>
  <c r="L18" i="7"/>
  <c r="H6" i="6"/>
  <c r="K26" i="5"/>
  <c r="L26" i="5"/>
  <c r="J23" i="7"/>
  <c r="L23" i="7"/>
  <c r="N23" i="7"/>
  <c r="J25" i="7"/>
  <c r="I28" i="7"/>
  <c r="J28" i="7"/>
  <c r="I29" i="7"/>
  <c r="J29" i="7"/>
  <c r="J24" i="7"/>
  <c r="G7" i="6"/>
  <c r="L25" i="7"/>
  <c r="N25" i="7"/>
  <c r="J26" i="7"/>
  <c r="M27" i="7"/>
  <c r="N27" i="7"/>
  <c r="M28" i="7"/>
  <c r="N28" i="7"/>
  <c r="M29" i="7"/>
  <c r="N29" i="7"/>
  <c r="N24" i="7"/>
  <c r="I7" i="6"/>
  <c r="M27" i="5"/>
  <c r="N27" i="5"/>
  <c r="L26" i="7"/>
  <c r="N26" i="7"/>
  <c r="J27" i="7"/>
  <c r="L27" i="7"/>
  <c r="G28" i="7"/>
  <c r="J30" i="7"/>
  <c r="L30" i="7"/>
  <c r="N30" i="7"/>
  <c r="L31" i="7"/>
  <c r="J32" i="7"/>
  <c r="L32" i="7"/>
  <c r="N32" i="7"/>
  <c r="N31" i="7"/>
  <c r="I8" i="6"/>
  <c r="M28" i="5"/>
  <c r="N28" i="5"/>
  <c r="J33" i="7"/>
  <c r="J31" i="7"/>
  <c r="G8" i="6"/>
  <c r="K33" i="7"/>
  <c r="L33" i="7"/>
  <c r="N33" i="7"/>
  <c r="J34" i="7"/>
  <c r="L34" i="7"/>
  <c r="N34" i="7"/>
  <c r="J36" i="7"/>
  <c r="L36" i="7"/>
  <c r="L35" i="7"/>
  <c r="H9" i="6"/>
  <c r="K29" i="5"/>
  <c r="L29" i="5"/>
  <c r="N36" i="7"/>
  <c r="N35" i="7"/>
  <c r="I9" i="6"/>
  <c r="M29" i="5"/>
  <c r="N29" i="5"/>
  <c r="J37" i="7"/>
  <c r="J35" i="7"/>
  <c r="G9" i="6"/>
  <c r="L37" i="7"/>
  <c r="M37" i="7"/>
  <c r="N37" i="7"/>
  <c r="J38" i="7"/>
  <c r="L38" i="7"/>
  <c r="N38" i="7"/>
  <c r="J40" i="7"/>
  <c r="L40" i="7"/>
  <c r="N40" i="7"/>
  <c r="N39" i="7"/>
  <c r="J41" i="7"/>
  <c r="K42" i="7"/>
  <c r="L42" i="7"/>
  <c r="L41" i="7"/>
  <c r="N41" i="7"/>
  <c r="J42" i="7"/>
  <c r="N42" i="7"/>
  <c r="J43" i="7"/>
  <c r="L43" i="7"/>
  <c r="N43" i="7"/>
  <c r="J45" i="7"/>
  <c r="L45" i="7"/>
  <c r="N45" i="7"/>
  <c r="J47" i="7"/>
  <c r="L47" i="7"/>
  <c r="N47" i="7"/>
  <c r="L48" i="7"/>
  <c r="H12" i="6"/>
  <c r="K46" i="7"/>
  <c r="L46" i="7"/>
  <c r="L44" i="7"/>
  <c r="H11" i="6"/>
  <c r="K32" i="5"/>
  <c r="L32" i="5"/>
  <c r="J49" i="7"/>
  <c r="J48" i="7"/>
  <c r="G12" i="6"/>
  <c r="L49" i="7"/>
  <c r="N49" i="7"/>
  <c r="J50" i="7"/>
  <c r="L50" i="7"/>
  <c r="N50" i="7"/>
  <c r="J51" i="7"/>
  <c r="L51" i="7"/>
  <c r="N51" i="7"/>
  <c r="J53" i="7"/>
  <c r="L53" i="7"/>
  <c r="N53" i="7"/>
  <c r="J55" i="7"/>
  <c r="L55" i="7"/>
  <c r="N55" i="7"/>
  <c r="J56" i="7"/>
  <c r="G14" i="6"/>
  <c r="N56" i="7"/>
  <c r="I14" i="6"/>
  <c r="J57" i="7"/>
  <c r="L57" i="7"/>
  <c r="N57" i="7"/>
  <c r="J58" i="7"/>
  <c r="L58" i="7"/>
  <c r="L56" i="7"/>
  <c r="H14" i="6"/>
  <c r="N58" i="7"/>
  <c r="J59" i="7"/>
  <c r="L59" i="7"/>
  <c r="N59" i="7"/>
  <c r="J60" i="7"/>
  <c r="G15" i="6"/>
  <c r="I35" i="5"/>
  <c r="N60" i="7"/>
  <c r="J61" i="7"/>
  <c r="L61" i="7"/>
  <c r="N61" i="7"/>
  <c r="J62" i="7"/>
  <c r="L62" i="7"/>
  <c r="L60" i="7"/>
  <c r="H15" i="6"/>
  <c r="N62" i="7"/>
  <c r="J63" i="7"/>
  <c r="K63" i="7"/>
  <c r="L63" i="7"/>
  <c r="N63" i="7"/>
  <c r="J64" i="7"/>
  <c r="L64" i="7"/>
  <c r="N64" i="7"/>
  <c r="J66" i="7"/>
  <c r="L66" i="7"/>
  <c r="N66" i="7"/>
  <c r="J67" i="7"/>
  <c r="L67" i="7"/>
  <c r="N67" i="7"/>
  <c r="J68" i="7"/>
  <c r="M69" i="7"/>
  <c r="N69" i="7"/>
  <c r="L68" i="7"/>
  <c r="N68" i="7"/>
  <c r="J69" i="7"/>
  <c r="M70" i="7"/>
  <c r="N70" i="7"/>
  <c r="M71" i="7"/>
  <c r="N71" i="7"/>
  <c r="N65" i="7"/>
  <c r="I16" i="6"/>
  <c r="M37" i="5"/>
  <c r="N37" i="5"/>
  <c r="L69" i="7"/>
  <c r="J70" i="7"/>
  <c r="L70" i="7"/>
  <c r="K71" i="7"/>
  <c r="L71" i="7"/>
  <c r="L65" i="7"/>
  <c r="H16" i="6"/>
  <c r="K37" i="5"/>
  <c r="L37" i="5"/>
  <c r="J72" i="7"/>
  <c r="L72" i="7"/>
  <c r="N72" i="7"/>
  <c r="J74" i="7"/>
  <c r="J73" i="7"/>
  <c r="G17" i="6"/>
  <c r="L74" i="7"/>
  <c r="L73" i="7"/>
  <c r="H17" i="6"/>
  <c r="K38" i="5"/>
  <c r="L38" i="5"/>
  <c r="N74" i="7"/>
  <c r="J75" i="7"/>
  <c r="L75" i="7"/>
  <c r="N75" i="7"/>
  <c r="J76" i="7"/>
  <c r="K76" i="7"/>
  <c r="L76" i="7"/>
  <c r="N76" i="7"/>
  <c r="J77" i="7"/>
  <c r="L77" i="7"/>
  <c r="N77" i="7"/>
  <c r="J78" i="7"/>
  <c r="L78" i="7"/>
  <c r="N78" i="7"/>
  <c r="J80" i="7"/>
  <c r="K82" i="7"/>
  <c r="L82" i="7"/>
  <c r="L80" i="7"/>
  <c r="L79" i="7"/>
  <c r="H18" i="6"/>
  <c r="K39" i="5"/>
  <c r="L39" i="5"/>
  <c r="N80" i="7"/>
  <c r="J81" i="7"/>
  <c r="L81" i="7"/>
  <c r="N81" i="7"/>
  <c r="N79" i="7"/>
  <c r="I18" i="6"/>
  <c r="M39" i="5"/>
  <c r="N39" i="5"/>
  <c r="J82" i="7"/>
  <c r="N82" i="7"/>
  <c r="J83" i="7"/>
  <c r="L83" i="7"/>
  <c r="N83" i="7"/>
  <c r="J84" i="7"/>
  <c r="G19" i="6"/>
  <c r="I40" i="5"/>
  <c r="L84" i="7"/>
  <c r="H19" i="6"/>
  <c r="K40" i="5"/>
  <c r="L40" i="5"/>
  <c r="J85" i="7"/>
  <c r="L85" i="7"/>
  <c r="N85" i="7"/>
  <c r="J86" i="7"/>
  <c r="L86" i="7"/>
  <c r="M86" i="7"/>
  <c r="N86" i="7"/>
  <c r="J87" i="7"/>
  <c r="L87" i="7"/>
  <c r="N87" i="7"/>
  <c r="J89" i="7"/>
  <c r="L89" i="7"/>
  <c r="L88" i="7"/>
  <c r="H20" i="6"/>
  <c r="K41" i="5"/>
  <c r="L41" i="5"/>
  <c r="N89" i="7"/>
  <c r="J90" i="7"/>
  <c r="L90" i="7"/>
  <c r="N90" i="7"/>
  <c r="J91" i="7"/>
  <c r="K91" i="7"/>
  <c r="L91" i="7"/>
  <c r="N91" i="7"/>
  <c r="J92" i="7"/>
  <c r="J88" i="7"/>
  <c r="G20" i="6"/>
  <c r="L92" i="7"/>
  <c r="N92" i="7"/>
  <c r="J93" i="7"/>
  <c r="L93" i="7"/>
  <c r="N93" i="7"/>
  <c r="J95" i="7"/>
  <c r="J94" i="7"/>
  <c r="G21" i="6"/>
  <c r="L95" i="7"/>
  <c r="N95" i="7"/>
  <c r="N94" i="7"/>
  <c r="I21" i="6"/>
  <c r="M42" i="5"/>
  <c r="N42" i="5"/>
  <c r="J96" i="7"/>
  <c r="K97" i="7"/>
  <c r="L97" i="7"/>
  <c r="L94" i="7"/>
  <c r="H21" i="6"/>
  <c r="K42" i="5"/>
  <c r="L42" i="5"/>
  <c r="L96" i="7"/>
  <c r="N96" i="7"/>
  <c r="J97" i="7"/>
  <c r="N97" i="7"/>
  <c r="J98" i="7"/>
  <c r="L98" i="7"/>
  <c r="N98" i="7"/>
  <c r="J99" i="7"/>
  <c r="L99" i="7"/>
  <c r="N99" i="7"/>
  <c r="J101" i="7"/>
  <c r="L101" i="7"/>
  <c r="N101" i="7"/>
  <c r="N100" i="7"/>
  <c r="I22" i="6"/>
  <c r="M43" i="5"/>
  <c r="N43" i="5"/>
  <c r="J102" i="7"/>
  <c r="L102" i="7"/>
  <c r="N102" i="7"/>
  <c r="J103" i="7"/>
  <c r="K103" i="7"/>
  <c r="L103" i="7"/>
  <c r="L100" i="7"/>
  <c r="H22" i="6"/>
  <c r="K43" i="5"/>
  <c r="L43" i="5"/>
  <c r="N103" i="7"/>
  <c r="J104" i="7"/>
  <c r="L104" i="7"/>
  <c r="N104" i="7"/>
  <c r="J106" i="7"/>
  <c r="L106" i="7"/>
  <c r="N106" i="7"/>
  <c r="N105" i="7"/>
  <c r="I23" i="6"/>
  <c r="M44" i="5"/>
  <c r="N44" i="5"/>
  <c r="J107" i="7"/>
  <c r="L107" i="7"/>
  <c r="N107" i="7"/>
  <c r="J108" i="7"/>
  <c r="K108" i="7"/>
  <c r="L108" i="7"/>
  <c r="N108" i="7"/>
  <c r="J109" i="7"/>
  <c r="L109" i="7"/>
  <c r="N109" i="7"/>
  <c r="J110" i="7"/>
  <c r="L110" i="7"/>
  <c r="N110" i="7"/>
  <c r="J112" i="7"/>
  <c r="M114" i="7"/>
  <c r="N114" i="7"/>
  <c r="L112" i="7"/>
  <c r="L111" i="7"/>
  <c r="H24" i="6"/>
  <c r="K45" i="5"/>
  <c r="L45" i="5"/>
  <c r="N112" i="7"/>
  <c r="J113" i="7"/>
  <c r="L113" i="7"/>
  <c r="N113" i="7"/>
  <c r="N111" i="7"/>
  <c r="I24" i="6"/>
  <c r="M45" i="5"/>
  <c r="N45" i="5"/>
  <c r="J114" i="7"/>
  <c r="L114" i="7"/>
  <c r="J115" i="7"/>
  <c r="L115" i="7"/>
  <c r="N115" i="7"/>
  <c r="J116" i="7"/>
  <c r="L116" i="7"/>
  <c r="N116" i="7"/>
  <c r="J118" i="7"/>
  <c r="K120" i="7"/>
  <c r="L120" i="7"/>
  <c r="L118" i="7"/>
  <c r="L117" i="7"/>
  <c r="H25" i="6"/>
  <c r="K46" i="5"/>
  <c r="L46" i="5"/>
  <c r="N118" i="7"/>
  <c r="N117" i="7"/>
  <c r="I25" i="6"/>
  <c r="M46" i="5"/>
  <c r="N46" i="5"/>
  <c r="J119" i="7"/>
  <c r="L119" i="7"/>
  <c r="N119" i="7"/>
  <c r="J120" i="7"/>
  <c r="N120" i="7"/>
  <c r="J121" i="7"/>
  <c r="L121" i="7"/>
  <c r="N121" i="7"/>
  <c r="J122" i="7"/>
  <c r="L122" i="7"/>
  <c r="N122" i="7"/>
  <c r="J125" i="7"/>
  <c r="L125" i="7"/>
  <c r="N125" i="7"/>
  <c r="J126" i="7"/>
  <c r="L126" i="7"/>
  <c r="N126" i="7"/>
  <c r="J129" i="7"/>
  <c r="L129" i="7"/>
  <c r="N129" i="7"/>
  <c r="J130" i="7"/>
  <c r="L130" i="7"/>
  <c r="N130" i="7"/>
  <c r="J132" i="7"/>
  <c r="J131" i="7"/>
  <c r="G27" i="6"/>
  <c r="L132" i="7"/>
  <c r="N132" i="7"/>
  <c r="J133" i="7"/>
  <c r="L133" i="7"/>
  <c r="L131" i="7"/>
  <c r="H27" i="6"/>
  <c r="K124" i="7"/>
  <c r="L124" i="7"/>
  <c r="L123" i="7"/>
  <c r="H26" i="6"/>
  <c r="N133" i="7"/>
  <c r="J134" i="7"/>
  <c r="L134" i="7"/>
  <c r="N134" i="7"/>
  <c r="J135" i="7"/>
  <c r="L135" i="7"/>
  <c r="N135" i="7"/>
  <c r="J136" i="7"/>
  <c r="L136" i="7"/>
  <c r="N136" i="7"/>
  <c r="J137" i="7"/>
  <c r="L137" i="7"/>
  <c r="N137" i="7"/>
  <c r="J138" i="7"/>
  <c r="L138" i="7"/>
  <c r="N138" i="7"/>
  <c r="J139" i="7"/>
  <c r="L139" i="7"/>
  <c r="N139" i="7"/>
  <c r="J140" i="7"/>
  <c r="L140" i="7"/>
  <c r="N140" i="7"/>
  <c r="J142" i="7"/>
  <c r="L142" i="7"/>
  <c r="L141" i="7"/>
  <c r="H28" i="6"/>
  <c r="K127" i="7"/>
  <c r="L127" i="7"/>
  <c r="N142" i="7"/>
  <c r="N141" i="7"/>
  <c r="I28" i="6"/>
  <c r="M127" i="7"/>
  <c r="N127" i="7"/>
  <c r="J143" i="7"/>
  <c r="L143" i="7"/>
  <c r="N143" i="7"/>
  <c r="J144" i="7"/>
  <c r="L144" i="7"/>
  <c r="N144" i="7"/>
  <c r="J145" i="7"/>
  <c r="L145" i="7"/>
  <c r="N145" i="7"/>
  <c r="J147" i="7"/>
  <c r="L147" i="7"/>
  <c r="N147" i="7"/>
  <c r="J148" i="7"/>
  <c r="J146" i="7"/>
  <c r="G29" i="6"/>
  <c r="L148" i="7"/>
  <c r="N148" i="7"/>
  <c r="J149" i="7"/>
  <c r="L149" i="7"/>
  <c r="N149" i="7"/>
  <c r="J150" i="7"/>
  <c r="L150" i="7"/>
  <c r="L146" i="7"/>
  <c r="H29" i="6"/>
  <c r="K128" i="7"/>
  <c r="L128" i="7"/>
  <c r="M150" i="7"/>
  <c r="N150" i="7"/>
  <c r="N146" i="7"/>
  <c r="I29" i="6"/>
  <c r="M128" i="7"/>
  <c r="N128" i="7"/>
  <c r="J151" i="7"/>
  <c r="L151" i="7"/>
  <c r="N151" i="7"/>
  <c r="J155" i="7"/>
  <c r="L155" i="7"/>
  <c r="N155" i="7"/>
  <c r="J156" i="7"/>
  <c r="L156" i="7"/>
  <c r="N156" i="7"/>
  <c r="J157" i="7"/>
  <c r="L157" i="7"/>
  <c r="N157" i="7"/>
  <c r="J158" i="7"/>
  <c r="L158" i="7"/>
  <c r="N158" i="7"/>
  <c r="J160" i="7"/>
  <c r="J159" i="7"/>
  <c r="G31" i="6"/>
  <c r="L160" i="7"/>
  <c r="N160" i="7"/>
  <c r="J161" i="7"/>
  <c r="K163" i="7"/>
  <c r="L163" i="7"/>
  <c r="L161" i="7"/>
  <c r="N161" i="7"/>
  <c r="J162" i="7"/>
  <c r="L162" i="7"/>
  <c r="N162" i="7"/>
  <c r="J163" i="7"/>
  <c r="N163" i="7"/>
  <c r="J164" i="7"/>
  <c r="L164" i="7"/>
  <c r="N164" i="7"/>
  <c r="N159" i="7"/>
  <c r="I31" i="6"/>
  <c r="J165" i="7"/>
  <c r="L165" i="7"/>
  <c r="N165" i="7"/>
  <c r="J167" i="7"/>
  <c r="J166" i="7"/>
  <c r="G32" i="6"/>
  <c r="L167" i="7"/>
  <c r="N167" i="7"/>
  <c r="N166" i="7"/>
  <c r="I32" i="6"/>
  <c r="J168" i="7"/>
  <c r="L168" i="7"/>
  <c r="K170" i="7"/>
  <c r="L170" i="7"/>
  <c r="N168" i="7"/>
  <c r="J169" i="7"/>
  <c r="K169" i="7"/>
  <c r="L169" i="7"/>
  <c r="N169" i="7"/>
  <c r="J170" i="7"/>
  <c r="N170" i="7"/>
  <c r="J171" i="7"/>
  <c r="L171" i="7"/>
  <c r="N171" i="7"/>
  <c r="J172" i="7"/>
  <c r="K173" i="7"/>
  <c r="L173" i="7"/>
  <c r="L172" i="7"/>
  <c r="N172" i="7"/>
  <c r="J173" i="7"/>
  <c r="N173" i="7"/>
  <c r="J174" i="7"/>
  <c r="L174" i="7"/>
  <c r="N174" i="7"/>
  <c r="J178" i="7"/>
  <c r="L178" i="7"/>
  <c r="N178" i="7"/>
  <c r="J179" i="7"/>
  <c r="L179" i="7"/>
  <c r="N179" i="7"/>
  <c r="J180" i="7"/>
  <c r="L180" i="7"/>
  <c r="N180" i="7"/>
  <c r="J181" i="7"/>
  <c r="L181" i="7"/>
  <c r="N181" i="7"/>
  <c r="J183" i="7"/>
  <c r="L183" i="7"/>
  <c r="N183" i="7"/>
  <c r="N182" i="7"/>
  <c r="I34" i="6"/>
  <c r="M95" i="5"/>
  <c r="N95" i="5"/>
  <c r="J184" i="7"/>
  <c r="L184" i="7"/>
  <c r="N184" i="7"/>
  <c r="J185" i="7"/>
  <c r="L185" i="7"/>
  <c r="L182" i="7"/>
  <c r="H34" i="6"/>
  <c r="K95" i="5"/>
  <c r="L95" i="5"/>
  <c r="N185" i="7"/>
  <c r="J186" i="7"/>
  <c r="L186" i="7"/>
  <c r="M186" i="7"/>
  <c r="N186" i="7"/>
  <c r="J187" i="7"/>
  <c r="L187" i="7"/>
  <c r="N187" i="7"/>
  <c r="J189" i="7"/>
  <c r="J188" i="7"/>
  <c r="G35" i="6"/>
  <c r="L189" i="7"/>
  <c r="L188" i="7"/>
  <c r="H35" i="6"/>
  <c r="K96" i="5"/>
  <c r="L96" i="5"/>
  <c r="N189" i="7"/>
  <c r="J190" i="7"/>
  <c r="L190" i="7"/>
  <c r="N190" i="7"/>
  <c r="J191" i="7"/>
  <c r="L191" i="7"/>
  <c r="N191" i="7"/>
  <c r="J192" i="7"/>
  <c r="L192" i="7"/>
  <c r="M192" i="7"/>
  <c r="N192" i="7"/>
  <c r="N188" i="7"/>
  <c r="I35" i="6"/>
  <c r="M96" i="5"/>
  <c r="N96" i="5"/>
  <c r="J193" i="7"/>
  <c r="L193" i="7"/>
  <c r="N193" i="7"/>
  <c r="J195" i="7"/>
  <c r="J194" i="7"/>
  <c r="G36" i="6"/>
  <c r="L195" i="7"/>
  <c r="L194" i="7"/>
  <c r="H36" i="6"/>
  <c r="N195" i="7"/>
  <c r="J196" i="7"/>
  <c r="L196" i="7"/>
  <c r="N196" i="7"/>
  <c r="J197" i="7"/>
  <c r="L197" i="7"/>
  <c r="N197" i="7"/>
  <c r="J198" i="7"/>
  <c r="L198" i="7"/>
  <c r="N198" i="7"/>
  <c r="J199" i="7"/>
  <c r="L199" i="7"/>
  <c r="N199" i="7"/>
  <c r="J201" i="7"/>
  <c r="J200" i="7"/>
  <c r="G37" i="6"/>
  <c r="L201" i="7"/>
  <c r="M202" i="7"/>
  <c r="N201" i="7"/>
  <c r="N200" i="7"/>
  <c r="I37" i="6"/>
  <c r="M98" i="5"/>
  <c r="N98" i="5"/>
  <c r="J202" i="7"/>
  <c r="L202" i="7"/>
  <c r="L200" i="7"/>
  <c r="H37" i="6"/>
  <c r="K98" i="5"/>
  <c r="L98" i="5"/>
  <c r="N202" i="7"/>
  <c r="J203" i="7"/>
  <c r="L203" i="7"/>
  <c r="N203" i="7"/>
  <c r="J204" i="7"/>
  <c r="J205" i="7"/>
  <c r="L205" i="7"/>
  <c r="L204" i="7"/>
  <c r="H38" i="6"/>
  <c r="N205" i="7"/>
  <c r="N204" i="7"/>
  <c r="I38" i="6"/>
  <c r="J206" i="7"/>
  <c r="L206" i="7"/>
  <c r="N206" i="7"/>
  <c r="J207" i="7"/>
  <c r="G39" i="6"/>
  <c r="L207" i="7"/>
  <c r="H39" i="6"/>
  <c r="J208" i="7"/>
  <c r="L208" i="7"/>
  <c r="N208" i="7"/>
  <c r="N207" i="7"/>
  <c r="I39" i="6"/>
  <c r="J209" i="7"/>
  <c r="L209" i="7"/>
  <c r="N209" i="7"/>
  <c r="J211" i="7"/>
  <c r="J210" i="7"/>
  <c r="G40" i="6"/>
  <c r="L211" i="7"/>
  <c r="L210" i="7"/>
  <c r="H40" i="6"/>
  <c r="K122" i="5"/>
  <c r="L122" i="5"/>
  <c r="N211" i="7"/>
  <c r="N210" i="7"/>
  <c r="I40" i="6"/>
  <c r="M122" i="5"/>
  <c r="N122" i="5"/>
  <c r="J212" i="7"/>
  <c r="L212" i="7"/>
  <c r="N212" i="7"/>
  <c r="J213" i="7"/>
  <c r="L213" i="7"/>
  <c r="N213" i="7"/>
  <c r="J215" i="7"/>
  <c r="J214" i="7"/>
  <c r="G41" i="6"/>
  <c r="L215" i="7"/>
  <c r="L214" i="7"/>
  <c r="N215" i="7"/>
  <c r="N214" i="7"/>
  <c r="I41" i="6"/>
  <c r="M125" i="5"/>
  <c r="N125" i="5"/>
  <c r="J216" i="7"/>
  <c r="L216" i="7"/>
  <c r="N216" i="7"/>
  <c r="J217" i="7"/>
  <c r="L217" i="7"/>
  <c r="N217" i="7"/>
  <c r="H8" i="6"/>
  <c r="K28" i="5"/>
  <c r="L28" i="5"/>
  <c r="I10" i="6"/>
  <c r="M31" i="5"/>
  <c r="I15" i="6"/>
  <c r="M35" i="5"/>
  <c r="N35" i="5"/>
  <c r="G38" i="6"/>
  <c r="F38" i="6"/>
  <c r="H41" i="6"/>
  <c r="K125" i="5"/>
  <c r="L125" i="5"/>
  <c r="I46" i="7"/>
  <c r="J46" i="7"/>
  <c r="I27" i="5"/>
  <c r="I154" i="7"/>
  <c r="J154" i="7"/>
  <c r="I177" i="7"/>
  <c r="J177" i="7"/>
  <c r="I119" i="5"/>
  <c r="I111" i="5"/>
  <c r="I101" i="5"/>
  <c r="K34" i="5"/>
  <c r="L34" i="5"/>
  <c r="K54" i="7"/>
  <c r="L54" i="7"/>
  <c r="F39" i="6"/>
  <c r="I38" i="5"/>
  <c r="K35" i="5"/>
  <c r="L35" i="5"/>
  <c r="F15" i="6"/>
  <c r="I42" i="5"/>
  <c r="F21" i="6"/>
  <c r="I41" i="5"/>
  <c r="F20" i="6"/>
  <c r="I29" i="5"/>
  <c r="F9" i="6"/>
  <c r="M101" i="5"/>
  <c r="N101" i="5"/>
  <c r="M119" i="5"/>
  <c r="N119" i="5"/>
  <c r="M111" i="5"/>
  <c r="N111" i="5"/>
  <c r="M154" i="7"/>
  <c r="N154" i="7"/>
  <c r="M177" i="7"/>
  <c r="N177" i="7"/>
  <c r="F35" i="6"/>
  <c r="I96" i="5"/>
  <c r="L52" i="7"/>
  <c r="H13" i="6"/>
  <c r="K33" i="5"/>
  <c r="L33" i="5"/>
  <c r="M100" i="5"/>
  <c r="N100" i="5"/>
  <c r="M118" i="5"/>
  <c r="N118" i="5"/>
  <c r="M176" i="7"/>
  <c r="N176" i="7"/>
  <c r="N175" i="7"/>
  <c r="I33" i="6"/>
  <c r="M53" i="5"/>
  <c r="N53" i="5"/>
  <c r="M110" i="5"/>
  <c r="N110" i="5"/>
  <c r="M153" i="7"/>
  <c r="N153" i="7"/>
  <c r="N152" i="7"/>
  <c r="I30" i="6"/>
  <c r="M52" i="5"/>
  <c r="N52" i="5"/>
  <c r="L159" i="7"/>
  <c r="H31" i="6"/>
  <c r="J44" i="7"/>
  <c r="G11" i="6"/>
  <c r="I25" i="5"/>
  <c r="F5" i="6"/>
  <c r="K120" i="5"/>
  <c r="L120" i="5"/>
  <c r="K97" i="5"/>
  <c r="L97" i="5"/>
  <c r="K112" i="5"/>
  <c r="L112" i="5"/>
  <c r="I125" i="5"/>
  <c r="F41" i="6"/>
  <c r="I28" i="5"/>
  <c r="F8" i="6"/>
  <c r="I122" i="5"/>
  <c r="F40" i="6"/>
  <c r="I98" i="5"/>
  <c r="F37" i="6"/>
  <c r="I128" i="7"/>
  <c r="J128" i="7"/>
  <c r="F29" i="6"/>
  <c r="L105" i="7"/>
  <c r="H23" i="6"/>
  <c r="K44" i="5"/>
  <c r="L44" i="5"/>
  <c r="M34" i="5"/>
  <c r="N34" i="5"/>
  <c r="M54" i="7"/>
  <c r="N54" i="7"/>
  <c r="N52" i="7"/>
  <c r="I13" i="6"/>
  <c r="M33" i="5"/>
  <c r="N33" i="5"/>
  <c r="I120" i="5"/>
  <c r="I97" i="5"/>
  <c r="I112" i="5"/>
  <c r="F36" i="6"/>
  <c r="I124" i="7"/>
  <c r="J124" i="7"/>
  <c r="F27" i="6"/>
  <c r="I100" i="5"/>
  <c r="I118" i="5"/>
  <c r="I176" i="7"/>
  <c r="J176" i="7"/>
  <c r="I110" i="5"/>
  <c r="F31" i="6"/>
  <c r="I153" i="7"/>
  <c r="J153" i="7"/>
  <c r="J152" i="7"/>
  <c r="G30" i="6"/>
  <c r="N84" i="7"/>
  <c r="I19" i="6"/>
  <c r="M40" i="5"/>
  <c r="N40" i="5"/>
  <c r="I34" i="5"/>
  <c r="I54" i="7"/>
  <c r="J54" i="7"/>
  <c r="J52" i="7"/>
  <c r="G13" i="6"/>
  <c r="F14" i="6"/>
  <c r="J40" i="5"/>
  <c r="H40" i="5"/>
  <c r="G40" i="5"/>
  <c r="H233" i="5"/>
  <c r="J182" i="7"/>
  <c r="G34" i="6"/>
  <c r="J141" i="7"/>
  <c r="G28" i="6"/>
  <c r="H155" i="5"/>
  <c r="H88" i="5"/>
  <c r="J111" i="7"/>
  <c r="G24" i="6"/>
  <c r="J35" i="5"/>
  <c r="H35" i="5"/>
  <c r="G35" i="5"/>
  <c r="L39" i="7"/>
  <c r="H10" i="6"/>
  <c r="K31" i="5"/>
  <c r="L31" i="5"/>
  <c r="I22" i="7"/>
  <c r="J22" i="7"/>
  <c r="J18" i="7"/>
  <c r="G6" i="6"/>
  <c r="H140" i="5"/>
  <c r="F19" i="6"/>
  <c r="J79" i="7"/>
  <c r="G18" i="6"/>
  <c r="I10" i="7"/>
  <c r="J10" i="7"/>
  <c r="J5" i="7"/>
  <c r="G4" i="6"/>
  <c r="H208" i="5"/>
  <c r="H199" i="5"/>
  <c r="H93" i="5"/>
  <c r="H18" i="5"/>
  <c r="N131" i="7"/>
  <c r="I27" i="6"/>
  <c r="M124" i="7"/>
  <c r="N124" i="7"/>
  <c r="N123" i="7"/>
  <c r="I26" i="6"/>
  <c r="J39" i="7"/>
  <c r="G10" i="6"/>
  <c r="F33" i="3"/>
  <c r="L33" i="3"/>
  <c r="L166" i="7"/>
  <c r="H32" i="6"/>
  <c r="F32" i="6"/>
  <c r="N73" i="7"/>
  <c r="I17" i="6"/>
  <c r="M38" i="5"/>
  <c r="N38" i="5"/>
  <c r="I71" i="7"/>
  <c r="J71" i="7"/>
  <c r="J65" i="7"/>
  <c r="G16" i="6"/>
  <c r="K10" i="7"/>
  <c r="L10" i="7"/>
  <c r="L5" i="7"/>
  <c r="H4" i="6"/>
  <c r="K24" i="5"/>
  <c r="L24" i="5"/>
  <c r="H216" i="5"/>
  <c r="H205" i="5"/>
  <c r="H57" i="5"/>
  <c r="J105" i="7"/>
  <c r="G23" i="6"/>
  <c r="H145" i="5"/>
  <c r="J117" i="7"/>
  <c r="G25" i="6"/>
  <c r="H234" i="5"/>
  <c r="H212" i="5"/>
  <c r="H76" i="5"/>
  <c r="J100" i="7"/>
  <c r="G22" i="6"/>
  <c r="N48" i="7"/>
  <c r="I12" i="6"/>
  <c r="M46" i="7"/>
  <c r="N46" i="7"/>
  <c r="N44" i="7"/>
  <c r="I11" i="6"/>
  <c r="M32" i="5"/>
  <c r="N32" i="5"/>
  <c r="K28" i="7"/>
  <c r="L28" i="7"/>
  <c r="K29" i="7"/>
  <c r="L29" i="7"/>
  <c r="L24" i="7"/>
  <c r="H7" i="6"/>
  <c r="K27" i="5"/>
  <c r="L27" i="5"/>
  <c r="H153" i="5"/>
  <c r="H128" i="5"/>
  <c r="H79" i="5"/>
  <c r="N88" i="7"/>
  <c r="I20" i="6"/>
  <c r="M41" i="5"/>
  <c r="N41" i="5"/>
  <c r="N194" i="7"/>
  <c r="I36" i="6"/>
  <c r="H195" i="5"/>
  <c r="H117" i="5"/>
  <c r="H103" i="5"/>
  <c r="F8" i="3"/>
  <c r="F18" i="3"/>
  <c r="H35" i="4"/>
  <c r="I33" i="5"/>
  <c r="F13" i="6"/>
  <c r="G43" i="4"/>
  <c r="H169" i="5"/>
  <c r="G56" i="4"/>
  <c r="H182" i="5"/>
  <c r="J100" i="5"/>
  <c r="G100" i="5"/>
  <c r="J28" i="5"/>
  <c r="H28" i="5"/>
  <c r="G28" i="5"/>
  <c r="G101" i="5"/>
  <c r="J101" i="5"/>
  <c r="H101" i="5"/>
  <c r="I26" i="5"/>
  <c r="F6" i="6"/>
  <c r="G41" i="5"/>
  <c r="J41" i="5"/>
  <c r="H41" i="5"/>
  <c r="J112" i="5"/>
  <c r="I46" i="5"/>
  <c r="F25" i="6"/>
  <c r="G34" i="5"/>
  <c r="J34" i="5"/>
  <c r="H34" i="5"/>
  <c r="G97" i="5"/>
  <c r="J97" i="5"/>
  <c r="H97" i="5"/>
  <c r="J96" i="5"/>
  <c r="H96" i="5"/>
  <c r="G96" i="5"/>
  <c r="G42" i="5"/>
  <c r="J42" i="5"/>
  <c r="H42" i="5"/>
  <c r="F20" i="3"/>
  <c r="I43" i="5"/>
  <c r="F22" i="6"/>
  <c r="J120" i="5"/>
  <c r="I39" i="5"/>
  <c r="F18" i="6"/>
  <c r="J123" i="7"/>
  <c r="G26" i="6"/>
  <c r="I37" i="5"/>
  <c r="F16" i="6"/>
  <c r="K111" i="5"/>
  <c r="L111" i="5"/>
  <c r="K154" i="7"/>
  <c r="L154" i="7"/>
  <c r="K177" i="7"/>
  <c r="L177" i="7"/>
  <c r="K119" i="5"/>
  <c r="L119" i="5"/>
  <c r="K101" i="5"/>
  <c r="L101" i="5"/>
  <c r="I52" i="5"/>
  <c r="F7" i="6"/>
  <c r="J25" i="5"/>
  <c r="H25" i="5"/>
  <c r="G25" i="5"/>
  <c r="F17" i="6"/>
  <c r="G27" i="5"/>
  <c r="J27" i="5"/>
  <c r="H27" i="5"/>
  <c r="G29" i="5"/>
  <c r="J29" i="5"/>
  <c r="H29" i="5"/>
  <c r="G125" i="5"/>
  <c r="J125" i="5"/>
  <c r="H125" i="5"/>
  <c r="M97" i="5"/>
  <c r="N97" i="5"/>
  <c r="M120" i="5"/>
  <c r="N120" i="5"/>
  <c r="M112" i="5"/>
  <c r="N112" i="5"/>
  <c r="I44" i="5"/>
  <c r="F23" i="6"/>
  <c r="J110" i="5"/>
  <c r="F19" i="3"/>
  <c r="G122" i="5"/>
  <c r="J122" i="5"/>
  <c r="H122" i="5"/>
  <c r="I32" i="5"/>
  <c r="F11" i="6"/>
  <c r="G38" i="5"/>
  <c r="J38" i="5"/>
  <c r="H38" i="5"/>
  <c r="I31" i="5"/>
  <c r="F10" i="6"/>
  <c r="I45" i="5"/>
  <c r="F24" i="6"/>
  <c r="G98" i="5"/>
  <c r="J98" i="5"/>
  <c r="H98" i="5"/>
  <c r="I127" i="7"/>
  <c r="J127" i="7"/>
  <c r="F28" i="6"/>
  <c r="J175" i="7"/>
  <c r="G33" i="6"/>
  <c r="K100" i="5"/>
  <c r="L100" i="5"/>
  <c r="K118" i="5"/>
  <c r="L118" i="5"/>
  <c r="K110" i="5"/>
  <c r="L110" i="5"/>
  <c r="K153" i="7"/>
  <c r="L153" i="7"/>
  <c r="L152" i="7"/>
  <c r="H30" i="6"/>
  <c r="K52" i="5"/>
  <c r="L52" i="5"/>
  <c r="K176" i="7"/>
  <c r="L176" i="7"/>
  <c r="L175" i="7"/>
  <c r="H33" i="6"/>
  <c r="K53" i="5"/>
  <c r="L53" i="5"/>
  <c r="F12" i="6"/>
  <c r="F9" i="3"/>
  <c r="F17" i="3"/>
  <c r="F10" i="3"/>
  <c r="F14" i="3"/>
  <c r="F15" i="3"/>
  <c r="J111" i="5"/>
  <c r="H111" i="5"/>
  <c r="G111" i="5"/>
  <c r="G119" i="5"/>
  <c r="J119" i="5"/>
  <c r="H119" i="5"/>
  <c r="I24" i="5"/>
  <c r="F4" i="6"/>
  <c r="I95" i="5"/>
  <c r="F34" i="6"/>
  <c r="J118" i="5"/>
  <c r="F22" i="3"/>
  <c r="M48" i="5"/>
  <c r="F26" i="6"/>
  <c r="J46" i="5"/>
  <c r="H46" i="5"/>
  <c r="G46" i="5"/>
  <c r="H100" i="5"/>
  <c r="G39" i="5"/>
  <c r="J39" i="5"/>
  <c r="H39" i="5"/>
  <c r="J32" i="5"/>
  <c r="H32" i="5"/>
  <c r="G32" i="5"/>
  <c r="J43" i="5"/>
  <c r="H43" i="5"/>
  <c r="G43" i="5"/>
  <c r="H112" i="5"/>
  <c r="H166" i="5"/>
  <c r="G40" i="4"/>
  <c r="G45" i="4"/>
  <c r="H171" i="5"/>
  <c r="G112" i="5"/>
  <c r="G45" i="5"/>
  <c r="J45" i="5"/>
  <c r="H45" i="5"/>
  <c r="G31" i="5"/>
  <c r="J31" i="5"/>
  <c r="H31" i="5"/>
  <c r="G52" i="5"/>
  <c r="J52" i="5"/>
  <c r="H52" i="5"/>
  <c r="G95" i="5"/>
  <c r="J95" i="5"/>
  <c r="H95" i="5"/>
  <c r="F30" i="6"/>
  <c r="G44" i="4"/>
  <c r="H170" i="5"/>
  <c r="H120" i="5"/>
  <c r="G120" i="5"/>
  <c r="I53" i="5"/>
  <c r="F33" i="6"/>
  <c r="H172" i="5"/>
  <c r="G46" i="4"/>
  <c r="F16" i="3"/>
  <c r="G39" i="4"/>
  <c r="H165" i="5"/>
  <c r="F24" i="3"/>
  <c r="F23" i="3"/>
  <c r="F12" i="3"/>
  <c r="F13" i="3"/>
  <c r="F25" i="3"/>
  <c r="H168" i="5"/>
  <c r="G42" i="4"/>
  <c r="H110" i="5"/>
  <c r="G44" i="5"/>
  <c r="J44" i="5"/>
  <c r="H44" i="5"/>
  <c r="G24" i="5"/>
  <c r="J24" i="5"/>
  <c r="H24" i="5"/>
  <c r="G118" i="5"/>
  <c r="H118" i="5"/>
  <c r="H162" i="5"/>
  <c r="G36" i="4"/>
  <c r="G110" i="5"/>
  <c r="J37" i="5"/>
  <c r="H37" i="5"/>
  <c r="G37" i="5"/>
  <c r="G26" i="5"/>
  <c r="J26" i="5"/>
  <c r="H26" i="5"/>
  <c r="G33" i="5"/>
  <c r="J33" i="5"/>
  <c r="H33" i="5"/>
  <c r="G41" i="4"/>
  <c r="H167" i="5"/>
  <c r="G37" i="4"/>
  <c r="H163" i="5"/>
  <c r="F26" i="3"/>
  <c r="H174" i="5"/>
  <c r="G48" i="4"/>
  <c r="G49" i="4"/>
  <c r="H175" i="5"/>
  <c r="H173" i="5"/>
  <c r="G47" i="4"/>
  <c r="G53" i="5"/>
  <c r="J53" i="5"/>
  <c r="H53" i="5"/>
  <c r="G38" i="4"/>
  <c r="H164" i="5"/>
  <c r="N48" i="5"/>
  <c r="H48" i="5"/>
  <c r="G48" i="5"/>
  <c r="F27" i="3"/>
  <c r="G50" i="4"/>
  <c r="H176" i="5"/>
  <c r="F28" i="3"/>
  <c r="G51" i="4"/>
  <c r="H177" i="5"/>
  <c r="F29" i="3"/>
  <c r="H178" i="5"/>
  <c r="G52" i="4"/>
  <c r="F30" i="3"/>
  <c r="H179" i="5"/>
  <c r="L52" i="3"/>
  <c r="F31" i="3"/>
  <c r="F32" i="3"/>
  <c r="G53" i="4"/>
  <c r="G55" i="4"/>
  <c r="H181" i="5"/>
  <c r="F35" i="3"/>
  <c r="H180" i="5"/>
  <c r="G54" i="4"/>
  <c r="H184" i="5"/>
  <c r="G58" i="4"/>
</calcChain>
</file>

<file path=xl/sharedStrings.xml><?xml version="1.0" encoding="utf-8"?>
<sst xmlns="http://schemas.openxmlformats.org/spreadsheetml/2006/main" count="3030" uniqueCount="719">
  <si>
    <t>규  격</t>
  </si>
  <si>
    <t>단  가</t>
  </si>
  <si>
    <t>4 × 0.03595</t>
  </si>
  <si>
    <t>부단수천공 분기점분기</t>
  </si>
  <si>
    <t>소계÷12본</t>
  </si>
  <si>
    <t>도급액</t>
  </si>
  <si>
    <t>D200×200</t>
  </si>
  <si>
    <t>비     고</t>
  </si>
  <si>
    <t>0.09%</t>
  </si>
  <si>
    <t>아스팔트콘크리트</t>
  </si>
  <si>
    <t>내충격수도관 이탈방지클램프설치</t>
  </si>
  <si>
    <t>t=7cm</t>
  </si>
  <si>
    <t>일위17참조</t>
  </si>
  <si>
    <t>2.1</t>
  </si>
  <si>
    <t>D50mm,수동/수평형</t>
  </si>
  <si>
    <t>보조기층소운반</t>
  </si>
  <si>
    <t>단산20참조</t>
  </si>
  <si>
    <t>수압시험</t>
  </si>
  <si>
    <t>제13호표</t>
  </si>
  <si>
    <t>14</t>
  </si>
  <si>
    <t>4 × 0.0475</t>
  </si>
  <si>
    <t>관로표시못 설치</t>
  </si>
  <si>
    <t>레미콘타설(장비사용타설)</t>
  </si>
  <si>
    <t>수 량</t>
  </si>
  <si>
    <t>중앙분리대철거</t>
  </si>
  <si>
    <t>조달수수료</t>
  </si>
  <si>
    <t>운 반 비</t>
  </si>
  <si>
    <t>자</t>
  </si>
  <si>
    <t>300×80</t>
  </si>
  <si>
    <t>퇴 직 공 제  부 금 비</t>
  </si>
  <si>
    <t>D80,인력</t>
  </si>
  <si>
    <t>재료비 소수 1 미만 절하</t>
  </si>
  <si>
    <t>기타관자재</t>
  </si>
  <si>
    <t>단산22참조</t>
  </si>
  <si>
    <t>4.2</t>
  </si>
  <si>
    <t>제11호표</t>
  </si>
  <si>
    <t>수동식,횡단보도.주차장</t>
  </si>
  <si>
    <t>일위15참조</t>
  </si>
  <si>
    <t>간단,0~7m</t>
  </si>
  <si>
    <t>D80×D50</t>
  </si>
  <si>
    <t>기존 중앙분리대 철거및복구</t>
  </si>
  <si>
    <t>5.4</t>
  </si>
  <si>
    <t>폐콘크리트,부가세포함</t>
  </si>
  <si>
    <t>기존구조물깨기</t>
  </si>
  <si>
    <t>단산24참조</t>
  </si>
  <si>
    <t>제17호표</t>
  </si>
  <si>
    <t>9 × 0.1314</t>
  </si>
  <si>
    <t>24996488</t>
  </si>
  <si>
    <t>보통인부</t>
  </si>
  <si>
    <t>경    비</t>
  </si>
  <si>
    <t>80×80</t>
  </si>
  <si>
    <t>본</t>
  </si>
  <si>
    <t>인력식 소규모 장비사용 시공</t>
  </si>
  <si>
    <t>일위13참조</t>
  </si>
  <si>
    <t>(G + H)</t>
  </si>
  <si>
    <t>KP메커니컬접합부속</t>
  </si>
  <si>
    <t>4.6</t>
  </si>
  <si>
    <t>부가가치세</t>
  </si>
  <si>
    <t>수동식,황색파선</t>
  </si>
  <si>
    <t>옥외배관(암거 내)</t>
  </si>
  <si>
    <t>할증(이탈방지압륜사용시)</t>
  </si>
  <si>
    <t>구분</t>
  </si>
  <si>
    <t>급수관로</t>
  </si>
  <si>
    <t>아스팔트 임시포장층 포설및다짐</t>
  </si>
  <si>
    <t>이                  윤</t>
  </si>
  <si>
    <t>13.14%</t>
  </si>
  <si>
    <t>150*150</t>
  </si>
  <si>
    <t>텍코팅(인력식)</t>
  </si>
  <si>
    <t>일위11참조</t>
  </si>
  <si>
    <t>덤프24톤, L=8km</t>
  </si>
  <si>
    <t>원형 Φ265</t>
  </si>
  <si>
    <t>※ 편수접합품의 130%적용</t>
  </si>
  <si>
    <t>KP 메커니컬 접합 및 부설(인력)</t>
  </si>
  <si>
    <t>B × 0.0356</t>
  </si>
  <si>
    <t>※ 설치품의 50% 적용</t>
  </si>
  <si>
    <t>D50(200),T=150</t>
  </si>
  <si>
    <t>D32~50</t>
  </si>
  <si>
    <t>단산26참조</t>
  </si>
  <si>
    <t>제15호표</t>
  </si>
  <si>
    <t>일위대가</t>
  </si>
  <si>
    <t>소켓편락관(A)</t>
  </si>
  <si>
    <t>D150mm</t>
  </si>
  <si>
    <t>2)</t>
  </si>
  <si>
    <t>D=50mm</t>
  </si>
  <si>
    <t>수압시험비</t>
  </si>
  <si>
    <t>10</t>
  </si>
  <si>
    <t>트럭탑재형크레인</t>
  </si>
  <si>
    <t>내역서</t>
  </si>
  <si>
    <t>단산50참조</t>
  </si>
  <si>
    <t>D300</t>
  </si>
  <si>
    <t>KP 메커니컬 접합 및 부설(이탈)</t>
  </si>
  <si>
    <t>단산37참조</t>
  </si>
  <si>
    <t>레미콘</t>
  </si>
  <si>
    <t>600×1200㎜</t>
  </si>
  <si>
    <t>1/8*16/12*25/20*12/10</t>
  </si>
  <si>
    <t>제9호표</t>
  </si>
  <si>
    <t>5.6</t>
  </si>
  <si>
    <t>5.8</t>
  </si>
  <si>
    <t>단산41참조</t>
  </si>
  <si>
    <t>(A + B) × 0.055</t>
  </si>
  <si>
    <t>폐아스콘,부가세포함</t>
  </si>
  <si>
    <t>플랜지소켓관</t>
  </si>
  <si>
    <t>STS 니플 (나사식)</t>
  </si>
  <si>
    <t>단산3참조</t>
  </si>
  <si>
    <t>제28호표</t>
  </si>
  <si>
    <t>노무비의</t>
  </si>
  <si>
    <t>기본재료비</t>
  </si>
  <si>
    <t>내부코너패널</t>
  </si>
  <si>
    <t>화   폐</t>
  </si>
  <si>
    <t>D200</t>
  </si>
  <si>
    <t>폐기물운반비(상차제외)</t>
  </si>
  <si>
    <t>2.3</t>
  </si>
  <si>
    <t>유로(E)</t>
  </si>
  <si>
    <t>비            목</t>
  </si>
  <si>
    <t>16</t>
  </si>
  <si>
    <t>Φ100, 35kgf/㎠이하</t>
  </si>
  <si>
    <t>5Ton</t>
  </si>
  <si>
    <t>환  율</t>
  </si>
  <si>
    <t>18</t>
  </si>
  <si>
    <t>레미콘(대구)-사급</t>
  </si>
  <si>
    <t>보차도 및 도로경계블록 설치(직선)</t>
  </si>
  <si>
    <t>단산19참조</t>
  </si>
  <si>
    <t>단산1참조</t>
  </si>
  <si>
    <t>주재료비의</t>
  </si>
  <si>
    <t>D100mm</t>
  </si>
  <si>
    <t>일반,기층용,BB-2(t13mm),3등급</t>
  </si>
  <si>
    <t>0.56인/6m</t>
  </si>
  <si>
    <t>10Ton</t>
  </si>
  <si>
    <t>단산43참조</t>
  </si>
  <si>
    <t>엔(100￥)</t>
  </si>
  <si>
    <t>(A + 4 + 6) × 0.0051</t>
  </si>
  <si>
    <t>단산7참조</t>
  </si>
  <si>
    <t>구역 10.5톤, L=10km미만</t>
  </si>
  <si>
    <t>내충격수도관</t>
  </si>
  <si>
    <t>크레인(타이어)</t>
  </si>
  <si>
    <t>12</t>
  </si>
  <si>
    <t>24632952</t>
  </si>
  <si>
    <t>퇴직공제부금비</t>
  </si>
  <si>
    <t>석 분</t>
  </si>
  <si>
    <t>3.1</t>
  </si>
  <si>
    <t>단산45참조</t>
  </si>
  <si>
    <t>공구손료및경장비</t>
  </si>
  <si>
    <t>노임계수</t>
  </si>
  <si>
    <t>일위28참조</t>
  </si>
  <si>
    <t>부   가   가   치   세</t>
  </si>
  <si>
    <t>40mm이하</t>
  </si>
  <si>
    <t>아스팔트포장절단</t>
  </si>
  <si>
    <t>22630991</t>
  </si>
  <si>
    <t>%</t>
  </si>
  <si>
    <t>(A + B + C)</t>
  </si>
  <si>
    <t>경</t>
  </si>
  <si>
    <t>3인/63㎥</t>
  </si>
  <si>
    <t>아스팔트콘크리트(칠곡군)</t>
  </si>
  <si>
    <t>22839942</t>
  </si>
  <si>
    <t>4.4</t>
  </si>
  <si>
    <t>4.</t>
  </si>
  <si>
    <t>단산47참조</t>
  </si>
  <si>
    <t>기존관보호공(횡방향)</t>
  </si>
  <si>
    <t>수도용주철이형관</t>
  </si>
  <si>
    <t>A-Type, 300mm미만(폭+높이)</t>
  </si>
  <si>
    <t>5.2</t>
  </si>
  <si>
    <t>공</t>
  </si>
  <si>
    <t>단산5참조</t>
  </si>
  <si>
    <t>비    고</t>
  </si>
  <si>
    <t>30km이하</t>
  </si>
  <si>
    <t>임금채권부담금</t>
  </si>
  <si>
    <t>B-Type (1회절삭,1회포장)</t>
  </si>
  <si>
    <t>총     공    사     비</t>
  </si>
  <si>
    <t>단산31참조</t>
  </si>
  <si>
    <t>(B + C + E)  ×0.1463</t>
  </si>
  <si>
    <t>22088477</t>
  </si>
  <si>
    <t>BH 0.7</t>
  </si>
  <si>
    <t>일위8참조</t>
  </si>
  <si>
    <t>사급자재대</t>
  </si>
  <si>
    <t>덕타일주철관</t>
  </si>
  <si>
    <t>단산11참조</t>
  </si>
  <si>
    <t>단산9참조</t>
  </si>
  <si>
    <t>제22호표</t>
  </si>
  <si>
    <t>장비13참조</t>
  </si>
  <si>
    <t>G</t>
  </si>
  <si>
    <t>2인1조</t>
  </si>
  <si>
    <t>품 3편 9-1-1</t>
  </si>
  <si>
    <t>나사조임식접합</t>
  </si>
  <si>
    <t>관로표시테이프</t>
  </si>
  <si>
    <t>No</t>
  </si>
  <si>
    <t>일위26참조</t>
  </si>
  <si>
    <t>잡재료비</t>
  </si>
  <si>
    <t>아스팔트유제</t>
  </si>
  <si>
    <t>일위4참조</t>
  </si>
  <si>
    <t>공구손료 및 경장비(전동드릴 등)</t>
  </si>
  <si>
    <t>제3호표</t>
  </si>
  <si>
    <t>20697375</t>
  </si>
  <si>
    <t>혼합골재</t>
  </si>
  <si>
    <t>부단수할정자관</t>
  </si>
  <si>
    <t>공구손료 및 경장비의 기계경비</t>
  </si>
  <si>
    <t>I</t>
  </si>
  <si>
    <t>22899327</t>
  </si>
  <si>
    <t>EA</t>
  </si>
  <si>
    <t>토    공</t>
  </si>
  <si>
    <t>=&gt;본당 적용값</t>
  </si>
  <si>
    <t>3.595%</t>
  </si>
  <si>
    <t>산     출     경    비</t>
  </si>
  <si>
    <t>아스팔트 표층 포설및다짐</t>
  </si>
  <si>
    <t>되메우기(다짐:로울러0.7T)</t>
  </si>
  <si>
    <t>노무비 소수 1 미만 절하</t>
  </si>
  <si>
    <t>2026.6.1. 매매기준율</t>
  </si>
  <si>
    <t>1인/40㎡</t>
  </si>
  <si>
    <t>플랜지접합</t>
  </si>
  <si>
    <t>일위24참조</t>
  </si>
  <si>
    <t>1</t>
  </si>
  <si>
    <t>B × 0.0009</t>
  </si>
  <si>
    <t>단산49참조</t>
  </si>
  <si>
    <t>D300×80</t>
  </si>
  <si>
    <t>14.63%</t>
  </si>
  <si>
    <t>단산13참조</t>
  </si>
  <si>
    <t>제20호표</t>
  </si>
  <si>
    <t>BH 0.7 대형브레이카</t>
  </si>
  <si>
    <t>배 관 공</t>
  </si>
  <si>
    <t>4 × 0.023</t>
  </si>
  <si>
    <t>4.75%</t>
  </si>
  <si>
    <t>L형측구 깨기및복구</t>
  </si>
  <si>
    <t>소형장비,t=8~10cm</t>
  </si>
  <si>
    <t>밸브및기타자재</t>
  </si>
  <si>
    <t>D200mm×6m</t>
  </si>
  <si>
    <t>도로경계석(화강석)</t>
  </si>
  <si>
    <t>포 장 공</t>
  </si>
  <si>
    <t>일위6참조</t>
  </si>
  <si>
    <t>터파기:토사</t>
  </si>
  <si>
    <t>제1호표</t>
  </si>
  <si>
    <t>단산39참조</t>
  </si>
  <si>
    <t>5</t>
  </si>
  <si>
    <t>22088480</t>
  </si>
  <si>
    <t>제7호표</t>
  </si>
  <si>
    <t>D150mm, 인력</t>
  </si>
  <si>
    <t>장비18참조8hr/63㎥</t>
  </si>
  <si>
    <t>2.3%</t>
  </si>
  <si>
    <t>차선규제봉철거</t>
  </si>
  <si>
    <t>공사개요</t>
  </si>
  <si>
    <t>( 4 + 5 )</t>
  </si>
  <si>
    <t>이음관</t>
  </si>
  <si>
    <t>일위22참조</t>
  </si>
  <si>
    <t>사</t>
  </si>
  <si>
    <t>22840286</t>
  </si>
  <si>
    <t>단산15참조</t>
  </si>
  <si>
    <t>제26호표</t>
  </si>
  <si>
    <t>장비17참조</t>
  </si>
  <si>
    <t>주철이형관LIST</t>
  </si>
  <si>
    <t>C</t>
  </si>
  <si>
    <t>이윤</t>
  </si>
  <si>
    <t>1.5 X 1.2</t>
  </si>
  <si>
    <t>폐기물소운반(현장⇒가적취장)</t>
  </si>
  <si>
    <t>수팽창고무,2005</t>
  </si>
  <si>
    <t>4인/40㎡</t>
  </si>
  <si>
    <t>0.5%</t>
  </si>
  <si>
    <t>일위2참조</t>
  </si>
  <si>
    <t>형틀목공</t>
  </si>
  <si>
    <t>제5호표</t>
  </si>
  <si>
    <t>프라임코팅(인력식)</t>
  </si>
  <si>
    <t>BH 0.2 대형브레이카</t>
  </si>
  <si>
    <t>일반,표층용,WC-2(t13mm),3등급</t>
  </si>
  <si>
    <t>요율</t>
  </si>
  <si>
    <t>20697371</t>
  </si>
  <si>
    <t>KP 주철직관(2종)에폭시</t>
  </si>
  <si>
    <t>석면분담금</t>
  </si>
  <si>
    <t>교통안전시설 설치및철거</t>
  </si>
  <si>
    <t>고용보험료</t>
  </si>
  <si>
    <t>수동식,백색실선</t>
  </si>
  <si>
    <t>단산17참조</t>
  </si>
  <si>
    <t>제24호표</t>
  </si>
  <si>
    <t>장비15참조</t>
  </si>
  <si>
    <t>단위</t>
  </si>
  <si>
    <t>일위20참조</t>
  </si>
  <si>
    <t>D100,인력</t>
  </si>
  <si>
    <t>보차도경계석(화강석)</t>
  </si>
  <si>
    <t>공사설명판</t>
  </si>
  <si>
    <t>관지수링</t>
  </si>
  <si>
    <t>M</t>
  </si>
  <si>
    <t>관부설공</t>
  </si>
  <si>
    <t>제19호표</t>
  </si>
  <si>
    <t>6.2</t>
  </si>
  <si>
    <t>B-TYPE, t=20cm</t>
  </si>
  <si>
    <t>D=150mm(VG1)</t>
  </si>
  <si>
    <t>1/8*16/12*25/20*24/5</t>
  </si>
  <si>
    <t>D80(200),T=150</t>
  </si>
  <si>
    <t>소계÷13본</t>
  </si>
  <si>
    <t>3</t>
  </si>
  <si>
    <t>합플랜지</t>
  </si>
  <si>
    <t>RSC-3</t>
  </si>
  <si>
    <t>일위31참조</t>
  </si>
  <si>
    <t>수동식,문자.기호</t>
  </si>
  <si>
    <t>제수변 FRP 보호통</t>
  </si>
  <si>
    <t>하수관류:Φ800~1,000이상</t>
  </si>
  <si>
    <t>지하매설물보호공</t>
  </si>
  <si>
    <t>콘크리트포장절단</t>
  </si>
  <si>
    <t>제35호표</t>
  </si>
  <si>
    <t>180kg/㎠,적  색</t>
  </si>
  <si>
    <t>D50mm</t>
  </si>
  <si>
    <t>(Φ80mm:300m당1회)</t>
  </si>
  <si>
    <t>KP 메커니컬 접합 및 부설</t>
  </si>
  <si>
    <t>D80~600mm</t>
  </si>
  <si>
    <t>K</t>
  </si>
  <si>
    <t>기     타     경    비</t>
  </si>
  <si>
    <t>0.6㎥</t>
  </si>
  <si>
    <t>5.5%</t>
  </si>
  <si>
    <t>4 × 0.191</t>
  </si>
  <si>
    <t>소켓곡관(B)</t>
  </si>
  <si>
    <t>단산28참조</t>
  </si>
  <si>
    <t>공구손료 및 잡재료비</t>
  </si>
  <si>
    <t>E</t>
  </si>
  <si>
    <t>작업설.부산물등(△)</t>
  </si>
  <si>
    <t>22630985</t>
  </si>
  <si>
    <t>총공사비</t>
  </si>
  <si>
    <t>▣</t>
  </si>
  <si>
    <t>제37호표</t>
  </si>
  <si>
    <t>일위33참조</t>
  </si>
  <si>
    <t>200*250</t>
  </si>
  <si>
    <t>원단위조정</t>
  </si>
  <si>
    <t>소형장비,t=5~7cm</t>
  </si>
  <si>
    <t>제31호표</t>
  </si>
  <si>
    <t>가적취장⇒현장:L=0.1km</t>
  </si>
  <si>
    <t>절삭후 ASP 덧씌우기</t>
  </si>
  <si>
    <t>과</t>
  </si>
  <si>
    <t>소모자재(박리재등)</t>
  </si>
  <si>
    <t>STS 부싱 (나사식)</t>
  </si>
  <si>
    <t>A</t>
  </si>
  <si>
    <t>조</t>
  </si>
  <si>
    <t>주철관부설(이형관)</t>
  </si>
  <si>
    <t>밸브류설치</t>
  </si>
  <si>
    <t>산재보험료</t>
  </si>
  <si>
    <t>일위19참조</t>
  </si>
  <si>
    <t>재료비의</t>
  </si>
  <si>
    <t>차선도색(융착식,일반형)-운행도로,차량부분통제</t>
  </si>
  <si>
    <t>22839939</t>
  </si>
  <si>
    <t>금    액</t>
  </si>
  <si>
    <t>이탈방지압륜</t>
  </si>
  <si>
    <t>일위37참조</t>
  </si>
  <si>
    <t>교통신호수</t>
  </si>
  <si>
    <t>차선도색</t>
  </si>
  <si>
    <t>배관공(수도)</t>
  </si>
  <si>
    <t>하도급대금지급보증수수료</t>
  </si>
  <si>
    <t>5.</t>
  </si>
  <si>
    <t>9</t>
  </si>
  <si>
    <t>T = 20cm</t>
  </si>
  <si>
    <t>기타자재대</t>
  </si>
  <si>
    <t>우회표지판</t>
  </si>
  <si>
    <t>콘크리트포장(인력)</t>
  </si>
  <si>
    <t>제33호표</t>
  </si>
  <si>
    <t>심</t>
  </si>
  <si>
    <t>7</t>
  </si>
  <si>
    <t>1.</t>
  </si>
  <si>
    <t>하수관류:Φ400이하</t>
  </si>
  <si>
    <t>T = 15cm</t>
  </si>
  <si>
    <t>몰   탈</t>
  </si>
  <si>
    <t>5.08~15.24cm</t>
  </si>
  <si>
    <t>5.1</t>
  </si>
  <si>
    <t>과속방지턱</t>
  </si>
  <si>
    <t>설</t>
  </si>
  <si>
    <t>건설기계대여금지급보증서발급액</t>
  </si>
  <si>
    <t>#6, 100×100</t>
  </si>
  <si>
    <t>HI-GP 정티</t>
  </si>
  <si>
    <t>단산40참조</t>
  </si>
  <si>
    <t>공구손료 및 잡재료</t>
  </si>
  <si>
    <t>환   경   보   전   비</t>
  </si>
  <si>
    <t>모 래, 대구, 도착도</t>
  </si>
  <si>
    <t>시멘트, 대구</t>
  </si>
  <si>
    <t>단산2참조</t>
  </si>
  <si>
    <t>제29호표</t>
  </si>
  <si>
    <t>D80×45˚</t>
  </si>
  <si>
    <t>D80×80</t>
  </si>
  <si>
    <t>금   액</t>
  </si>
  <si>
    <t>B-Type</t>
  </si>
  <si>
    <t>주철관운반비</t>
  </si>
  <si>
    <t>(6:20)</t>
  </si>
  <si>
    <t>청동게이트밸브(10kg/㎠)</t>
  </si>
  <si>
    <t>G × 0.1</t>
  </si>
  <si>
    <t>수동식,황색실선</t>
  </si>
  <si>
    <t>소켓곡관(A)</t>
  </si>
  <si>
    <t>HI-3R 11˚ 엘보</t>
  </si>
  <si>
    <t>단산36참조</t>
  </si>
  <si>
    <t>HI-GP 22.5˚ 엘보</t>
  </si>
  <si>
    <t>연   금   보   험   료</t>
  </si>
  <si>
    <t>0.6 X 1.2</t>
  </si>
  <si>
    <t>계산결과값 자리수</t>
  </si>
  <si>
    <t>제8호표</t>
  </si>
  <si>
    <t>11</t>
  </si>
  <si>
    <t>단산18참조</t>
  </si>
  <si>
    <t>3호,재료비포함</t>
  </si>
  <si>
    <t>석   면   분  담  금</t>
  </si>
  <si>
    <t>계</t>
  </si>
  <si>
    <t>총        원        가</t>
  </si>
  <si>
    <t>비</t>
  </si>
  <si>
    <t>단산42참조</t>
  </si>
  <si>
    <t>2.4</t>
  </si>
  <si>
    <t>(A + 4) × 0.0315 × 1.2</t>
  </si>
  <si>
    <t>A-Type, 500mm미만(폭+높이)</t>
  </si>
  <si>
    <t>품   명</t>
  </si>
  <si>
    <t>투수콘포장깨기</t>
  </si>
  <si>
    <t>원가계산서</t>
  </si>
  <si>
    <t>건강보험료</t>
  </si>
  <si>
    <t>일   반   관   리   비</t>
  </si>
  <si>
    <t>임 금 채 권 부 담 금</t>
  </si>
  <si>
    <t>단산34참조</t>
  </si>
  <si>
    <t>T = 7cm</t>
  </si>
  <si>
    <t>유로폼패널</t>
  </si>
  <si>
    <t>(D + E + F)</t>
  </si>
  <si>
    <t>공구손료 및 경장비(천공기등) 기계경비</t>
  </si>
  <si>
    <t>D80mm,수동/부식방지</t>
  </si>
  <si>
    <t>석적읍 석적로 955-9 일원</t>
  </si>
  <si>
    <t>(200+200)×1200㎜</t>
  </si>
  <si>
    <t>15</t>
  </si>
  <si>
    <t>건   강   보   험   료</t>
  </si>
  <si>
    <t>투수콘포장</t>
  </si>
  <si>
    <t>단산32참조</t>
  </si>
  <si>
    <t>우방아파트</t>
  </si>
  <si>
    <t>포장장비[군청-현장]</t>
  </si>
  <si>
    <t>파쇄물상차(폐기물)</t>
  </si>
  <si>
    <t>단산6참조</t>
  </si>
  <si>
    <t>일위29참조</t>
  </si>
  <si>
    <t>0.006%</t>
  </si>
  <si>
    <t>단산44참조</t>
  </si>
  <si>
    <t>m</t>
  </si>
  <si>
    <t>kg</t>
  </si>
  <si>
    <t>단산30참조</t>
  </si>
  <si>
    <t>일원</t>
  </si>
  <si>
    <t>D200×D100</t>
  </si>
  <si>
    <t>5.5</t>
  </si>
  <si>
    <t>내충격수도관 이형관부설</t>
  </si>
  <si>
    <t>내충격수도관 편수접합</t>
  </si>
  <si>
    <t>원</t>
  </si>
  <si>
    <t>직   접   재   료   비</t>
  </si>
  <si>
    <t>D200mm,수동/부식방지</t>
  </si>
  <si>
    <t>설치비</t>
  </si>
  <si>
    <t>일위9참조</t>
  </si>
  <si>
    <t>플랜지관</t>
  </si>
  <si>
    <t>4.3</t>
  </si>
  <si>
    <t>단산46참조</t>
  </si>
  <si>
    <t>ASP(임시)포장</t>
  </si>
  <si>
    <t>사토처리:토사</t>
  </si>
  <si>
    <t>제수변철개</t>
  </si>
  <si>
    <t>(A + 4 + 6) ×0.005</t>
  </si>
  <si>
    <t>단산4참조</t>
  </si>
  <si>
    <t>개</t>
  </si>
  <si>
    <t>절단기</t>
  </si>
  <si>
    <t>재료비</t>
  </si>
  <si>
    <t>품4편 1-1-3</t>
  </si>
  <si>
    <t>일위16참조</t>
  </si>
  <si>
    <t>순   공  사    원   가</t>
  </si>
  <si>
    <t>산 업 안 전 보건관리비</t>
  </si>
  <si>
    <t>소                  계</t>
  </si>
  <si>
    <t>아스팔트운반</t>
  </si>
  <si>
    <t>기계</t>
  </si>
  <si>
    <t>개소</t>
  </si>
  <si>
    <t>8mm이하</t>
  </si>
  <si>
    <t>1/8*16/12*25/20*24/15</t>
  </si>
  <si>
    <t>당초합계</t>
  </si>
  <si>
    <t>단산21참조</t>
  </si>
  <si>
    <t>제12호표</t>
  </si>
  <si>
    <t>계산값</t>
  </si>
  <si>
    <t>13</t>
  </si>
  <si>
    <t>도로경계석 깨기및복구</t>
  </si>
  <si>
    <t>15×10mm</t>
  </si>
  <si>
    <t>일위대가총괄표</t>
  </si>
  <si>
    <t>BH 0.2 L=0.2km</t>
  </si>
  <si>
    <t>품    명</t>
  </si>
  <si>
    <t>수팽창성고무지수재</t>
  </si>
  <si>
    <t>회</t>
  </si>
  <si>
    <t>D80</t>
  </si>
  <si>
    <t>(I + J + K)</t>
  </si>
  <si>
    <t>아스팔트스프레이어400ℓ</t>
  </si>
  <si>
    <t>2005(관슬리브)</t>
  </si>
  <si>
    <t>22088476</t>
  </si>
  <si>
    <t>단산23참조</t>
  </si>
  <si>
    <t>제10호표</t>
  </si>
  <si>
    <t>기계경비적용기준</t>
  </si>
  <si>
    <t>공구손료 및 경장비(진동기)의 기계경비</t>
  </si>
  <si>
    <t>1인/63㎥</t>
  </si>
  <si>
    <t>STS 티 (나사식)</t>
  </si>
  <si>
    <t>일위14참조</t>
  </si>
  <si>
    <t>3호 (200~300MM)</t>
  </si>
  <si>
    <t>5.3</t>
  </si>
  <si>
    <t>　</t>
  </si>
  <si>
    <t>일위38참조</t>
  </si>
  <si>
    <t>4.5</t>
  </si>
  <si>
    <t>톤</t>
  </si>
  <si>
    <t>콘크리트포장깨기</t>
  </si>
  <si>
    <t>당초경비</t>
  </si>
  <si>
    <t>공사금액</t>
  </si>
  <si>
    <t>D/M</t>
  </si>
  <si>
    <t>5.9</t>
  </si>
  <si>
    <t>아스팔트 기층 포설및다짐</t>
  </si>
  <si>
    <t>※이형관 접합품의 30% 적용</t>
  </si>
  <si>
    <t>0%</t>
  </si>
  <si>
    <t>폐기물처리비</t>
  </si>
  <si>
    <t>별도계산</t>
  </si>
  <si>
    <t>달러($)</t>
  </si>
  <si>
    <t>석적읍</t>
  </si>
  <si>
    <t>D50×6.0</t>
  </si>
  <si>
    <t>5.7</t>
  </si>
  <si>
    <t>단산25참조</t>
  </si>
  <si>
    <t>차선규제봉설치</t>
  </si>
  <si>
    <t>KP 플랜지소켓관</t>
  </si>
  <si>
    <t>제16호표</t>
  </si>
  <si>
    <t>직   접   노   무   비</t>
  </si>
  <si>
    <t>Ton</t>
  </si>
  <si>
    <t>아스팔트 포장 절삭후 아스팔트 덧씌우기</t>
  </si>
  <si>
    <t>일위12참조</t>
  </si>
  <si>
    <t>회당</t>
  </si>
  <si>
    <t>4.1</t>
  </si>
  <si>
    <t>(10회사용)</t>
  </si>
  <si>
    <t>제38호표</t>
  </si>
  <si>
    <t>공구손료 및 경장비(천공기 등)</t>
  </si>
  <si>
    <t>내충격수도관절단</t>
  </si>
  <si>
    <t>1/8*16/12*25/20</t>
  </si>
  <si>
    <t>무근구조물</t>
  </si>
  <si>
    <t>D80mm</t>
  </si>
  <si>
    <t>19</t>
  </si>
  <si>
    <t>압력게이지(DB타입)</t>
  </si>
  <si>
    <t>당초노무비</t>
  </si>
  <si>
    <t>와이어메쉬(용접철망),대구</t>
  </si>
  <si>
    <t>관 급 자 재 대(도급자)</t>
  </si>
  <si>
    <t>단산51참조</t>
  </si>
  <si>
    <t>㎥</t>
  </si>
  <si>
    <t>6.</t>
  </si>
  <si>
    <t xml:space="preserve"> </t>
  </si>
  <si>
    <t>폭30cm×1m</t>
  </si>
  <si>
    <t>8%</t>
  </si>
  <si>
    <t>1.01%</t>
  </si>
  <si>
    <t>호  표</t>
  </si>
  <si>
    <t>17</t>
  </si>
  <si>
    <t>일위10참조</t>
  </si>
  <si>
    <t>마르크(M)</t>
  </si>
  <si>
    <t>단산27참조</t>
  </si>
  <si>
    <t>2.</t>
  </si>
  <si>
    <t>㎡</t>
  </si>
  <si>
    <t>제14호표</t>
  </si>
  <si>
    <t>2.2</t>
  </si>
  <si>
    <t>강관설치및철거</t>
  </si>
  <si>
    <t>1:3 (재료포함)</t>
  </si>
  <si>
    <t>hr</t>
  </si>
  <si>
    <t>장</t>
  </si>
  <si>
    <t>일위30참조</t>
  </si>
  <si>
    <t>매</t>
  </si>
  <si>
    <t>:</t>
  </si>
  <si>
    <t>산   재   보   험   료</t>
  </si>
  <si>
    <t>순</t>
  </si>
  <si>
    <t>공구손료 및 경장비</t>
  </si>
  <si>
    <t>HI-GP 45˚ 엘보</t>
  </si>
  <si>
    <t>가</t>
  </si>
  <si>
    <t>제34호표</t>
  </si>
  <si>
    <t>무근콘크리트깨기</t>
  </si>
  <si>
    <t>구조물공</t>
  </si>
  <si>
    <t>제18호표</t>
  </si>
  <si>
    <t>배 관 공(수도)</t>
  </si>
  <si>
    <t>관급자재대(도급자)</t>
  </si>
  <si>
    <t>RSC-4</t>
  </si>
  <si>
    <t>HI-3R 일반형(B형)편수클램프</t>
  </si>
  <si>
    <t>안전시설물</t>
  </si>
  <si>
    <t>HI-GP 밸브소켓</t>
  </si>
  <si>
    <t>골재운반</t>
  </si>
  <si>
    <t>4</t>
  </si>
  <si>
    <t>보차도 및 도로경계블록 철거</t>
  </si>
  <si>
    <t>제36호표</t>
  </si>
  <si>
    <t>규   격</t>
  </si>
  <si>
    <t>L</t>
  </si>
  <si>
    <t>내충격PVC수도관 부설및접합</t>
  </si>
  <si>
    <t>주철관절단</t>
  </si>
  <si>
    <t>콘크리트구멍뚫기(벽체)</t>
  </si>
  <si>
    <t>일위32참조</t>
  </si>
  <si>
    <t>내역서총괄표</t>
  </si>
  <si>
    <t>유로폼</t>
  </si>
  <si>
    <t>수동식,백색파선</t>
  </si>
  <si>
    <t>보 통 인 부</t>
  </si>
  <si>
    <t>B</t>
  </si>
  <si>
    <t>단산29참조</t>
  </si>
  <si>
    <t>식</t>
  </si>
  <si>
    <t>도        급        액</t>
  </si>
  <si>
    <t>H</t>
  </si>
  <si>
    <t>일위18참조</t>
  </si>
  <si>
    <t>1호 (50~80MM)</t>
  </si>
  <si>
    <t>PVC파이프(일반관),대구</t>
  </si>
  <si>
    <t>1/8*16/12*25/20*14/12</t>
  </si>
  <si>
    <t>D80×D80</t>
  </si>
  <si>
    <t>(경비)</t>
  </si>
  <si>
    <t>공 사 이 행 보증수수료</t>
  </si>
  <si>
    <t>고   용   보   험   료</t>
  </si>
  <si>
    <t>(1 + 2 + 3 )</t>
  </si>
  <si>
    <t>환경보전비</t>
  </si>
  <si>
    <t>관보호공</t>
  </si>
  <si>
    <t>부 대 공</t>
  </si>
  <si>
    <t>보조기층포설및다짐</t>
  </si>
  <si>
    <t>제30호표</t>
  </si>
  <si>
    <t>제수변보호통 설치</t>
  </si>
  <si>
    <t>내충격수도관(편수칼라관)</t>
  </si>
  <si>
    <t>일위34참조</t>
  </si>
  <si>
    <t>착 암 공</t>
  </si>
  <si>
    <t>내충격수도관 이형관접합</t>
  </si>
  <si>
    <t>폐  기  물  처  리  비</t>
  </si>
  <si>
    <t>F</t>
  </si>
  <si>
    <t>간접노무비</t>
  </si>
  <si>
    <t>공구손료 및 경장비(코어드릴 등)</t>
  </si>
  <si>
    <t>6.1</t>
  </si>
  <si>
    <t>노무비</t>
  </si>
  <si>
    <t>연금보험료</t>
  </si>
  <si>
    <t>총원가</t>
  </si>
  <si>
    <t>일반관리비</t>
  </si>
  <si>
    <t>소계÷30M</t>
  </si>
  <si>
    <t>모터식펌프</t>
  </si>
  <si>
    <t>D × 0.08</t>
  </si>
  <si>
    <t>20</t>
  </si>
  <si>
    <t>B × 0.00006</t>
  </si>
  <si>
    <t>간   접   노   무   비</t>
  </si>
  <si>
    <t>칼라투수콘(보도용)</t>
  </si>
  <si>
    <t>1)</t>
  </si>
  <si>
    <t>제32호표</t>
  </si>
  <si>
    <t>제수밸브 부설및접합</t>
  </si>
  <si>
    <t>경  비 소수 1 미만 절하</t>
  </si>
  <si>
    <t>주철관하차비</t>
  </si>
  <si>
    <t>19.1%</t>
  </si>
  <si>
    <t>중기운반</t>
  </si>
  <si>
    <t>T = 5cm</t>
  </si>
  <si>
    <t>일위5참조</t>
  </si>
  <si>
    <t>제2호표</t>
  </si>
  <si>
    <t>설치공사</t>
  </si>
  <si>
    <t>B × 0.0101</t>
  </si>
  <si>
    <t>노</t>
  </si>
  <si>
    <t>산업안전보건관리비</t>
  </si>
  <si>
    <t>단산10참조</t>
  </si>
  <si>
    <t>단산8참조</t>
  </si>
  <si>
    <t>마개플랜지</t>
  </si>
  <si>
    <t>제23호표</t>
  </si>
  <si>
    <t>환 율 (/￦)</t>
  </si>
  <si>
    <t>일위27참조</t>
  </si>
  <si>
    <t>0.51%</t>
  </si>
  <si>
    <t>굴삭기[군청-현장]</t>
  </si>
  <si>
    <t>일</t>
  </si>
  <si>
    <t>중앙분리대설치</t>
  </si>
  <si>
    <t>일위7참조</t>
  </si>
  <si>
    <t>6</t>
  </si>
  <si>
    <t>D100×D80</t>
  </si>
  <si>
    <t>1호,재료비포함</t>
  </si>
  <si>
    <t>D50</t>
  </si>
  <si>
    <t>8</t>
  </si>
  <si>
    <t>200×200</t>
  </si>
  <si>
    <t>단산48참조</t>
  </si>
  <si>
    <t>기존 차선규제봉 철거및복구</t>
  </si>
  <si>
    <t>일위25참조</t>
  </si>
  <si>
    <t>인</t>
  </si>
  <si>
    <t>제수밸브(나사식)</t>
  </si>
  <si>
    <t>제수밸브</t>
  </si>
  <si>
    <t>CONC 포장</t>
  </si>
  <si>
    <t>단산12참조</t>
  </si>
  <si>
    <t>제21호표</t>
  </si>
  <si>
    <t>3.15%</t>
  </si>
  <si>
    <t>소계÷11본</t>
  </si>
  <si>
    <t>3.56%</t>
  </si>
  <si>
    <t>※</t>
  </si>
  <si>
    <t>노인장기요양보험료</t>
  </si>
  <si>
    <t>일위23참조</t>
  </si>
  <si>
    <t>간   접   재   료   비</t>
  </si>
  <si>
    <t>BH 0.7 기계100%</t>
  </si>
  <si>
    <t>굴삭기(타이어형)</t>
  </si>
  <si>
    <t>소켓편락관(B)</t>
  </si>
  <si>
    <t>덤프24톤, L=7Km</t>
  </si>
  <si>
    <t>강모래</t>
  </si>
  <si>
    <t>2</t>
  </si>
  <si>
    <t>무</t>
  </si>
  <si>
    <t>소켓플랜지T형관(B)</t>
  </si>
  <si>
    <t>순공사원가</t>
  </si>
  <si>
    <t>단산14참조</t>
  </si>
  <si>
    <t>제27호표</t>
  </si>
  <si>
    <t>장비16참조</t>
  </si>
  <si>
    <t>25-21-080</t>
  </si>
  <si>
    <t>BH 0.7 L=5.0km</t>
  </si>
  <si>
    <t>수압시험재료비(D80)</t>
  </si>
  <si>
    <t>부단수할정자관 부설및접합</t>
  </si>
  <si>
    <t>단산38참조</t>
  </si>
  <si>
    <t>플랜지접합부속</t>
  </si>
  <si>
    <t>재</t>
  </si>
  <si>
    <t>=&gt;M당 적용값</t>
  </si>
  <si>
    <t>일위1참조</t>
  </si>
  <si>
    <t>D80mm이하</t>
  </si>
  <si>
    <t>제6호표</t>
  </si>
  <si>
    <t>비목별</t>
  </si>
  <si>
    <t>합    계</t>
  </si>
  <si>
    <t>노인장기요양 보 험 료</t>
  </si>
  <si>
    <t>단산16참조</t>
  </si>
  <si>
    <t>제25호표</t>
  </si>
  <si>
    <t>장비14참조</t>
  </si>
  <si>
    <t>석분운반</t>
  </si>
  <si>
    <t>PE안전휀스(1.5×0.9)</t>
  </si>
  <si>
    <t>BH 0.2 기계90%+인력10%</t>
  </si>
  <si>
    <t>부자재(웨지핀,플랫타이등..)</t>
  </si>
  <si>
    <t>15A</t>
  </si>
  <si>
    <t>D</t>
  </si>
  <si>
    <t>D80mm×6m</t>
  </si>
  <si>
    <t>일위21참조</t>
  </si>
  <si>
    <t>J</t>
  </si>
  <si>
    <t>료</t>
  </si>
  <si>
    <t>기타경비</t>
  </si>
  <si>
    <t>일위3참조</t>
  </si>
  <si>
    <t>품 4편 9-3-2</t>
  </si>
  <si>
    <t>제4호표</t>
  </si>
  <si>
    <t>산   출   근   거</t>
  </si>
  <si>
    <t>(A + 4 + 6) ×0.0</t>
  </si>
  <si>
    <t>KG</t>
  </si>
  <si>
    <t>T=30cm미만(대형브레이커+0.7㎥)</t>
  </si>
  <si>
    <t>아스팔트포장깨기</t>
  </si>
  <si>
    <t>콘크리트공</t>
  </si>
  <si>
    <t>당초재료비</t>
  </si>
  <si>
    <t>10%</t>
  </si>
  <si>
    <t>D200mm</t>
  </si>
  <si>
    <t>관자재대</t>
  </si>
  <si>
    <t>공종</t>
  </si>
  <si>
    <t>순 공 사 비</t>
  </si>
  <si>
    <t>3.</t>
  </si>
  <si>
    <t>석분부설(다짐:콤팩터)</t>
  </si>
  <si>
    <t>파운드(L)</t>
  </si>
  <si>
    <t/>
  </si>
  <si>
    <t>2026년도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</si>
</sst>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,##0.0########"/>
  </numFmts>
  <fonts count="11" x14ac:knownFonts="1">
    <font>
      <sz val="10"/>
      <color indexed="8"/>
      <name val="Arial"/>
      <family val="2"/>
    </font>
    <font>
      <b/>
      <sz val="14"/>
      <color indexed="8"/>
      <name val="굴림체"/>
      <family val="3"/>
    </font>
    <font>
      <b/>
      <sz val="32"/>
      <color indexed="8"/>
      <name val="굴림체"/>
      <family val="3"/>
    </font>
    <font>
      <b/>
      <sz val="15"/>
      <color indexed="8"/>
      <name val="굴림체"/>
      <family val="3"/>
    </font>
    <font>
      <b/>
      <sz val="11"/>
      <color indexed="8"/>
      <name val="굴림체"/>
      <family val="3"/>
    </font>
    <font>
      <sz val="11"/>
      <color indexed="8"/>
      <name val="굴림체"/>
      <family val="3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13"/>
      <color indexed="8"/>
      <name val="Arial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3" fontId="7" fillId="0" borderId="18" xfId="0" applyNumberFormat="1" applyFont="1" applyBorder="1" applyAlignment="1">
      <alignment horizontal="center" vertical="center"/>
    </xf>
    <xf numFmtId="3" fontId="7" fillId="0" borderId="19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center" vertical="center"/>
    </xf>
    <xf numFmtId="3" fontId="8" fillId="0" borderId="21" xfId="0" applyNumberFormat="1" applyFont="1" applyBorder="1" applyAlignment="1">
      <alignment vertical="center"/>
    </xf>
    <xf numFmtId="3" fontId="8" fillId="0" borderId="22" xfId="0" applyNumberFormat="1" applyFont="1" applyBorder="1" applyAlignment="1">
      <alignment vertical="center"/>
    </xf>
    <xf numFmtId="3" fontId="8" fillId="0" borderId="23" xfId="0" applyNumberFormat="1" applyFont="1" applyBorder="1" applyAlignment="1">
      <alignment vertical="center"/>
    </xf>
    <xf numFmtId="3" fontId="8" fillId="0" borderId="14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7" fillId="0" borderId="24" xfId="0" applyNumberFormat="1" applyFont="1" applyBorder="1" applyAlignment="1">
      <alignment horizontal="center" vertical="center"/>
    </xf>
    <xf numFmtId="3" fontId="8" fillId="0" borderId="25" xfId="0" applyNumberFormat="1" applyFont="1" applyBorder="1" applyAlignment="1">
      <alignment vertical="center"/>
    </xf>
    <xf numFmtId="3" fontId="7" fillId="0" borderId="26" xfId="0" applyNumberFormat="1" applyFont="1" applyBorder="1" applyAlignment="1">
      <alignment horizontal="center" vertical="center"/>
    </xf>
    <xf numFmtId="3" fontId="7" fillId="0" borderId="27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8" xfId="0" applyBorder="1"/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0" borderId="29" xfId="0" applyBorder="1"/>
    <xf numFmtId="179" fontId="0" fillId="0" borderId="29" xfId="0" applyNumberFormat="1" applyBorder="1"/>
    <xf numFmtId="0" fontId="0" fillId="0" borderId="30" xfId="0" applyBorder="1"/>
    <xf numFmtId="0" fontId="0" fillId="0" borderId="29" xfId="0" applyBorder="1" applyAlignment="1">
      <alignment horizontal="center"/>
    </xf>
    <xf numFmtId="0" fontId="0" fillId="0" borderId="29" xfId="0" applyBorder="1" applyAlignment="1">
      <alignment horizontal="right"/>
    </xf>
    <xf numFmtId="3" fontId="0" fillId="0" borderId="29" xfId="0" applyNumberFormat="1" applyBorder="1"/>
    <xf numFmtId="0" fontId="0" fillId="0" borderId="0" xfId="0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3" fontId="7" fillId="0" borderId="40" xfId="0" applyNumberFormat="1" applyFont="1" applyBorder="1" applyAlignment="1">
      <alignment horizontal="center" vertical="center"/>
    </xf>
    <xf numFmtId="3" fontId="7" fillId="0" borderId="34" xfId="0" applyNumberFormat="1" applyFont="1" applyBorder="1" applyAlignment="1">
      <alignment horizontal="left" vertical="center"/>
    </xf>
    <xf numFmtId="3" fontId="8" fillId="0" borderId="34" xfId="0" applyNumberFormat="1" applyFont="1" applyBorder="1" applyAlignment="1">
      <alignment vertical="center"/>
    </xf>
    <xf numFmtId="3" fontId="7" fillId="0" borderId="34" xfId="0" applyNumberFormat="1" applyFont="1" applyBorder="1" applyAlignment="1">
      <alignment horizontal="center" vertical="center"/>
    </xf>
    <xf numFmtId="3" fontId="8" fillId="0" borderId="41" xfId="0" applyNumberFormat="1" applyFont="1" applyBorder="1" applyAlignment="1">
      <alignment vertical="center"/>
    </xf>
    <xf numFmtId="3" fontId="7" fillId="0" borderId="42" xfId="0" applyNumberFormat="1" applyFont="1" applyBorder="1" applyAlignment="1">
      <alignment horizontal="left" vertical="center"/>
    </xf>
    <xf numFmtId="3" fontId="8" fillId="0" borderId="34" xfId="0" applyNumberFormat="1" applyFont="1" applyBorder="1" applyAlignment="1">
      <alignment horizontal="right" vertical="center"/>
    </xf>
    <xf numFmtId="3" fontId="8" fillId="0" borderId="40" xfId="0" applyNumberFormat="1" applyFont="1" applyBorder="1" applyAlignment="1">
      <alignment horizontal="center" vertical="center"/>
    </xf>
    <xf numFmtId="3" fontId="8" fillId="0" borderId="34" xfId="0" applyNumberFormat="1" applyFont="1" applyBorder="1" applyAlignment="1">
      <alignment horizontal="left" vertical="center"/>
    </xf>
    <xf numFmtId="3" fontId="8" fillId="0" borderId="34" xfId="0" applyNumberFormat="1" applyFont="1" applyBorder="1" applyAlignment="1">
      <alignment horizontal="center" vertical="center"/>
    </xf>
    <xf numFmtId="3" fontId="8" fillId="0" borderId="41" xfId="0" applyNumberFormat="1" applyFont="1" applyBorder="1" applyAlignment="1">
      <alignment horizontal="right" vertical="center"/>
    </xf>
    <xf numFmtId="3" fontId="8" fillId="0" borderId="42" xfId="0" applyNumberFormat="1" applyFont="1" applyBorder="1" applyAlignment="1">
      <alignment horizontal="left" vertical="center"/>
    </xf>
    <xf numFmtId="179" fontId="8" fillId="0" borderId="34" xfId="0" applyNumberFormat="1" applyFont="1" applyBorder="1" applyAlignment="1">
      <alignment vertical="center"/>
    </xf>
    <xf numFmtId="3" fontId="8" fillId="0" borderId="25" xfId="0" applyNumberFormat="1" applyFont="1" applyBorder="1" applyAlignment="1">
      <alignment horizontal="center" vertical="center"/>
    </xf>
    <xf numFmtId="3" fontId="8" fillId="0" borderId="23" xfId="0" applyNumberFormat="1" applyFont="1" applyBorder="1" applyAlignment="1">
      <alignment horizontal="left" vertical="center"/>
    </xf>
    <xf numFmtId="179" fontId="8" fillId="0" borderId="23" xfId="0" applyNumberFormat="1" applyFont="1" applyBorder="1" applyAlignment="1">
      <alignment vertical="center"/>
    </xf>
    <xf numFmtId="3" fontId="8" fillId="0" borderId="23" xfId="0" applyNumberFormat="1" applyFont="1" applyBorder="1" applyAlignment="1">
      <alignment horizontal="center" vertical="center"/>
    </xf>
    <xf numFmtId="3" fontId="8" fillId="0" borderId="22" xfId="0" applyNumberFormat="1" applyFont="1" applyBorder="1" applyAlignment="1">
      <alignment horizontal="right" vertical="center"/>
    </xf>
    <xf numFmtId="3" fontId="8" fillId="0" borderId="23" xfId="0" applyNumberFormat="1" applyFont="1" applyBorder="1" applyAlignment="1">
      <alignment horizontal="right" vertical="center"/>
    </xf>
    <xf numFmtId="3" fontId="8" fillId="0" borderId="14" xfId="0" applyNumberFormat="1" applyFont="1" applyBorder="1" applyAlignment="1">
      <alignment horizontal="left" vertical="center"/>
    </xf>
    <xf numFmtId="3" fontId="7" fillId="0" borderId="25" xfId="0" applyNumberFormat="1" applyFont="1" applyBorder="1" applyAlignment="1">
      <alignment horizontal="center" vertical="center"/>
    </xf>
    <xf numFmtId="3" fontId="7" fillId="0" borderId="23" xfId="0" applyNumberFormat="1" applyFont="1" applyBorder="1" applyAlignment="1">
      <alignment horizontal="left" vertical="center"/>
    </xf>
    <xf numFmtId="3" fontId="7" fillId="0" borderId="23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left" vertical="center"/>
    </xf>
    <xf numFmtId="3" fontId="0" fillId="0" borderId="0" xfId="0" applyNumberFormat="1"/>
    <xf numFmtId="3" fontId="7" fillId="0" borderId="40" xfId="0" applyNumberFormat="1" applyFont="1" applyBorder="1" applyAlignment="1">
      <alignment horizontal="left" vertical="center"/>
    </xf>
    <xf numFmtId="3" fontId="8" fillId="0" borderId="40" xfId="0" applyNumberFormat="1" applyFont="1" applyBorder="1" applyAlignment="1">
      <alignment horizontal="left" vertical="center"/>
    </xf>
    <xf numFmtId="3" fontId="8" fillId="0" borderId="25" xfId="0" applyNumberFormat="1" applyFont="1" applyBorder="1" applyAlignment="1">
      <alignment horizontal="left" vertical="center"/>
    </xf>
    <xf numFmtId="3" fontId="7" fillId="0" borderId="25" xfId="0" applyNumberFormat="1" applyFont="1" applyBorder="1" applyAlignment="1">
      <alignment horizontal="left" vertical="center"/>
    </xf>
    <xf numFmtId="3" fontId="8" fillId="0" borderId="43" xfId="0" applyNumberFormat="1" applyFont="1" applyBorder="1" applyAlignment="1">
      <alignment horizontal="left" vertical="center"/>
    </xf>
    <xf numFmtId="3" fontId="8" fillId="0" borderId="21" xfId="0" applyNumberFormat="1" applyFont="1" applyBorder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8" fillId="0" borderId="44" xfId="0" applyNumberFormat="1" applyFont="1" applyBorder="1" applyAlignment="1">
      <alignment horizontal="left" vertical="center"/>
    </xf>
    <xf numFmtId="3" fontId="8" fillId="0" borderId="21" xfId="0" applyNumberFormat="1" applyFont="1" applyBorder="1" applyAlignment="1">
      <alignment horizontal="right" vertical="center"/>
    </xf>
    <xf numFmtId="3" fontId="8" fillId="0" borderId="13" xfId="0" applyNumberFormat="1" applyFont="1" applyBorder="1" applyAlignment="1">
      <alignment horizontal="left" vertical="center"/>
    </xf>
    <xf numFmtId="3" fontId="8" fillId="0" borderId="33" xfId="0" applyNumberFormat="1" applyFont="1" applyBorder="1" applyAlignment="1">
      <alignment horizontal="left" vertical="center"/>
    </xf>
    <xf numFmtId="3" fontId="8" fillId="0" borderId="41" xfId="0" applyNumberFormat="1" applyFont="1" applyBorder="1" applyAlignment="1">
      <alignment horizontal="left" vertical="center"/>
    </xf>
    <xf numFmtId="3" fontId="8" fillId="0" borderId="45" xfId="0" applyNumberFormat="1" applyFont="1" applyBorder="1" applyAlignment="1">
      <alignment horizontal="left" vertical="center"/>
    </xf>
    <xf numFmtId="3" fontId="8" fillId="0" borderId="17" xfId="0" applyNumberFormat="1" applyFont="1" applyBorder="1" applyAlignment="1">
      <alignment horizontal="left" vertical="center"/>
    </xf>
    <xf numFmtId="3" fontId="8" fillId="0" borderId="10" xfId="0" applyNumberFormat="1" applyFont="1" applyBorder="1" applyAlignment="1">
      <alignment horizontal="left" vertical="center"/>
    </xf>
    <xf numFmtId="3" fontId="8" fillId="0" borderId="22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3" fontId="7" fillId="0" borderId="46" xfId="0" applyNumberFormat="1" applyFont="1" applyBorder="1" applyAlignment="1">
      <alignment horizontal="center" vertical="center"/>
    </xf>
    <xf numFmtId="3" fontId="7" fillId="0" borderId="47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/>
    <xf numFmtId="3" fontId="7" fillId="0" borderId="53" xfId="0" applyNumberFormat="1" applyFont="1" applyBorder="1" applyAlignment="1">
      <alignment horizontal="center" vertical="center"/>
    </xf>
    <xf numFmtId="3" fontId="7" fillId="0" borderId="26" xfId="0" applyNumberFormat="1" applyFont="1" applyBorder="1" applyAlignment="1">
      <alignment horizontal="center" vertical="center"/>
    </xf>
    <xf numFmtId="3" fontId="7" fillId="0" borderId="48" xfId="0" applyNumberFormat="1" applyFont="1" applyBorder="1" applyAlignment="1">
      <alignment horizontal="center" vertical="center"/>
    </xf>
    <xf numFmtId="3" fontId="7" fillId="0" borderId="49" xfId="0" applyNumberFormat="1" applyFont="1" applyBorder="1" applyAlignment="1">
      <alignment horizontal="center" vertical="center"/>
    </xf>
    <xf numFmtId="3" fontId="7" fillId="0" borderId="37" xfId="0" applyNumberFormat="1" applyFont="1" applyBorder="1" applyAlignment="1">
      <alignment horizontal="center" vertical="center"/>
    </xf>
    <xf numFmtId="3" fontId="7" fillId="0" borderId="50" xfId="0" applyNumberFormat="1" applyFont="1" applyBorder="1" applyAlignment="1">
      <alignment horizontal="center" vertical="center"/>
    </xf>
    <xf numFmtId="3" fontId="7" fillId="0" borderId="51" xfId="0" applyNumberFormat="1" applyFont="1" applyBorder="1" applyAlignment="1">
      <alignment horizontal="center" vertical="center"/>
    </xf>
    <xf numFmtId="3" fontId="7" fillId="0" borderId="52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9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M41"/>
  <sheetViews>
    <sheetView showGridLines="0" tabSelected="1" workbookViewId="0">
      <selection activeCell="B7" sqref="B7"/>
    </sheetView>
  </sheetViews>
  <sheetFormatPr defaultRowHeight="12.75" x14ac:dyDescent="0.2"/>
  <cols>
    <col min="1" max="141" width="1.140625" customWidth="1"/>
    <col min="142" max="163" width="0.85546875" customWidth="1"/>
  </cols>
  <sheetData>
    <row r="1" spans="2:117" ht="12.6" customHeight="1" x14ac:dyDescent="0.2"/>
    <row r="2" spans="2:117" ht="12.6" customHeight="1" x14ac:dyDescent="0.2"/>
    <row r="3" spans="2:117" ht="12.6" customHeight="1" x14ac:dyDescent="0.2"/>
    <row r="4" spans="2:117" ht="12.6" customHeight="1" x14ac:dyDescent="0.2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8"/>
    </row>
    <row r="5" spans="2:117" ht="12.6" customHeight="1" x14ac:dyDescent="0.2">
      <c r="B5" s="6"/>
      <c r="DM5" s="9"/>
    </row>
    <row r="6" spans="2:117" ht="12.6" customHeight="1" x14ac:dyDescent="0.2">
      <c r="B6" s="6"/>
      <c r="DM6" s="9"/>
    </row>
    <row r="7" spans="2:117" ht="15" customHeight="1" x14ac:dyDescent="0.2">
      <c r="B7" s="6"/>
      <c r="F7" s="1" t="s">
        <v>718</v>
      </c>
      <c r="DM7" s="9"/>
    </row>
    <row r="8" spans="2:117" ht="12.6" customHeight="1" x14ac:dyDescent="0.2">
      <c r="B8" s="6"/>
      <c r="DM8" s="9"/>
    </row>
    <row r="9" spans="2:117" ht="12.6" customHeight="1" x14ac:dyDescent="0.2">
      <c r="B9" s="6"/>
      <c r="DM9" s="9"/>
    </row>
    <row r="10" spans="2:117" ht="12.6" customHeight="1" x14ac:dyDescent="0.2">
      <c r="B10" s="6"/>
      <c r="DM10" s="9"/>
    </row>
    <row r="11" spans="2:117" ht="12.6" customHeight="1" x14ac:dyDescent="0.2">
      <c r="B11" s="6"/>
      <c r="DM11" s="9"/>
    </row>
    <row r="12" spans="2:117" ht="12.6" customHeight="1" x14ac:dyDescent="0.2">
      <c r="B12" s="6"/>
      <c r="DM12" s="9"/>
    </row>
    <row r="13" spans="2:117" ht="12.6" customHeight="1" x14ac:dyDescent="0.2">
      <c r="B13" s="6"/>
      <c r="DM13" s="9"/>
    </row>
    <row r="14" spans="2:117" ht="12.6" customHeight="1" x14ac:dyDescent="0.2">
      <c r="B14" s="6"/>
      <c r="DM14" s="9"/>
    </row>
    <row r="15" spans="2:117" ht="12.6" customHeight="1" x14ac:dyDescent="0.2">
      <c r="B15" s="6"/>
      <c r="DM15" s="9"/>
    </row>
    <row r="16" spans="2:117" ht="12.6" customHeight="1" x14ac:dyDescent="0.2">
      <c r="B16" s="6"/>
      <c r="DM16" s="9"/>
    </row>
    <row r="17" spans="2:117" ht="12.6" customHeight="1" x14ac:dyDescent="0.2">
      <c r="B17" s="6"/>
      <c r="DM17" s="9"/>
    </row>
    <row r="18" spans="2:117" ht="12.6" customHeight="1" x14ac:dyDescent="0.2">
      <c r="B18" s="6"/>
      <c r="DM18" s="9"/>
    </row>
    <row r="19" spans="2:117" ht="12.6" customHeight="1" x14ac:dyDescent="0.2">
      <c r="B19" s="6"/>
      <c r="DM19" s="9"/>
    </row>
    <row r="20" spans="2:117" ht="35.1" customHeight="1" x14ac:dyDescent="0.2">
      <c r="B20" s="6"/>
      <c r="D20" s="2" t="s">
        <v>495</v>
      </c>
      <c r="W20" s="2" t="s">
        <v>413</v>
      </c>
      <c r="BB20" s="2" t="s">
        <v>423</v>
      </c>
      <c r="BP20" s="2" t="s">
        <v>62</v>
      </c>
      <c r="CO20" s="2" t="s">
        <v>622</v>
      </c>
      <c r="DM20" s="9"/>
    </row>
    <row r="21" spans="2:117" ht="12.6" customHeight="1" x14ac:dyDescent="0.2">
      <c r="B21" s="6"/>
      <c r="DM21" s="9"/>
    </row>
    <row r="22" spans="2:117" ht="12.6" customHeight="1" x14ac:dyDescent="0.2">
      <c r="B22" s="6"/>
      <c r="DM22" s="9"/>
    </row>
    <row r="23" spans="2:117" ht="12.6" customHeight="1" x14ac:dyDescent="0.2">
      <c r="B23" s="6"/>
      <c r="DM23" s="9"/>
    </row>
    <row r="24" spans="2:117" ht="12.6" customHeight="1" x14ac:dyDescent="0.2">
      <c r="B24" s="6"/>
      <c r="DM24" s="9"/>
    </row>
    <row r="25" spans="2:117" ht="12.6" customHeight="1" x14ac:dyDescent="0.2">
      <c r="B25" s="6"/>
      <c r="DM25" s="9"/>
    </row>
    <row r="26" spans="2:117" ht="12.6" customHeight="1" x14ac:dyDescent="0.2">
      <c r="B26" s="6"/>
      <c r="DM26" s="9"/>
    </row>
    <row r="27" spans="2:117" ht="12.6" customHeight="1" x14ac:dyDescent="0.2">
      <c r="B27" s="6"/>
      <c r="DM27" s="9"/>
    </row>
    <row r="28" spans="2:117" ht="12.6" customHeight="1" x14ac:dyDescent="0.2">
      <c r="B28" s="6"/>
      <c r="DM28" s="9"/>
    </row>
    <row r="29" spans="2:117" ht="12.6" customHeight="1" x14ac:dyDescent="0.2">
      <c r="B29" s="6"/>
      <c r="DM29" s="9"/>
    </row>
    <row r="30" spans="2:117" ht="12.6" customHeight="1" x14ac:dyDescent="0.2">
      <c r="B30" s="6"/>
      <c r="DM30" s="9"/>
    </row>
    <row r="31" spans="2:117" ht="12.6" customHeight="1" x14ac:dyDescent="0.2">
      <c r="B31" s="6"/>
      <c r="DM31" s="9"/>
    </row>
    <row r="32" spans="2:117" ht="12.6" customHeight="1" x14ac:dyDescent="0.2">
      <c r="B32" s="6"/>
      <c r="DM32" s="9"/>
    </row>
    <row r="33" spans="2:117" ht="12.6" customHeight="1" x14ac:dyDescent="0.2">
      <c r="B33" s="6"/>
      <c r="DM33" s="9"/>
    </row>
    <row r="34" spans="2:117" ht="12.6" customHeight="1" x14ac:dyDescent="0.2">
      <c r="B34" s="6"/>
      <c r="DM34" s="9"/>
    </row>
    <row r="35" spans="2:117" ht="12.6" customHeight="1" x14ac:dyDescent="0.2">
      <c r="B35" s="6"/>
      <c r="DM35" s="9"/>
    </row>
    <row r="36" spans="2:117" ht="12.6" customHeight="1" x14ac:dyDescent="0.2">
      <c r="B36" s="6"/>
      <c r="DM36" s="9"/>
    </row>
    <row r="37" spans="2:117" ht="12.6" customHeight="1" x14ac:dyDescent="0.2">
      <c r="B37" s="6"/>
      <c r="DM37" s="9"/>
    </row>
    <row r="38" spans="2:117" ht="12.6" customHeight="1" x14ac:dyDescent="0.2">
      <c r="B38" s="6"/>
      <c r="DM38" s="9"/>
    </row>
    <row r="39" spans="2:117" ht="12.6" customHeight="1" x14ac:dyDescent="0.2">
      <c r="B39" s="6"/>
      <c r="DM39" s="9"/>
    </row>
    <row r="40" spans="2:117" ht="12.6" customHeight="1" x14ac:dyDescent="0.2">
      <c r="B40" s="7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10"/>
    </row>
    <row r="41" spans="2:117" ht="12.6" customHeight="1" x14ac:dyDescent="0.2"/>
  </sheetData>
  <phoneticPr fontId="10" type="noConversion"/>
  <pageMargins left="0.98425196850393704" right="7.874015748031496E-2" top="0.27559055118110237" bottom="0.78740157480314965" header="0.5" footer="0.5"/>
  <pageSetup paperSize="9" orientation="landscape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N41"/>
  <sheetViews>
    <sheetView showGridLines="0" workbookViewId="0">
      <selection activeCell="H11" sqref="H11"/>
    </sheetView>
  </sheetViews>
  <sheetFormatPr defaultRowHeight="12.75" x14ac:dyDescent="0.2"/>
  <cols>
    <col min="1" max="141" width="1.140625" customWidth="1"/>
  </cols>
  <sheetData>
    <row r="1" spans="3:118" ht="12.6" customHeight="1" x14ac:dyDescent="0.2"/>
    <row r="2" spans="3:118" ht="12.6" customHeight="1" x14ac:dyDescent="0.2"/>
    <row r="3" spans="3:118" ht="12.6" customHeight="1" x14ac:dyDescent="0.2">
      <c r="C3" s="5" t="s">
        <v>321</v>
      </c>
      <c r="D3" s="16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9" t="s">
        <v>388</v>
      </c>
      <c r="V3" s="16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19" t="s">
        <v>347</v>
      </c>
      <c r="AN3" s="16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19" t="s">
        <v>356</v>
      </c>
      <c r="BF3" s="16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16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8"/>
    </row>
    <row r="4" spans="3:118" ht="12.6" customHeight="1" x14ac:dyDescent="0.2">
      <c r="C4" s="6"/>
      <c r="D4" s="17"/>
      <c r="U4" s="20"/>
      <c r="V4" s="17"/>
      <c r="AM4" s="20"/>
      <c r="AN4" s="17"/>
      <c r="BE4" s="20"/>
      <c r="BF4" s="17"/>
      <c r="BW4" s="17"/>
      <c r="DN4" s="9"/>
    </row>
    <row r="5" spans="3:118" ht="12.6" customHeight="1" x14ac:dyDescent="0.2">
      <c r="C5" s="6" t="s">
        <v>480</v>
      </c>
      <c r="D5" s="17"/>
      <c r="U5" s="20" t="s">
        <v>480</v>
      </c>
      <c r="V5" s="17"/>
      <c r="AM5" s="20" t="s">
        <v>241</v>
      </c>
      <c r="AN5" s="17"/>
      <c r="BE5" s="20" t="s">
        <v>388</v>
      </c>
      <c r="BF5" s="17"/>
      <c r="BW5" s="17"/>
      <c r="BX5" s="98" t="s">
        <v>718</v>
      </c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8"/>
      <c r="CN5" s="98"/>
      <c r="CO5" s="98"/>
      <c r="CP5" s="98"/>
      <c r="CQ5" s="98"/>
      <c r="CR5" s="98"/>
      <c r="CS5" s="98"/>
      <c r="CT5" s="98"/>
      <c r="CU5" s="98"/>
      <c r="CV5" s="98"/>
      <c r="CW5" s="98"/>
      <c r="CX5" s="98"/>
      <c r="CY5" s="98"/>
      <c r="CZ5" s="98"/>
      <c r="DA5" s="98"/>
      <c r="DB5" s="98"/>
      <c r="DC5" s="98"/>
      <c r="DD5" s="98"/>
      <c r="DE5" s="98"/>
      <c r="DF5" s="98"/>
      <c r="DG5" s="98"/>
      <c r="DH5" s="98"/>
      <c r="DI5" s="98"/>
      <c r="DJ5" s="98"/>
      <c r="DK5" s="98"/>
      <c r="DL5" s="98"/>
      <c r="DM5" s="98"/>
      <c r="DN5" s="99"/>
    </row>
    <row r="6" spans="3:118" ht="12.6" customHeight="1" x14ac:dyDescent="0.2">
      <c r="C6" s="6"/>
      <c r="D6" s="17"/>
      <c r="U6" s="20"/>
      <c r="V6" s="17"/>
      <c r="AM6" s="20"/>
      <c r="AN6" s="17"/>
      <c r="BE6" s="20"/>
      <c r="BF6" s="17"/>
      <c r="BW6" s="17"/>
      <c r="DN6" s="9"/>
    </row>
    <row r="7" spans="3:118" ht="12.6" customHeight="1" x14ac:dyDescent="0.2">
      <c r="C7" s="13" t="s">
        <v>539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21" t="s">
        <v>539</v>
      </c>
      <c r="V7" s="18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21" t="s">
        <v>27</v>
      </c>
      <c r="AN7" s="18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21" t="s">
        <v>27</v>
      </c>
      <c r="BF7" s="18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8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5"/>
    </row>
    <row r="8" spans="3:118" ht="12.6" customHeight="1" x14ac:dyDescent="0.2">
      <c r="C8" s="6"/>
      <c r="DN8" s="9"/>
    </row>
    <row r="9" spans="3:118" ht="12.6" customHeight="1" x14ac:dyDescent="0.2">
      <c r="C9" s="6"/>
      <c r="DN9" s="9"/>
    </row>
    <row r="10" spans="3:118" ht="12.6" customHeight="1" x14ac:dyDescent="0.2">
      <c r="C10" s="6"/>
      <c r="DN10" s="9"/>
    </row>
    <row r="11" spans="3:118" ht="17.100000000000001" customHeight="1" x14ac:dyDescent="0.2">
      <c r="C11" s="6"/>
      <c r="G11" s="11" t="s">
        <v>718</v>
      </c>
      <c r="DN11" s="9"/>
    </row>
    <row r="12" spans="3:118" ht="12.6" customHeight="1" x14ac:dyDescent="0.2">
      <c r="C12" s="6"/>
      <c r="DN12" s="9"/>
    </row>
    <row r="13" spans="3:118" ht="12.6" customHeight="1" x14ac:dyDescent="0.2">
      <c r="C13" s="6"/>
      <c r="DN13" s="9"/>
    </row>
    <row r="14" spans="3:118" ht="12.6" customHeight="1" x14ac:dyDescent="0.2">
      <c r="C14" s="6"/>
      <c r="DN14" s="9"/>
    </row>
    <row r="15" spans="3:118" ht="12.6" customHeight="1" x14ac:dyDescent="0.2">
      <c r="C15" s="6"/>
      <c r="DN15" s="9"/>
    </row>
    <row r="16" spans="3:118" ht="12.6" customHeight="1" x14ac:dyDescent="0.2">
      <c r="C16" s="6"/>
      <c r="DN16" s="9"/>
    </row>
    <row r="17" spans="3:118" ht="12.6" customHeight="1" x14ac:dyDescent="0.2">
      <c r="C17" s="6"/>
      <c r="DN17" s="9"/>
    </row>
    <row r="18" spans="3:118" ht="12.6" customHeight="1" x14ac:dyDescent="0.2">
      <c r="C18" s="6"/>
      <c r="DN18" s="9"/>
    </row>
    <row r="19" spans="3:118" ht="12.6" customHeight="1" x14ac:dyDescent="0.2">
      <c r="C19" s="6"/>
      <c r="DN19" s="9"/>
    </row>
    <row r="20" spans="3:118" ht="35.1" customHeight="1" x14ac:dyDescent="0.2">
      <c r="C20" s="6"/>
      <c r="U20" s="2" t="s">
        <v>495</v>
      </c>
      <c r="AO20" s="2" t="s">
        <v>413</v>
      </c>
      <c r="BS20" s="2" t="s">
        <v>423</v>
      </c>
      <c r="CG20" s="2" t="s">
        <v>62</v>
      </c>
      <c r="DN20" s="9"/>
    </row>
    <row r="21" spans="3:118" ht="35.1" customHeight="1" x14ac:dyDescent="0.2">
      <c r="C21" s="6"/>
      <c r="BD21" s="2" t="s">
        <v>622</v>
      </c>
      <c r="DN21" s="9"/>
    </row>
    <row r="22" spans="3:118" ht="12.6" customHeight="1" x14ac:dyDescent="0.2">
      <c r="C22" s="6"/>
      <c r="DN22" s="9"/>
    </row>
    <row r="23" spans="3:118" ht="12.6" customHeight="1" x14ac:dyDescent="0.2">
      <c r="C23" s="6"/>
      <c r="DN23" s="9"/>
    </row>
    <row r="24" spans="3:118" ht="12.6" customHeight="1" x14ac:dyDescent="0.2">
      <c r="C24" s="6"/>
      <c r="DN24" s="9"/>
    </row>
    <row r="25" spans="3:118" ht="12.6" customHeight="1" x14ac:dyDescent="0.2">
      <c r="C25" s="6"/>
      <c r="DN25" s="9"/>
    </row>
    <row r="26" spans="3:118" ht="12.6" customHeight="1" x14ac:dyDescent="0.2">
      <c r="C26" s="6"/>
      <c r="F26" s="12" t="s">
        <v>237</v>
      </c>
      <c r="O26" s="12" t="s">
        <v>542</v>
      </c>
      <c r="DN26" s="9"/>
    </row>
    <row r="27" spans="3:118" ht="12.6" customHeight="1" x14ac:dyDescent="0.2">
      <c r="C27" s="6"/>
      <c r="DN27" s="9"/>
    </row>
    <row r="28" spans="3:118" ht="12.6" customHeight="1" x14ac:dyDescent="0.2">
      <c r="C28" s="6"/>
      <c r="DN28" s="9"/>
    </row>
    <row r="29" spans="3:118" ht="12.6" customHeight="1" x14ac:dyDescent="0.2">
      <c r="C29" s="6"/>
      <c r="DN29" s="9"/>
    </row>
    <row r="30" spans="3:118" ht="12.6" customHeight="1" x14ac:dyDescent="0.2">
      <c r="C30" s="6"/>
      <c r="DN30" s="9"/>
    </row>
    <row r="31" spans="3:118" ht="12.6" customHeight="1" x14ac:dyDescent="0.2">
      <c r="C31" s="6"/>
      <c r="F31" s="12" t="s">
        <v>486</v>
      </c>
      <c r="O31" s="12" t="s">
        <v>542</v>
      </c>
      <c r="DN31" s="9"/>
    </row>
    <row r="32" spans="3:118" ht="12.6" customHeight="1" x14ac:dyDescent="0.2">
      <c r="C32" s="6"/>
      <c r="DN32" s="9"/>
    </row>
    <row r="33" spans="3:118" ht="12.6" customHeight="1" x14ac:dyDescent="0.2">
      <c r="C33" s="6"/>
      <c r="DN33" s="9"/>
    </row>
    <row r="34" spans="3:118" ht="12.6" customHeight="1" x14ac:dyDescent="0.2">
      <c r="C34" s="6"/>
      <c r="DN34" s="9"/>
    </row>
    <row r="35" spans="3:118" ht="12.6" customHeight="1" x14ac:dyDescent="0.2">
      <c r="C35" s="6"/>
      <c r="DN35" s="9"/>
    </row>
    <row r="36" spans="3:118" ht="12.6" customHeight="1" x14ac:dyDescent="0.2">
      <c r="C36" s="6"/>
      <c r="DN36" s="9"/>
    </row>
    <row r="37" spans="3:118" ht="12.6" customHeight="1" x14ac:dyDescent="0.2">
      <c r="C37" s="6"/>
      <c r="DN37" s="9"/>
    </row>
    <row r="38" spans="3:118" ht="12.6" customHeight="1" x14ac:dyDescent="0.2">
      <c r="C38" s="7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10"/>
    </row>
    <row r="39" spans="3:118" ht="12.6" customHeight="1" x14ac:dyDescent="0.2"/>
    <row r="40" spans="3:118" ht="12.6" customHeight="1" x14ac:dyDescent="0.2"/>
    <row r="41" spans="3:118" ht="12.6" customHeight="1" x14ac:dyDescent="0.2"/>
  </sheetData>
  <mergeCells count="1">
    <mergeCell ref="BX5:DN5"/>
  </mergeCells>
  <phoneticPr fontId="10" type="noConversion"/>
  <pageMargins left="0.78740157480314965" right="7.874015748031496E-2" top="0.27559055118110237" bottom="0.78740157480314965" header="0.5" footer="0.5"/>
  <pageSetup paperSize="9" orientation="landscape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workbookViewId="0">
      <pane ySplit="3" topLeftCell="A3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102" t="s">
        <v>397</v>
      </c>
      <c r="C1" s="102"/>
      <c r="D1" s="102"/>
      <c r="E1" s="102"/>
      <c r="F1" s="102"/>
      <c r="G1" s="102"/>
      <c r="H1" s="102"/>
    </row>
    <row r="2" spans="2:8" ht="9.9499999999999993" customHeight="1" x14ac:dyDescent="0.2">
      <c r="B2" s="103"/>
      <c r="C2" s="103"/>
      <c r="D2" s="103"/>
      <c r="E2" s="103"/>
      <c r="F2" s="103"/>
      <c r="G2" s="103"/>
      <c r="H2" s="103"/>
    </row>
    <row r="3" spans="2:8" ht="33.6" customHeight="1" x14ac:dyDescent="0.2">
      <c r="B3" s="100" t="s">
        <v>113</v>
      </c>
      <c r="C3" s="101"/>
      <c r="D3" s="101"/>
      <c r="E3" s="22" t="s">
        <v>61</v>
      </c>
      <c r="F3" s="23" t="s">
        <v>333</v>
      </c>
      <c r="G3" s="23" t="s">
        <v>260</v>
      </c>
      <c r="H3" s="24" t="s">
        <v>702</v>
      </c>
    </row>
    <row r="4" spans="2:8" ht="22.35" customHeight="1" x14ac:dyDescent="0.2">
      <c r="B4" s="86" t="s">
        <v>717</v>
      </c>
      <c r="C4" s="87" t="s">
        <v>677</v>
      </c>
      <c r="D4" s="88" t="s">
        <v>429</v>
      </c>
      <c r="E4" s="89" t="s">
        <v>209</v>
      </c>
      <c r="F4" s="25"/>
      <c r="G4" s="90" t="s">
        <v>717</v>
      </c>
      <c r="H4" s="91" t="s">
        <v>717</v>
      </c>
    </row>
    <row r="5" spans="2:8" ht="22.35" customHeight="1" x14ac:dyDescent="0.2">
      <c r="B5" s="86" t="s">
        <v>717</v>
      </c>
      <c r="C5" s="87" t="s">
        <v>697</v>
      </c>
      <c r="D5" s="88" t="s">
        <v>658</v>
      </c>
      <c r="E5" s="89" t="s">
        <v>664</v>
      </c>
      <c r="F5" s="90" t="str">
        <f>내역서!L161</f>
        <v>0</v>
      </c>
      <c r="G5" s="90" t="s">
        <v>717</v>
      </c>
      <c r="H5" s="91" t="s">
        <v>717</v>
      </c>
    </row>
    <row r="6" spans="2:8" ht="22.35" customHeight="1" x14ac:dyDescent="0.2">
      <c r="B6" s="86" t="s">
        <v>717</v>
      </c>
      <c r="C6" s="87" t="s">
        <v>390</v>
      </c>
      <c r="D6" s="92" t="s">
        <v>309</v>
      </c>
      <c r="E6" s="93" t="s">
        <v>285</v>
      </c>
      <c r="F6" s="59"/>
      <c r="G6" s="63" t="s">
        <v>717</v>
      </c>
      <c r="H6" s="68" t="s">
        <v>717</v>
      </c>
    </row>
    <row r="7" spans="2:8" ht="22.35" customHeight="1" x14ac:dyDescent="0.2">
      <c r="B7" s="86" t="s">
        <v>717</v>
      </c>
      <c r="C7" s="65" t="s">
        <v>717</v>
      </c>
      <c r="D7" s="92" t="s">
        <v>448</v>
      </c>
      <c r="E7" s="93" t="s">
        <v>324</v>
      </c>
      <c r="F7" s="59">
        <f>TRUNC((F4+F5+F6),0)</f>
        <v>0</v>
      </c>
      <c r="G7" s="63" t="s">
        <v>717</v>
      </c>
      <c r="H7" s="68" t="s">
        <v>585</v>
      </c>
    </row>
    <row r="8" spans="2:8" ht="22.35" customHeight="1" x14ac:dyDescent="0.2">
      <c r="B8" s="86" t="s">
        <v>523</v>
      </c>
      <c r="C8" s="87" t="s">
        <v>624</v>
      </c>
      <c r="D8" s="88" t="s">
        <v>502</v>
      </c>
      <c r="E8" s="89" t="s">
        <v>559</v>
      </c>
      <c r="F8" s="90" t="str">
        <f>내역서!J161</f>
        <v>0</v>
      </c>
      <c r="G8" s="90" t="s">
        <v>717</v>
      </c>
      <c r="H8" s="91" t="s">
        <v>717</v>
      </c>
    </row>
    <row r="9" spans="2:8" ht="22.35" customHeight="1" x14ac:dyDescent="0.2">
      <c r="B9" s="86" t="s">
        <v>544</v>
      </c>
      <c r="C9" s="87" t="s">
        <v>665</v>
      </c>
      <c r="D9" s="92" t="s">
        <v>610</v>
      </c>
      <c r="E9" s="93" t="s">
        <v>230</v>
      </c>
      <c r="F9" s="59">
        <f>TRUNC(F8*0.191,0)</f>
        <v>0</v>
      </c>
      <c r="G9" s="63" t="s">
        <v>617</v>
      </c>
      <c r="H9" s="68" t="s">
        <v>304</v>
      </c>
    </row>
    <row r="10" spans="2:8" ht="22.35" customHeight="1" x14ac:dyDescent="0.2">
      <c r="B10" s="86" t="s">
        <v>523</v>
      </c>
      <c r="C10" s="65" t="s">
        <v>390</v>
      </c>
      <c r="D10" s="92" t="s">
        <v>448</v>
      </c>
      <c r="E10" s="93" t="s">
        <v>572</v>
      </c>
      <c r="F10" s="59">
        <f>TRUNC((F8+F9),0)</f>
        <v>0</v>
      </c>
      <c r="G10" s="63" t="s">
        <v>717</v>
      </c>
      <c r="H10" s="68" t="s">
        <v>238</v>
      </c>
    </row>
    <row r="11" spans="2:8" ht="22.35" customHeight="1" x14ac:dyDescent="0.2">
      <c r="B11" s="86" t="s">
        <v>161</v>
      </c>
      <c r="C11" s="87" t="s">
        <v>717</v>
      </c>
      <c r="D11" s="88" t="s">
        <v>201</v>
      </c>
      <c r="E11" s="89" t="s">
        <v>637</v>
      </c>
      <c r="F11" s="90" t="str">
        <f>내역서!N161</f>
        <v>0</v>
      </c>
      <c r="G11" s="90" t="s">
        <v>717</v>
      </c>
      <c r="H11" s="91" t="s">
        <v>717</v>
      </c>
    </row>
    <row r="12" spans="2:8" ht="22.35" customHeight="1" x14ac:dyDescent="0.2">
      <c r="B12" s="86" t="s">
        <v>523</v>
      </c>
      <c r="C12" s="87" t="s">
        <v>717</v>
      </c>
      <c r="D12" s="88" t="s">
        <v>543</v>
      </c>
      <c r="E12" s="89" t="s">
        <v>348</v>
      </c>
      <c r="F12" s="25">
        <f>TRUNC(F10*0.0356,0)</f>
        <v>0</v>
      </c>
      <c r="G12" s="90" t="s">
        <v>654</v>
      </c>
      <c r="H12" s="91" t="s">
        <v>73</v>
      </c>
    </row>
    <row r="13" spans="2:8" ht="22.35" customHeight="1" x14ac:dyDescent="0.2">
      <c r="B13" s="86" t="s">
        <v>241</v>
      </c>
      <c r="C13" s="87" t="s">
        <v>717</v>
      </c>
      <c r="D13" s="88" t="s">
        <v>584</v>
      </c>
      <c r="E13" s="89" t="s">
        <v>641</v>
      </c>
      <c r="F13" s="25">
        <f>TRUNC(F10*0.0101,0)</f>
        <v>0</v>
      </c>
      <c r="G13" s="90" t="s">
        <v>526</v>
      </c>
      <c r="H13" s="91" t="s">
        <v>623</v>
      </c>
    </row>
    <row r="14" spans="2:8" ht="22.35" customHeight="1" x14ac:dyDescent="0.2">
      <c r="B14" s="86" t="s">
        <v>523</v>
      </c>
      <c r="C14" s="87" t="s">
        <v>150</v>
      </c>
      <c r="D14" s="88" t="s">
        <v>410</v>
      </c>
      <c r="E14" s="89" t="s">
        <v>341</v>
      </c>
      <c r="F14" s="25">
        <f>TRUNC(F8*0.03595,0)</f>
        <v>0</v>
      </c>
      <c r="G14" s="90" t="s">
        <v>200</v>
      </c>
      <c r="H14" s="91" t="s">
        <v>2</v>
      </c>
    </row>
    <row r="15" spans="2:8" ht="22.35" customHeight="1" x14ac:dyDescent="0.2">
      <c r="B15" s="86" t="s">
        <v>428</v>
      </c>
      <c r="C15" s="87" t="s">
        <v>717</v>
      </c>
      <c r="D15" s="88" t="s">
        <v>380</v>
      </c>
      <c r="E15" s="89" t="s">
        <v>85</v>
      </c>
      <c r="F15" s="25">
        <f>TRUNC(F8*0.0475,0)</f>
        <v>0</v>
      </c>
      <c r="G15" s="90" t="s">
        <v>219</v>
      </c>
      <c r="H15" s="91" t="s">
        <v>20</v>
      </c>
    </row>
    <row r="16" spans="2:8" ht="22.35" customHeight="1" x14ac:dyDescent="0.2">
      <c r="B16" s="86" t="s">
        <v>717</v>
      </c>
      <c r="C16" s="87" t="s">
        <v>717</v>
      </c>
      <c r="D16" s="88" t="s">
        <v>684</v>
      </c>
      <c r="E16" s="89" t="s">
        <v>384</v>
      </c>
      <c r="F16" s="25">
        <f>TRUNC(F14*0.1314,0)</f>
        <v>0</v>
      </c>
      <c r="G16" s="90" t="s">
        <v>65</v>
      </c>
      <c r="H16" s="91" t="s">
        <v>46</v>
      </c>
    </row>
    <row r="17" spans="2:8" ht="22.35" customHeight="1" x14ac:dyDescent="0.2">
      <c r="B17" s="86" t="s">
        <v>547</v>
      </c>
      <c r="C17" s="87" t="s">
        <v>717</v>
      </c>
      <c r="D17" s="88" t="s">
        <v>29</v>
      </c>
      <c r="E17" s="89" t="s">
        <v>135</v>
      </c>
      <c r="F17" s="25">
        <f>TRUNC(F8*0.023,0)</f>
        <v>0</v>
      </c>
      <c r="G17" s="90" t="s">
        <v>235</v>
      </c>
      <c r="H17" s="91" t="s">
        <v>218</v>
      </c>
    </row>
    <row r="18" spans="2:8" ht="22.35" customHeight="1" x14ac:dyDescent="0.2">
      <c r="B18" s="86" t="s">
        <v>717</v>
      </c>
      <c r="C18" s="87" t="s">
        <v>717</v>
      </c>
      <c r="D18" s="88" t="s">
        <v>357</v>
      </c>
      <c r="E18" s="89" t="s">
        <v>458</v>
      </c>
      <c r="F18" s="25">
        <f>TRUNC((F7+F8+F11)*0.0051,0)</f>
        <v>0</v>
      </c>
      <c r="G18" s="90" t="s">
        <v>632</v>
      </c>
      <c r="H18" s="91" t="s">
        <v>130</v>
      </c>
    </row>
    <row r="19" spans="2:8" ht="22.35" customHeight="1" x14ac:dyDescent="0.2">
      <c r="B19" s="86" t="s">
        <v>523</v>
      </c>
      <c r="C19" s="87" t="s">
        <v>717</v>
      </c>
      <c r="D19" s="88" t="s">
        <v>447</v>
      </c>
      <c r="E19" s="89" t="s">
        <v>19</v>
      </c>
      <c r="F19" s="25">
        <f>TRUNC((F7+F8)*0.0315*1.2,0)</f>
        <v>0</v>
      </c>
      <c r="G19" s="90" t="s">
        <v>652</v>
      </c>
      <c r="H19" s="91" t="s">
        <v>393</v>
      </c>
    </row>
    <row r="20" spans="2:8" ht="22.35" customHeight="1" x14ac:dyDescent="0.2">
      <c r="B20" s="86" t="s">
        <v>717</v>
      </c>
      <c r="C20" s="87" t="s">
        <v>717</v>
      </c>
      <c r="D20" s="88" t="s">
        <v>362</v>
      </c>
      <c r="E20" s="89" t="s">
        <v>409</v>
      </c>
      <c r="F20" s="25">
        <f>TRUNC((F7+F8+F11)*0.005,0)</f>
        <v>0</v>
      </c>
      <c r="G20" s="90" t="s">
        <v>253</v>
      </c>
      <c r="H20" s="91" t="s">
        <v>439</v>
      </c>
    </row>
    <row r="21" spans="2:8" ht="22.35" customHeight="1" x14ac:dyDescent="0.2">
      <c r="B21" s="86" t="s">
        <v>717</v>
      </c>
      <c r="C21" s="87" t="s">
        <v>717</v>
      </c>
      <c r="D21" s="88" t="s">
        <v>583</v>
      </c>
      <c r="E21" s="89" t="s">
        <v>114</v>
      </c>
      <c r="F21" s="25"/>
      <c r="G21" s="90" t="s">
        <v>717</v>
      </c>
      <c r="H21" s="91" t="s">
        <v>717</v>
      </c>
    </row>
    <row r="22" spans="2:8" ht="22.35" customHeight="1" x14ac:dyDescent="0.2">
      <c r="B22" s="86" t="s">
        <v>717</v>
      </c>
      <c r="C22" s="87" t="s">
        <v>390</v>
      </c>
      <c r="D22" s="88" t="s">
        <v>339</v>
      </c>
      <c r="E22" s="89" t="s">
        <v>528</v>
      </c>
      <c r="F22" s="25">
        <f>TRUNC((F7+F8+F11)*0,0)</f>
        <v>0</v>
      </c>
      <c r="G22" s="90" t="s">
        <v>491</v>
      </c>
      <c r="H22" s="91" t="s">
        <v>703</v>
      </c>
    </row>
    <row r="23" spans="2:8" ht="22.35" customHeight="1" x14ac:dyDescent="0.2">
      <c r="B23" s="86" t="s">
        <v>717</v>
      </c>
      <c r="C23" s="87" t="s">
        <v>717</v>
      </c>
      <c r="D23" s="88" t="s">
        <v>387</v>
      </c>
      <c r="E23" s="89" t="s">
        <v>118</v>
      </c>
      <c r="F23" s="25">
        <f>TRUNC(F10*0.00006,0)</f>
        <v>0</v>
      </c>
      <c r="G23" s="90" t="s">
        <v>418</v>
      </c>
      <c r="H23" s="91" t="s">
        <v>609</v>
      </c>
    </row>
    <row r="24" spans="2:8" ht="22.35" customHeight="1" x14ac:dyDescent="0.2">
      <c r="B24" s="86" t="s">
        <v>717</v>
      </c>
      <c r="C24" s="87" t="s">
        <v>717</v>
      </c>
      <c r="D24" s="88" t="s">
        <v>400</v>
      </c>
      <c r="E24" s="89" t="s">
        <v>515</v>
      </c>
      <c r="F24" s="25">
        <f>TRUNC(F10*0.0009,0)</f>
        <v>0</v>
      </c>
      <c r="G24" s="90" t="s">
        <v>8</v>
      </c>
      <c r="H24" s="91" t="s">
        <v>210</v>
      </c>
    </row>
    <row r="25" spans="2:8" ht="22.35" customHeight="1" x14ac:dyDescent="0.2">
      <c r="B25" s="86" t="s">
        <v>717</v>
      </c>
      <c r="C25" s="87" t="s">
        <v>717</v>
      </c>
      <c r="D25" s="92" t="s">
        <v>301</v>
      </c>
      <c r="E25" s="93" t="s">
        <v>608</v>
      </c>
      <c r="F25" s="59">
        <f>TRUNC((F7+F10)*0.055,0)</f>
        <v>0</v>
      </c>
      <c r="G25" s="63" t="s">
        <v>303</v>
      </c>
      <c r="H25" s="68" t="s">
        <v>99</v>
      </c>
    </row>
    <row r="26" spans="2:8" ht="22.35" customHeight="1" x14ac:dyDescent="0.2">
      <c r="B26" s="83" t="s">
        <v>717</v>
      </c>
      <c r="C26" s="65" t="s">
        <v>717</v>
      </c>
      <c r="D26" s="92" t="s">
        <v>448</v>
      </c>
      <c r="E26" s="93" t="s">
        <v>247</v>
      </c>
      <c r="F26" s="59">
        <f>TRUNC((F11+F12+F13+F14+F15+F16+F17+F18+F19+F20+F21+F22+F23+F24+F25),0)</f>
        <v>0</v>
      </c>
      <c r="G26" s="63" t="s">
        <v>717</v>
      </c>
      <c r="H26" s="68" t="s">
        <v>372</v>
      </c>
    </row>
    <row r="27" spans="2:8" ht="22.35" customHeight="1" x14ac:dyDescent="0.2">
      <c r="B27" s="94" t="s">
        <v>717</v>
      </c>
      <c r="C27" s="92" t="s">
        <v>717</v>
      </c>
      <c r="D27" s="92" t="s">
        <v>446</v>
      </c>
      <c r="E27" s="93" t="s">
        <v>693</v>
      </c>
      <c r="F27" s="59">
        <f>TRUNC((F7+F10+F26),0)</f>
        <v>0</v>
      </c>
      <c r="G27" s="63" t="s">
        <v>717</v>
      </c>
      <c r="H27" s="68" t="s">
        <v>149</v>
      </c>
    </row>
    <row r="28" spans="2:8" ht="22.35" customHeight="1" x14ac:dyDescent="0.2">
      <c r="B28" s="94" t="s">
        <v>717</v>
      </c>
      <c r="C28" s="92" t="s">
        <v>717</v>
      </c>
      <c r="D28" s="92" t="s">
        <v>399</v>
      </c>
      <c r="E28" s="93" t="s">
        <v>308</v>
      </c>
      <c r="F28" s="59">
        <f>TRUNC(F27*0.08,0)</f>
        <v>0</v>
      </c>
      <c r="G28" s="63" t="s">
        <v>525</v>
      </c>
      <c r="H28" s="68" t="s">
        <v>607</v>
      </c>
    </row>
    <row r="29" spans="2:8" ht="22.35" customHeight="1" x14ac:dyDescent="0.2">
      <c r="B29" s="94" t="s">
        <v>717</v>
      </c>
      <c r="C29" s="92" t="s">
        <v>717</v>
      </c>
      <c r="D29" s="92" t="s">
        <v>64</v>
      </c>
      <c r="E29" s="93" t="s">
        <v>597</v>
      </c>
      <c r="F29" s="59">
        <f>TRUNC((F10+F26+F28)*0.1463,0)</f>
        <v>0</v>
      </c>
      <c r="G29" s="63" t="s">
        <v>213</v>
      </c>
      <c r="H29" s="68" t="s">
        <v>169</v>
      </c>
    </row>
    <row r="30" spans="2:8" ht="22.35" customHeight="1" x14ac:dyDescent="0.2">
      <c r="B30" s="94" t="s">
        <v>717</v>
      </c>
      <c r="C30" s="92" t="s">
        <v>717</v>
      </c>
      <c r="D30" s="92" t="s">
        <v>389</v>
      </c>
      <c r="E30" s="93" t="s">
        <v>179</v>
      </c>
      <c r="F30" s="59">
        <f>TRUNC((F27+F28+F29),0)</f>
        <v>0</v>
      </c>
      <c r="G30" s="63" t="s">
        <v>717</v>
      </c>
      <c r="H30" s="68" t="s">
        <v>404</v>
      </c>
    </row>
    <row r="31" spans="2:8" ht="22.35" customHeight="1" x14ac:dyDescent="0.2">
      <c r="B31" s="94" t="s">
        <v>717</v>
      </c>
      <c r="C31" s="92" t="s">
        <v>717</v>
      </c>
      <c r="D31" s="92" t="s">
        <v>144</v>
      </c>
      <c r="E31" s="93" t="s">
        <v>576</v>
      </c>
      <c r="F31" s="59">
        <f>IF(L52&lt;&gt; "0.9",TRUNC(F30*0.1,0),TRUNC(F30*0.1,0)+1)</f>
        <v>0</v>
      </c>
      <c r="G31" s="63" t="s">
        <v>709</v>
      </c>
      <c r="H31" s="68" t="s">
        <v>374</v>
      </c>
    </row>
    <row r="32" spans="2:8" ht="22.35" customHeight="1" x14ac:dyDescent="0.2">
      <c r="B32" s="94" t="s">
        <v>717</v>
      </c>
      <c r="C32" s="92" t="s">
        <v>717</v>
      </c>
      <c r="D32" s="92" t="s">
        <v>575</v>
      </c>
      <c r="E32" s="93" t="s">
        <v>195</v>
      </c>
      <c r="F32" s="59">
        <f>TRUNC((F30+F31),0)</f>
        <v>0</v>
      </c>
      <c r="G32" s="63" t="s">
        <v>717</v>
      </c>
      <c r="H32" s="68" t="s">
        <v>54</v>
      </c>
    </row>
    <row r="33" spans="2:13" ht="22.35" customHeight="1" x14ac:dyDescent="0.2">
      <c r="B33" s="94" t="s">
        <v>717</v>
      </c>
      <c r="C33" s="92" t="s">
        <v>717</v>
      </c>
      <c r="D33" s="92" t="s">
        <v>519</v>
      </c>
      <c r="E33" s="93" t="s">
        <v>696</v>
      </c>
      <c r="F33" s="63">
        <f>내역서!H189</f>
        <v>0</v>
      </c>
      <c r="G33" s="63" t="s">
        <v>717</v>
      </c>
      <c r="H33" s="68" t="s">
        <v>717</v>
      </c>
      <c r="L33">
        <f>내역서!H189</f>
        <v>0</v>
      </c>
      <c r="M33">
        <f>내역서!H193+내역서!H201+내역서!H217+내역서!H220+내역서!H225</f>
        <v>0</v>
      </c>
    </row>
    <row r="34" spans="2:13" ht="22.35" customHeight="1" x14ac:dyDescent="0.2">
      <c r="B34" s="94" t="s">
        <v>717</v>
      </c>
      <c r="C34" s="92" t="s">
        <v>717</v>
      </c>
      <c r="D34" s="92" t="s">
        <v>596</v>
      </c>
      <c r="E34" s="93" t="s">
        <v>300</v>
      </c>
      <c r="F34" s="63">
        <f>내역서!H230</f>
        <v>0</v>
      </c>
      <c r="G34" s="63" t="s">
        <v>717</v>
      </c>
      <c r="H34" s="68" t="s">
        <v>717</v>
      </c>
      <c r="L34">
        <f>내역서!H230</f>
        <v>0</v>
      </c>
    </row>
    <row r="35" spans="2:13" ht="22.35" customHeight="1" x14ac:dyDescent="0.2">
      <c r="B35" s="95" t="s">
        <v>717</v>
      </c>
      <c r="C35" s="96" t="s">
        <v>717</v>
      </c>
      <c r="D35" s="96" t="s">
        <v>167</v>
      </c>
      <c r="E35" s="97" t="s">
        <v>563</v>
      </c>
      <c r="F35" s="27">
        <f>TRUNC((F32+F33+F34),5)</f>
        <v>0</v>
      </c>
      <c r="G35" s="75" t="s">
        <v>717</v>
      </c>
      <c r="H35" s="76" t="s">
        <v>467</v>
      </c>
    </row>
    <row r="36" spans="2:13" x14ac:dyDescent="0.2">
      <c r="B36" s="29"/>
      <c r="C36" s="29"/>
      <c r="D36" s="29"/>
      <c r="E36" s="29"/>
      <c r="F36" s="29"/>
      <c r="G36" s="29"/>
      <c r="H36" s="29"/>
    </row>
    <row r="52" spans="12:12" x14ac:dyDescent="0.2">
      <c r="L52" t="str">
        <f>RIGHT(F30*0.1,3)</f>
        <v>0</v>
      </c>
    </row>
  </sheetData>
  <mergeCells count="2">
    <mergeCell ref="B3:D3"/>
    <mergeCell ref="B1:H2"/>
  </mergeCells>
  <phoneticPr fontId="10" type="noConversion"/>
  <pageMargins left="0.59055118110236215" right="7.874015748031496E-2" top="0.6692913385826772" bottom="0.59055118110236215" header="0.5" footer="0.5"/>
  <pageSetup paperSize="9" orientation="portrait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0"/>
  <sheetViews>
    <sheetView workbookViewId="0">
      <pane ySplit="3" topLeftCell="A22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8.140625" customWidth="1"/>
    <col min="3" max="3" width="27.85546875" customWidth="1"/>
    <col min="4" max="4" width="22.140625" customWidth="1"/>
    <col min="5" max="5" width="14.140625" customWidth="1"/>
    <col min="6" max="6" width="8.140625" customWidth="1"/>
    <col min="7" max="7" width="19.140625" customWidth="1"/>
    <col min="8" max="8" width="16.7109375" customWidth="1"/>
    <col min="9" max="9" width="16.140625" customWidth="1"/>
    <col min="10" max="10" width="17" customWidth="1"/>
    <col min="11" max="11" width="14.140625" customWidth="1"/>
  </cols>
  <sheetData>
    <row r="1" spans="2:11" ht="24.95" customHeight="1" x14ac:dyDescent="0.2">
      <c r="B1" s="102" t="s">
        <v>568</v>
      </c>
      <c r="C1" s="102"/>
      <c r="D1" s="102"/>
      <c r="E1" s="102"/>
      <c r="F1" s="102"/>
      <c r="G1" s="102"/>
      <c r="H1" s="102"/>
      <c r="I1" s="102"/>
      <c r="J1" s="102"/>
      <c r="K1" s="102"/>
    </row>
    <row r="2" spans="2:11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</row>
    <row r="3" spans="2:11" ht="30.75" customHeight="1" x14ac:dyDescent="0.2">
      <c r="B3" s="30" t="s">
        <v>712</v>
      </c>
      <c r="C3" s="23" t="s">
        <v>463</v>
      </c>
      <c r="D3" s="23" t="s">
        <v>562</v>
      </c>
      <c r="E3" s="23" t="s">
        <v>23</v>
      </c>
      <c r="F3" s="23" t="s">
        <v>270</v>
      </c>
      <c r="G3" s="23" t="s">
        <v>683</v>
      </c>
      <c r="H3" s="23" t="s">
        <v>601</v>
      </c>
      <c r="I3" s="23" t="s">
        <v>443</v>
      </c>
      <c r="J3" s="23" t="s">
        <v>49</v>
      </c>
      <c r="K3" s="24" t="s">
        <v>163</v>
      </c>
    </row>
    <row r="4" spans="2:11" ht="16.899999999999999" customHeight="1" x14ac:dyDescent="0.2">
      <c r="B4" s="83" t="s">
        <v>312</v>
      </c>
      <c r="C4" s="65" t="s">
        <v>407</v>
      </c>
      <c r="D4" s="65" t="s">
        <v>717</v>
      </c>
      <c r="E4" s="59"/>
      <c r="F4" s="66" t="s">
        <v>717</v>
      </c>
      <c r="G4" s="59"/>
      <c r="H4" s="63">
        <f>내역서!J5</f>
        <v>0</v>
      </c>
      <c r="I4" s="63">
        <f>내역서!L5</f>
        <v>0</v>
      </c>
      <c r="J4" s="63">
        <f>내역서!N5</f>
        <v>0</v>
      </c>
      <c r="K4" s="68" t="s">
        <v>717</v>
      </c>
    </row>
    <row r="5" spans="2:11" ht="16.899999999999999" customHeight="1" x14ac:dyDescent="0.2">
      <c r="B5" s="83" t="s">
        <v>349</v>
      </c>
      <c r="C5" s="65" t="s">
        <v>198</v>
      </c>
      <c r="D5" s="65" t="s">
        <v>717</v>
      </c>
      <c r="E5" s="59"/>
      <c r="F5" s="66" t="s">
        <v>717</v>
      </c>
      <c r="G5" s="59"/>
      <c r="H5" s="63">
        <f>내역서!J6</f>
        <v>0</v>
      </c>
      <c r="I5" s="63">
        <f>내역서!L6</f>
        <v>0</v>
      </c>
      <c r="J5" s="63">
        <f>내역서!N6</f>
        <v>0</v>
      </c>
      <c r="K5" s="68" t="s">
        <v>717</v>
      </c>
    </row>
    <row r="6" spans="2:11" ht="16.899999999999999" customHeight="1" x14ac:dyDescent="0.2">
      <c r="B6" s="83" t="s">
        <v>532</v>
      </c>
      <c r="C6" s="65" t="s">
        <v>277</v>
      </c>
      <c r="D6" s="65" t="s">
        <v>717</v>
      </c>
      <c r="E6" s="59"/>
      <c r="F6" s="66" t="s">
        <v>717</v>
      </c>
      <c r="G6" s="59"/>
      <c r="H6" s="63">
        <f>내역서!J22</f>
        <v>0</v>
      </c>
      <c r="I6" s="63">
        <f>내역서!L22</f>
        <v>0</v>
      </c>
      <c r="J6" s="63">
        <f>내역서!N22</f>
        <v>0</v>
      </c>
      <c r="K6" s="68" t="s">
        <v>717</v>
      </c>
    </row>
    <row r="7" spans="2:11" ht="16.899999999999999" customHeight="1" x14ac:dyDescent="0.2">
      <c r="B7" s="83" t="s">
        <v>13</v>
      </c>
      <c r="C7" s="65" t="s">
        <v>174</v>
      </c>
      <c r="D7" s="65" t="s">
        <v>717</v>
      </c>
      <c r="E7" s="59"/>
      <c r="F7" s="66" t="s">
        <v>717</v>
      </c>
      <c r="G7" s="59"/>
      <c r="H7" s="63">
        <f>내역서!J23</f>
        <v>0</v>
      </c>
      <c r="I7" s="63">
        <f>내역서!L23</f>
        <v>0</v>
      </c>
      <c r="J7" s="63">
        <f>내역서!N23</f>
        <v>0</v>
      </c>
      <c r="K7" s="68" t="s">
        <v>717</v>
      </c>
    </row>
    <row r="8" spans="2:11" ht="16.899999999999999" customHeight="1" x14ac:dyDescent="0.2">
      <c r="B8" s="83" t="s">
        <v>535</v>
      </c>
      <c r="C8" s="65" t="s">
        <v>133</v>
      </c>
      <c r="D8" s="65" t="s">
        <v>717</v>
      </c>
      <c r="E8" s="59"/>
      <c r="F8" s="66" t="s">
        <v>717</v>
      </c>
      <c r="G8" s="59"/>
      <c r="H8" s="63">
        <f>내역서!J30</f>
        <v>0</v>
      </c>
      <c r="I8" s="63">
        <f>내역서!L30</f>
        <v>0</v>
      </c>
      <c r="J8" s="63">
        <f>내역서!N30</f>
        <v>0</v>
      </c>
      <c r="K8" s="68" t="s">
        <v>717</v>
      </c>
    </row>
    <row r="9" spans="2:11" ht="16.899999999999999" customHeight="1" x14ac:dyDescent="0.2">
      <c r="B9" s="83" t="s">
        <v>111</v>
      </c>
      <c r="C9" s="65" t="s">
        <v>222</v>
      </c>
      <c r="D9" s="65" t="s">
        <v>717</v>
      </c>
      <c r="E9" s="59"/>
      <c r="F9" s="66" t="s">
        <v>717</v>
      </c>
      <c r="G9" s="59"/>
      <c r="H9" s="63">
        <f>내역서!J36</f>
        <v>0</v>
      </c>
      <c r="I9" s="63">
        <f>내역서!L36</f>
        <v>0</v>
      </c>
      <c r="J9" s="63">
        <f>내역서!N36</f>
        <v>0</v>
      </c>
      <c r="K9" s="68" t="s">
        <v>717</v>
      </c>
    </row>
    <row r="10" spans="2:11" ht="16.899999999999999" customHeight="1" x14ac:dyDescent="0.2">
      <c r="B10" s="83" t="s">
        <v>392</v>
      </c>
      <c r="C10" s="65" t="s">
        <v>17</v>
      </c>
      <c r="D10" s="65" t="s">
        <v>717</v>
      </c>
      <c r="E10" s="59"/>
      <c r="F10" s="66" t="s">
        <v>717</v>
      </c>
      <c r="G10" s="59"/>
      <c r="H10" s="63">
        <f>내역서!J47</f>
        <v>0</v>
      </c>
      <c r="I10" s="63">
        <f>내역서!L47</f>
        <v>0</v>
      </c>
      <c r="J10" s="63">
        <f>내역서!N47</f>
        <v>0</v>
      </c>
      <c r="K10" s="68" t="s">
        <v>717</v>
      </c>
    </row>
    <row r="11" spans="2:11" ht="16.899999999999999" customHeight="1" x14ac:dyDescent="0.2">
      <c r="B11" s="83" t="s">
        <v>714</v>
      </c>
      <c r="C11" s="65" t="s">
        <v>550</v>
      </c>
      <c r="D11" s="65" t="s">
        <v>717</v>
      </c>
      <c r="E11" s="59"/>
      <c r="F11" s="66" t="s">
        <v>717</v>
      </c>
      <c r="G11" s="59"/>
      <c r="H11" s="63">
        <f>내역서!J50</f>
        <v>0</v>
      </c>
      <c r="I11" s="63">
        <f>내역서!L50</f>
        <v>0</v>
      </c>
      <c r="J11" s="63">
        <f>내역서!N50</f>
        <v>0</v>
      </c>
      <c r="K11" s="68" t="s">
        <v>717</v>
      </c>
    </row>
    <row r="12" spans="2:11" ht="16.899999999999999" customHeight="1" x14ac:dyDescent="0.2">
      <c r="B12" s="83" t="s">
        <v>139</v>
      </c>
      <c r="C12" s="65" t="s">
        <v>591</v>
      </c>
      <c r="D12" s="65" t="s">
        <v>717</v>
      </c>
      <c r="E12" s="59"/>
      <c r="F12" s="66" t="s">
        <v>717</v>
      </c>
      <c r="G12" s="59"/>
      <c r="H12" s="63">
        <f>내역서!J51</f>
        <v>0</v>
      </c>
      <c r="I12" s="63">
        <f>내역서!L51</f>
        <v>0</v>
      </c>
      <c r="J12" s="63">
        <f>내역서!N51</f>
        <v>0</v>
      </c>
      <c r="K12" s="68" t="s">
        <v>717</v>
      </c>
    </row>
    <row r="13" spans="2:11" ht="16.899999999999999" customHeight="1" x14ac:dyDescent="0.2">
      <c r="B13" s="83" t="s">
        <v>155</v>
      </c>
      <c r="C13" s="65" t="s">
        <v>225</v>
      </c>
      <c r="D13" s="65" t="s">
        <v>717</v>
      </c>
      <c r="E13" s="59"/>
      <c r="F13" s="66" t="s">
        <v>717</v>
      </c>
      <c r="G13" s="59"/>
      <c r="H13" s="63">
        <f>내역서!J55</f>
        <v>0</v>
      </c>
      <c r="I13" s="63">
        <f>내역서!L55</f>
        <v>0</v>
      </c>
      <c r="J13" s="63">
        <f>내역서!N55</f>
        <v>0</v>
      </c>
      <c r="K13" s="68" t="s">
        <v>717</v>
      </c>
    </row>
    <row r="14" spans="2:11" ht="16.899999999999999" customHeight="1" x14ac:dyDescent="0.2">
      <c r="B14" s="83" t="s">
        <v>507</v>
      </c>
      <c r="C14" s="65" t="s">
        <v>436</v>
      </c>
      <c r="D14" s="65" t="s">
        <v>351</v>
      </c>
      <c r="E14" s="59"/>
      <c r="F14" s="66" t="s">
        <v>717</v>
      </c>
      <c r="G14" s="59"/>
      <c r="H14" s="63">
        <f>내역서!J56</f>
        <v>0</v>
      </c>
      <c r="I14" s="63">
        <f>내역서!L56</f>
        <v>0</v>
      </c>
      <c r="J14" s="63">
        <f>내역서!N56</f>
        <v>0</v>
      </c>
      <c r="K14" s="68" t="s">
        <v>717</v>
      </c>
    </row>
    <row r="15" spans="2:11" ht="16.899999999999999" customHeight="1" x14ac:dyDescent="0.2">
      <c r="B15" s="83" t="s">
        <v>34</v>
      </c>
      <c r="C15" s="65" t="s">
        <v>320</v>
      </c>
      <c r="D15" s="65" t="s">
        <v>619</v>
      </c>
      <c r="E15" s="59"/>
      <c r="F15" s="66" t="s">
        <v>717</v>
      </c>
      <c r="G15" s="59"/>
      <c r="H15" s="63">
        <f>내역서!J62</f>
        <v>0</v>
      </c>
      <c r="I15" s="63">
        <f>내역서!L62</f>
        <v>0</v>
      </c>
      <c r="J15" s="63">
        <f>내역서!N62</f>
        <v>0</v>
      </c>
      <c r="K15" s="68" t="s">
        <v>717</v>
      </c>
    </row>
    <row r="16" spans="2:11" ht="16.899999999999999" customHeight="1" x14ac:dyDescent="0.2">
      <c r="B16" s="83" t="s">
        <v>434</v>
      </c>
      <c r="C16" s="65" t="s">
        <v>649</v>
      </c>
      <c r="D16" s="65" t="s">
        <v>342</v>
      </c>
      <c r="E16" s="59"/>
      <c r="F16" s="66" t="s">
        <v>717</v>
      </c>
      <c r="G16" s="59"/>
      <c r="H16" s="63">
        <f>내역서!J64</f>
        <v>0</v>
      </c>
      <c r="I16" s="63">
        <f>내역서!L64</f>
        <v>0</v>
      </c>
      <c r="J16" s="63">
        <f>내역서!N64</f>
        <v>0</v>
      </c>
      <c r="K16" s="68" t="s">
        <v>717</v>
      </c>
    </row>
    <row r="17" spans="2:11" ht="16.899999999999999" customHeight="1" x14ac:dyDescent="0.2">
      <c r="B17" s="83" t="s">
        <v>154</v>
      </c>
      <c r="C17" s="65" t="s">
        <v>411</v>
      </c>
      <c r="D17" s="65" t="s">
        <v>402</v>
      </c>
      <c r="E17" s="59"/>
      <c r="F17" s="66" t="s">
        <v>717</v>
      </c>
      <c r="G17" s="59"/>
      <c r="H17" s="63">
        <f>내역서!J67</f>
        <v>0</v>
      </c>
      <c r="I17" s="63">
        <f>내역서!L67</f>
        <v>0</v>
      </c>
      <c r="J17" s="63">
        <f>내역서!N67</f>
        <v>0</v>
      </c>
      <c r="K17" s="68" t="s">
        <v>717</v>
      </c>
    </row>
    <row r="18" spans="2:11" ht="16.899999999999999" customHeight="1" x14ac:dyDescent="0.2">
      <c r="B18" s="83" t="s">
        <v>482</v>
      </c>
      <c r="C18" s="65" t="s">
        <v>337</v>
      </c>
      <c r="D18" s="65" t="s">
        <v>717</v>
      </c>
      <c r="E18" s="59"/>
      <c r="F18" s="66" t="s">
        <v>717</v>
      </c>
      <c r="G18" s="59"/>
      <c r="H18" s="63">
        <f>내역서!J71</f>
        <v>0</v>
      </c>
      <c r="I18" s="63">
        <f>내역서!L71</f>
        <v>0</v>
      </c>
      <c r="J18" s="63">
        <f>내역서!N71</f>
        <v>0</v>
      </c>
      <c r="K18" s="68" t="s">
        <v>717</v>
      </c>
    </row>
    <row r="19" spans="2:11" ht="16.899999999999999" customHeight="1" x14ac:dyDescent="0.2">
      <c r="B19" s="83" t="s">
        <v>56</v>
      </c>
      <c r="C19" s="65" t="s">
        <v>355</v>
      </c>
      <c r="D19" s="65" t="s">
        <v>717</v>
      </c>
      <c r="E19" s="59"/>
      <c r="F19" s="66" t="s">
        <v>717</v>
      </c>
      <c r="G19" s="59"/>
      <c r="H19" s="63">
        <f>내역서!J78</f>
        <v>0</v>
      </c>
      <c r="I19" s="63">
        <f>내역서!L78</f>
        <v>0</v>
      </c>
      <c r="J19" s="63">
        <f>내역서!N78</f>
        <v>0</v>
      </c>
      <c r="K19" s="68" t="s">
        <v>717</v>
      </c>
    </row>
    <row r="20" spans="2:11" ht="16.899999999999999" customHeight="1" x14ac:dyDescent="0.2">
      <c r="B20" s="83" t="s">
        <v>340</v>
      </c>
      <c r="C20" s="65" t="s">
        <v>588</v>
      </c>
      <c r="D20" s="65" t="s">
        <v>717</v>
      </c>
      <c r="E20" s="59"/>
      <c r="F20" s="66" t="s">
        <v>717</v>
      </c>
      <c r="G20" s="59"/>
      <c r="H20" s="63">
        <f>내역서!J86</f>
        <v>0</v>
      </c>
      <c r="I20" s="63">
        <f>내역서!L86</f>
        <v>0</v>
      </c>
      <c r="J20" s="63">
        <f>내역서!N86</f>
        <v>0</v>
      </c>
      <c r="K20" s="68" t="s">
        <v>717</v>
      </c>
    </row>
    <row r="21" spans="2:11" ht="16.899999999999999" customHeight="1" x14ac:dyDescent="0.2">
      <c r="B21" s="83" t="s">
        <v>354</v>
      </c>
      <c r="C21" s="65" t="s">
        <v>556</v>
      </c>
      <c r="D21" s="65" t="s">
        <v>717</v>
      </c>
      <c r="E21" s="59"/>
      <c r="F21" s="66" t="s">
        <v>717</v>
      </c>
      <c r="G21" s="59"/>
      <c r="H21" s="63">
        <f>내역서!J87</f>
        <v>0</v>
      </c>
      <c r="I21" s="63">
        <f>내역서!L87</f>
        <v>0</v>
      </c>
      <c r="J21" s="63">
        <f>내역서!N87</f>
        <v>0</v>
      </c>
      <c r="K21" s="68" t="s">
        <v>717</v>
      </c>
    </row>
    <row r="22" spans="2:11" ht="16.899999999999999" customHeight="1" x14ac:dyDescent="0.2">
      <c r="B22" s="83" t="s">
        <v>160</v>
      </c>
      <c r="C22" s="65" t="s">
        <v>43</v>
      </c>
      <c r="D22" s="65" t="s">
        <v>717</v>
      </c>
      <c r="E22" s="59"/>
      <c r="F22" s="66" t="s">
        <v>717</v>
      </c>
      <c r="G22" s="59"/>
      <c r="H22" s="63">
        <f>내역서!J94</f>
        <v>0</v>
      </c>
      <c r="I22" s="63">
        <f>내역서!L94</f>
        <v>0</v>
      </c>
      <c r="J22" s="63">
        <f>내역서!N94</f>
        <v>0</v>
      </c>
      <c r="K22" s="68" t="s">
        <v>717</v>
      </c>
    </row>
    <row r="23" spans="2:11" ht="16.899999999999999" customHeight="1" x14ac:dyDescent="0.2">
      <c r="B23" s="83" t="s">
        <v>479</v>
      </c>
      <c r="C23" s="65" t="s">
        <v>587</v>
      </c>
      <c r="D23" s="65" t="s">
        <v>717</v>
      </c>
      <c r="E23" s="59"/>
      <c r="F23" s="66" t="s">
        <v>717</v>
      </c>
      <c r="G23" s="59"/>
      <c r="H23" s="63">
        <f>내역서!J99</f>
        <v>0</v>
      </c>
      <c r="I23" s="63">
        <f>내역서!L99</f>
        <v>0</v>
      </c>
      <c r="J23" s="63">
        <f>내역서!N99</f>
        <v>0</v>
      </c>
      <c r="K23" s="68" t="s">
        <v>717</v>
      </c>
    </row>
    <row r="24" spans="2:11" ht="16.899999999999999" customHeight="1" x14ac:dyDescent="0.2">
      <c r="B24" s="83" t="s">
        <v>41</v>
      </c>
      <c r="C24" s="65" t="s">
        <v>292</v>
      </c>
      <c r="D24" s="65" t="s">
        <v>717</v>
      </c>
      <c r="E24" s="59"/>
      <c r="F24" s="66" t="s">
        <v>717</v>
      </c>
      <c r="G24" s="59"/>
      <c r="H24" s="63">
        <f>내역서!J102</f>
        <v>0</v>
      </c>
      <c r="I24" s="63">
        <f>내역서!L102</f>
        <v>0</v>
      </c>
      <c r="J24" s="63">
        <f>내역서!N102</f>
        <v>0</v>
      </c>
      <c r="K24" s="68" t="s">
        <v>717</v>
      </c>
    </row>
    <row r="25" spans="2:11" ht="16.899999999999999" customHeight="1" x14ac:dyDescent="0.2">
      <c r="B25" s="83" t="s">
        <v>425</v>
      </c>
      <c r="C25" s="65" t="s">
        <v>220</v>
      </c>
      <c r="D25" s="65" t="s">
        <v>717</v>
      </c>
      <c r="E25" s="59"/>
      <c r="F25" s="66" t="s">
        <v>717</v>
      </c>
      <c r="G25" s="59"/>
      <c r="H25" s="63">
        <f>내역서!J105</f>
        <v>0</v>
      </c>
      <c r="I25" s="63">
        <f>내역서!L105</f>
        <v>0</v>
      </c>
      <c r="J25" s="63">
        <f>내역서!N105</f>
        <v>0</v>
      </c>
      <c r="K25" s="68" t="s">
        <v>717</v>
      </c>
    </row>
    <row r="26" spans="2:11" ht="16.899999999999999" customHeight="1" x14ac:dyDescent="0.2">
      <c r="B26" s="83" t="s">
        <v>96</v>
      </c>
      <c r="C26" s="65" t="s">
        <v>459</v>
      </c>
      <c r="D26" s="65" t="s">
        <v>717</v>
      </c>
      <c r="E26" s="59"/>
      <c r="F26" s="66" t="s">
        <v>717</v>
      </c>
      <c r="G26" s="59"/>
      <c r="H26" s="63">
        <f>내역서!J113</f>
        <v>0</v>
      </c>
      <c r="I26" s="63">
        <f>내역서!L113</f>
        <v>0</v>
      </c>
      <c r="J26" s="63">
        <f>내역서!N113</f>
        <v>0</v>
      </c>
      <c r="K26" s="68" t="s">
        <v>717</v>
      </c>
    </row>
    <row r="27" spans="2:11" ht="16.899999999999999" customHeight="1" x14ac:dyDescent="0.2">
      <c r="B27" s="83" t="s">
        <v>497</v>
      </c>
      <c r="C27" s="65" t="s">
        <v>644</v>
      </c>
      <c r="D27" s="65" t="s">
        <v>717</v>
      </c>
      <c r="E27" s="59"/>
      <c r="F27" s="66" t="s">
        <v>717</v>
      </c>
      <c r="G27" s="59"/>
      <c r="H27" s="63">
        <f>내역서!J121</f>
        <v>0</v>
      </c>
      <c r="I27" s="63">
        <f>내역서!L121</f>
        <v>0</v>
      </c>
      <c r="J27" s="63">
        <f>내역서!N121</f>
        <v>0</v>
      </c>
      <c r="K27" s="68" t="s">
        <v>717</v>
      </c>
    </row>
    <row r="28" spans="2:11" ht="16.899999999999999" customHeight="1" x14ac:dyDescent="0.2">
      <c r="B28" s="83" t="s">
        <v>97</v>
      </c>
      <c r="C28" s="65" t="s">
        <v>40</v>
      </c>
      <c r="D28" s="65" t="s">
        <v>717</v>
      </c>
      <c r="E28" s="59"/>
      <c r="F28" s="66" t="s">
        <v>717</v>
      </c>
      <c r="G28" s="59"/>
      <c r="H28" s="63">
        <f>내역서!J124</f>
        <v>0</v>
      </c>
      <c r="I28" s="63">
        <f>내역서!L124</f>
        <v>0</v>
      </c>
      <c r="J28" s="63">
        <f>내역서!N124</f>
        <v>0</v>
      </c>
      <c r="K28" s="68" t="s">
        <v>717</v>
      </c>
    </row>
    <row r="29" spans="2:11" ht="16.899999999999999" customHeight="1" x14ac:dyDescent="0.2">
      <c r="B29" s="83" t="s">
        <v>488</v>
      </c>
      <c r="C29" s="65" t="s">
        <v>26</v>
      </c>
      <c r="D29" s="65" t="s">
        <v>717</v>
      </c>
      <c r="E29" s="59"/>
      <c r="F29" s="66" t="s">
        <v>717</v>
      </c>
      <c r="G29" s="59"/>
      <c r="H29" s="63">
        <f>내역서!J127</f>
        <v>0</v>
      </c>
      <c r="I29" s="63">
        <f>내역서!L127</f>
        <v>0</v>
      </c>
      <c r="J29" s="63">
        <f>내역서!N127</f>
        <v>0</v>
      </c>
      <c r="K29" s="68" t="s">
        <v>717</v>
      </c>
    </row>
    <row r="30" spans="2:11" ht="16.899999999999999" customHeight="1" x14ac:dyDescent="0.2">
      <c r="B30" s="83" t="s">
        <v>522</v>
      </c>
      <c r="C30" s="65" t="s">
        <v>173</v>
      </c>
      <c r="D30" s="65" t="s">
        <v>717</v>
      </c>
      <c r="E30" s="59"/>
      <c r="F30" s="66" t="s">
        <v>717</v>
      </c>
      <c r="G30" s="59"/>
      <c r="H30" s="63">
        <f>내역서!J135</f>
        <v>0</v>
      </c>
      <c r="I30" s="63">
        <f>내역서!L135</f>
        <v>0</v>
      </c>
      <c r="J30" s="63">
        <f>내역서!N135</f>
        <v>0</v>
      </c>
      <c r="K30" s="68" t="s">
        <v>717</v>
      </c>
    </row>
    <row r="31" spans="2:11" ht="16.899999999999999" customHeight="1" x14ac:dyDescent="0.2">
      <c r="B31" s="83" t="s">
        <v>600</v>
      </c>
      <c r="C31" s="65" t="s">
        <v>711</v>
      </c>
      <c r="D31" s="65" t="s">
        <v>717</v>
      </c>
      <c r="E31" s="59"/>
      <c r="F31" s="66" t="s">
        <v>717</v>
      </c>
      <c r="G31" s="59"/>
      <c r="H31" s="63">
        <f>내역서!J136</f>
        <v>0</v>
      </c>
      <c r="I31" s="63">
        <f>내역서!L136</f>
        <v>0</v>
      </c>
      <c r="J31" s="63">
        <f>내역서!N136</f>
        <v>0</v>
      </c>
      <c r="K31" s="68" t="s">
        <v>717</v>
      </c>
    </row>
    <row r="32" spans="2:11" ht="16.899999999999999" customHeight="1" x14ac:dyDescent="0.2">
      <c r="B32" s="83" t="s">
        <v>612</v>
      </c>
      <c r="C32" s="65" t="s">
        <v>133</v>
      </c>
      <c r="D32" s="65" t="s">
        <v>717</v>
      </c>
      <c r="E32" s="59"/>
      <c r="F32" s="66" t="s">
        <v>717</v>
      </c>
      <c r="G32" s="59"/>
      <c r="H32" s="63">
        <f>내역서!J137</f>
        <v>0</v>
      </c>
      <c r="I32" s="63">
        <f>내역서!L137</f>
        <v>0</v>
      </c>
      <c r="J32" s="63">
        <f>내역서!N137</f>
        <v>0</v>
      </c>
      <c r="K32" s="68" t="s">
        <v>717</v>
      </c>
    </row>
    <row r="33" spans="2:11" ht="16.899999999999999" customHeight="1" x14ac:dyDescent="0.2">
      <c r="B33" s="83" t="s">
        <v>82</v>
      </c>
      <c r="C33" s="65" t="s">
        <v>32</v>
      </c>
      <c r="D33" s="65" t="s">
        <v>717</v>
      </c>
      <c r="E33" s="59"/>
      <c r="F33" s="66" t="s">
        <v>717</v>
      </c>
      <c r="G33" s="59"/>
      <c r="H33" s="63">
        <f>내역서!J144</f>
        <v>0</v>
      </c>
      <c r="I33" s="63">
        <f>내역서!L144</f>
        <v>0</v>
      </c>
      <c r="J33" s="63">
        <f>내역서!N144</f>
        <v>0</v>
      </c>
      <c r="K33" s="68" t="s">
        <v>717</v>
      </c>
    </row>
    <row r="34" spans="2:11" ht="16.899999999999999" customHeight="1" x14ac:dyDescent="0.2">
      <c r="B34" s="83" t="s">
        <v>279</v>
      </c>
      <c r="C34" s="65" t="s">
        <v>343</v>
      </c>
      <c r="D34" s="65" t="s">
        <v>717</v>
      </c>
      <c r="E34" s="59"/>
      <c r="F34" s="66" t="s">
        <v>717</v>
      </c>
      <c r="G34" s="59"/>
      <c r="H34" s="63">
        <f>내역서!J148</f>
        <v>0</v>
      </c>
      <c r="I34" s="63">
        <f>내역서!L148</f>
        <v>0</v>
      </c>
      <c r="J34" s="63">
        <f>내역서!N148</f>
        <v>0</v>
      </c>
      <c r="K34" s="68" t="s">
        <v>717</v>
      </c>
    </row>
    <row r="35" spans="2:11" ht="16.899999999999999" customHeight="1" x14ac:dyDescent="0.2">
      <c r="B35" s="83" t="s">
        <v>717</v>
      </c>
      <c r="C35" s="65" t="s">
        <v>713</v>
      </c>
      <c r="D35" s="65" t="s">
        <v>717</v>
      </c>
      <c r="E35" s="59"/>
      <c r="F35" s="66" t="s">
        <v>717</v>
      </c>
      <c r="G35" s="59"/>
      <c r="H35" s="63" t="str">
        <f>내역서!J161</f>
        <v>0</v>
      </c>
      <c r="I35" s="63" t="str">
        <f>내역서!L161</f>
        <v>0</v>
      </c>
      <c r="J35" s="63" t="str">
        <f>내역서!N161</f>
        <v>0</v>
      </c>
      <c r="K35" s="68" t="s">
        <v>717</v>
      </c>
    </row>
    <row r="36" spans="2:11" ht="16.899999999999999" customHeight="1" x14ac:dyDescent="0.2">
      <c r="B36" s="83" t="s">
        <v>717</v>
      </c>
      <c r="C36" s="65" t="s">
        <v>598</v>
      </c>
      <c r="D36" s="65" t="s">
        <v>717</v>
      </c>
      <c r="E36" s="69">
        <v>19.100000000000001</v>
      </c>
      <c r="F36" s="66" t="s">
        <v>148</v>
      </c>
      <c r="G36" s="63">
        <f>원가계산서!F9</f>
        <v>0</v>
      </c>
      <c r="H36" s="59"/>
      <c r="I36" s="59"/>
      <c r="J36" s="59"/>
      <c r="K36" s="68" t="s">
        <v>717</v>
      </c>
    </row>
    <row r="37" spans="2:11" ht="16.899999999999999" customHeight="1" x14ac:dyDescent="0.2">
      <c r="B37" s="84" t="s">
        <v>717</v>
      </c>
      <c r="C37" s="71" t="s">
        <v>328</v>
      </c>
      <c r="D37" s="71" t="s">
        <v>717</v>
      </c>
      <c r="E37" s="72">
        <v>3.56</v>
      </c>
      <c r="F37" s="73" t="s">
        <v>148</v>
      </c>
      <c r="G37" s="75">
        <f>원가계산서!F12</f>
        <v>0</v>
      </c>
      <c r="H37" s="27"/>
      <c r="I37" s="27"/>
      <c r="J37" s="27"/>
      <c r="K37" s="76" t="s">
        <v>717</v>
      </c>
    </row>
    <row r="38" spans="2:11" ht="16.899999999999999" customHeight="1" x14ac:dyDescent="0.2">
      <c r="B38" s="83" t="s">
        <v>717</v>
      </c>
      <c r="C38" s="65" t="s">
        <v>265</v>
      </c>
      <c r="D38" s="65" t="s">
        <v>717</v>
      </c>
      <c r="E38" s="69">
        <v>1.01</v>
      </c>
      <c r="F38" s="66" t="s">
        <v>148</v>
      </c>
      <c r="G38" s="63">
        <f>원가계산서!F13</f>
        <v>0</v>
      </c>
      <c r="H38" s="59"/>
      <c r="I38" s="59"/>
      <c r="J38" s="59"/>
      <c r="K38" s="68" t="s">
        <v>717</v>
      </c>
    </row>
    <row r="39" spans="2:11" ht="16.899999999999999" customHeight="1" x14ac:dyDescent="0.2">
      <c r="B39" s="83" t="s">
        <v>717</v>
      </c>
      <c r="C39" s="65" t="s">
        <v>398</v>
      </c>
      <c r="D39" s="65" t="s">
        <v>717</v>
      </c>
      <c r="E39" s="69">
        <v>3.5950000000000002</v>
      </c>
      <c r="F39" s="66" t="s">
        <v>148</v>
      </c>
      <c r="G39" s="63">
        <f>원가계산서!F14</f>
        <v>0</v>
      </c>
      <c r="H39" s="59"/>
      <c r="I39" s="59"/>
      <c r="J39" s="59"/>
      <c r="K39" s="68" t="s">
        <v>717</v>
      </c>
    </row>
    <row r="40" spans="2:11" ht="16.899999999999999" customHeight="1" x14ac:dyDescent="0.2">
      <c r="B40" s="83" t="s">
        <v>717</v>
      </c>
      <c r="C40" s="65" t="s">
        <v>602</v>
      </c>
      <c r="D40" s="65" t="s">
        <v>717</v>
      </c>
      <c r="E40" s="69">
        <v>4.75</v>
      </c>
      <c r="F40" s="66" t="s">
        <v>148</v>
      </c>
      <c r="G40" s="63">
        <f>원가계산서!F15</f>
        <v>0</v>
      </c>
      <c r="H40" s="59"/>
      <c r="I40" s="59"/>
      <c r="J40" s="59"/>
      <c r="K40" s="68" t="s">
        <v>717</v>
      </c>
    </row>
    <row r="41" spans="2:11" ht="16.899999999999999" customHeight="1" x14ac:dyDescent="0.2">
      <c r="B41" s="83" t="s">
        <v>717</v>
      </c>
      <c r="C41" s="65" t="s">
        <v>656</v>
      </c>
      <c r="D41" s="65" t="s">
        <v>717</v>
      </c>
      <c r="E41" s="69">
        <v>13.14</v>
      </c>
      <c r="F41" s="66" t="s">
        <v>148</v>
      </c>
      <c r="G41" s="63">
        <f>원가계산서!F16</f>
        <v>0</v>
      </c>
      <c r="H41" s="59"/>
      <c r="I41" s="59"/>
      <c r="J41" s="59"/>
      <c r="K41" s="68" t="s">
        <v>717</v>
      </c>
    </row>
    <row r="42" spans="2:11" ht="16.899999999999999" customHeight="1" x14ac:dyDescent="0.2">
      <c r="B42" s="83" t="s">
        <v>717</v>
      </c>
      <c r="C42" s="65" t="s">
        <v>137</v>
      </c>
      <c r="D42" s="65" t="s">
        <v>717</v>
      </c>
      <c r="E42" s="69">
        <v>2.2999999999999998</v>
      </c>
      <c r="F42" s="66" t="s">
        <v>148</v>
      </c>
      <c r="G42" s="63">
        <f>원가계산서!F17</f>
        <v>0</v>
      </c>
      <c r="H42" s="59"/>
      <c r="I42" s="59"/>
      <c r="J42" s="59"/>
      <c r="K42" s="68" t="s">
        <v>717</v>
      </c>
    </row>
    <row r="43" spans="2:11" ht="16.899999999999999" customHeight="1" x14ac:dyDescent="0.2">
      <c r="B43" s="83" t="s">
        <v>717</v>
      </c>
      <c r="C43" s="65" t="s">
        <v>357</v>
      </c>
      <c r="D43" s="65" t="s">
        <v>717</v>
      </c>
      <c r="E43" s="69">
        <v>0.51</v>
      </c>
      <c r="F43" s="66" t="s">
        <v>148</v>
      </c>
      <c r="G43" s="63">
        <f>원가계산서!F18</f>
        <v>0</v>
      </c>
      <c r="H43" s="59"/>
      <c r="I43" s="59"/>
      <c r="J43" s="59"/>
      <c r="K43" s="68" t="s">
        <v>717</v>
      </c>
    </row>
    <row r="44" spans="2:11" ht="16.899999999999999" customHeight="1" x14ac:dyDescent="0.2">
      <c r="B44" s="83" t="s">
        <v>717</v>
      </c>
      <c r="C44" s="65" t="s">
        <v>625</v>
      </c>
      <c r="D44" s="65" t="s">
        <v>717</v>
      </c>
      <c r="E44" s="69">
        <v>3.15</v>
      </c>
      <c r="F44" s="66" t="s">
        <v>148</v>
      </c>
      <c r="G44" s="63">
        <f>원가계산서!F19</f>
        <v>0</v>
      </c>
      <c r="H44" s="59"/>
      <c r="I44" s="59"/>
      <c r="J44" s="59"/>
      <c r="K44" s="68" t="s">
        <v>717</v>
      </c>
    </row>
    <row r="45" spans="2:11" ht="16.899999999999999" customHeight="1" x14ac:dyDescent="0.2">
      <c r="B45" s="83" t="s">
        <v>717</v>
      </c>
      <c r="C45" s="65" t="s">
        <v>586</v>
      </c>
      <c r="D45" s="65" t="s">
        <v>717</v>
      </c>
      <c r="E45" s="69">
        <v>0.5</v>
      </c>
      <c r="F45" s="66" t="s">
        <v>148</v>
      </c>
      <c r="G45" s="63">
        <f>원가계산서!F20</f>
        <v>0</v>
      </c>
      <c r="H45" s="59"/>
      <c r="I45" s="59"/>
      <c r="J45" s="59"/>
      <c r="K45" s="68" t="s">
        <v>717</v>
      </c>
    </row>
    <row r="46" spans="2:11" ht="16.899999999999999" customHeight="1" x14ac:dyDescent="0.2">
      <c r="B46" s="83" t="s">
        <v>717</v>
      </c>
      <c r="C46" s="65" t="s">
        <v>339</v>
      </c>
      <c r="D46" s="65" t="s">
        <v>717</v>
      </c>
      <c r="E46" s="59"/>
      <c r="F46" s="66" t="s">
        <v>148</v>
      </c>
      <c r="G46" s="63">
        <f>원가계산서!F22</f>
        <v>0</v>
      </c>
      <c r="H46" s="59"/>
      <c r="I46" s="59"/>
      <c r="J46" s="59"/>
      <c r="K46" s="68" t="s">
        <v>717</v>
      </c>
    </row>
    <row r="47" spans="2:11" ht="16.899999999999999" customHeight="1" x14ac:dyDescent="0.2">
      <c r="B47" s="83" t="s">
        <v>717</v>
      </c>
      <c r="C47" s="65" t="s">
        <v>263</v>
      </c>
      <c r="D47" s="65" t="s">
        <v>717</v>
      </c>
      <c r="E47" s="69">
        <v>6.0000000000000001E-3</v>
      </c>
      <c r="F47" s="66" t="s">
        <v>148</v>
      </c>
      <c r="G47" s="63">
        <f>원가계산서!F23</f>
        <v>0</v>
      </c>
      <c r="H47" s="59"/>
      <c r="I47" s="59"/>
      <c r="J47" s="59"/>
      <c r="K47" s="68" t="s">
        <v>717</v>
      </c>
    </row>
    <row r="48" spans="2:11" ht="16.899999999999999" customHeight="1" x14ac:dyDescent="0.2">
      <c r="B48" s="83" t="s">
        <v>717</v>
      </c>
      <c r="C48" s="65" t="s">
        <v>165</v>
      </c>
      <c r="D48" s="65" t="s">
        <v>717</v>
      </c>
      <c r="E48" s="69">
        <v>0.09</v>
      </c>
      <c r="F48" s="66" t="s">
        <v>148</v>
      </c>
      <c r="G48" s="63">
        <f>원가계산서!F24</f>
        <v>0</v>
      </c>
      <c r="H48" s="59"/>
      <c r="I48" s="59"/>
      <c r="J48" s="59"/>
      <c r="K48" s="68" t="s">
        <v>717</v>
      </c>
    </row>
    <row r="49" spans="2:11" ht="16.899999999999999" customHeight="1" x14ac:dyDescent="0.2">
      <c r="B49" s="83" t="s">
        <v>717</v>
      </c>
      <c r="C49" s="65" t="s">
        <v>698</v>
      </c>
      <c r="D49" s="65" t="s">
        <v>717</v>
      </c>
      <c r="E49" s="69">
        <v>5.5</v>
      </c>
      <c r="F49" s="66" t="s">
        <v>148</v>
      </c>
      <c r="G49" s="63">
        <f>원가계산서!F25</f>
        <v>0</v>
      </c>
      <c r="H49" s="59"/>
      <c r="I49" s="59"/>
      <c r="J49" s="59"/>
      <c r="K49" s="68" t="s">
        <v>717</v>
      </c>
    </row>
    <row r="50" spans="2:11" ht="16.899999999999999" customHeight="1" x14ac:dyDescent="0.2">
      <c r="B50" s="83" t="s">
        <v>717</v>
      </c>
      <c r="C50" s="65" t="s">
        <v>667</v>
      </c>
      <c r="D50" s="65" t="s">
        <v>717</v>
      </c>
      <c r="E50" s="59"/>
      <c r="F50" s="66" t="s">
        <v>717</v>
      </c>
      <c r="G50" s="63">
        <f>원가계산서!F27</f>
        <v>0</v>
      </c>
      <c r="H50" s="59"/>
      <c r="I50" s="59"/>
      <c r="J50" s="59"/>
      <c r="K50" s="68" t="s">
        <v>717</v>
      </c>
    </row>
    <row r="51" spans="2:11" ht="16.899999999999999" customHeight="1" x14ac:dyDescent="0.2">
      <c r="B51" s="83" t="s">
        <v>717</v>
      </c>
      <c r="C51" s="65" t="s">
        <v>604</v>
      </c>
      <c r="D51" s="65" t="s">
        <v>717</v>
      </c>
      <c r="E51" s="59">
        <v>8</v>
      </c>
      <c r="F51" s="66" t="s">
        <v>148</v>
      </c>
      <c r="G51" s="63">
        <f>원가계산서!F28</f>
        <v>0</v>
      </c>
      <c r="H51" s="59"/>
      <c r="I51" s="59"/>
      <c r="J51" s="59"/>
      <c r="K51" s="68" t="s">
        <v>717</v>
      </c>
    </row>
    <row r="52" spans="2:11" ht="16.899999999999999" customHeight="1" x14ac:dyDescent="0.2">
      <c r="B52" s="83" t="s">
        <v>717</v>
      </c>
      <c r="C52" s="65" t="s">
        <v>248</v>
      </c>
      <c r="D52" s="65" t="s">
        <v>717</v>
      </c>
      <c r="E52" s="69">
        <v>14.63</v>
      </c>
      <c r="F52" s="66" t="s">
        <v>148</v>
      </c>
      <c r="G52" s="63">
        <f>원가계산서!F29</f>
        <v>0</v>
      </c>
      <c r="H52" s="59"/>
      <c r="I52" s="59"/>
      <c r="J52" s="59"/>
      <c r="K52" s="68" t="s">
        <v>717</v>
      </c>
    </row>
    <row r="53" spans="2:11" ht="16.899999999999999" customHeight="1" x14ac:dyDescent="0.2">
      <c r="B53" s="83" t="s">
        <v>717</v>
      </c>
      <c r="C53" s="65" t="s">
        <v>603</v>
      </c>
      <c r="D53" s="65" t="s">
        <v>717</v>
      </c>
      <c r="E53" s="59"/>
      <c r="F53" s="66" t="s">
        <v>717</v>
      </c>
      <c r="G53" s="63">
        <f>원가계산서!F30</f>
        <v>0</v>
      </c>
      <c r="H53" s="59"/>
      <c r="I53" s="59"/>
      <c r="J53" s="59"/>
      <c r="K53" s="68" t="s">
        <v>717</v>
      </c>
    </row>
    <row r="54" spans="2:11" ht="16.899999999999999" customHeight="1" x14ac:dyDescent="0.2">
      <c r="B54" s="83" t="s">
        <v>717</v>
      </c>
      <c r="C54" s="65" t="s">
        <v>57</v>
      </c>
      <c r="D54" s="65" t="s">
        <v>717</v>
      </c>
      <c r="E54" s="59">
        <v>10</v>
      </c>
      <c r="F54" s="66" t="s">
        <v>148</v>
      </c>
      <c r="G54" s="63">
        <f>원가계산서!F31</f>
        <v>0</v>
      </c>
      <c r="H54" s="59"/>
      <c r="I54" s="59"/>
      <c r="J54" s="59"/>
      <c r="K54" s="68" t="s">
        <v>717</v>
      </c>
    </row>
    <row r="55" spans="2:11" ht="16.899999999999999" customHeight="1" x14ac:dyDescent="0.2">
      <c r="B55" s="83" t="s">
        <v>717</v>
      </c>
      <c r="C55" s="65" t="s">
        <v>5</v>
      </c>
      <c r="D55" s="65" t="s">
        <v>717</v>
      </c>
      <c r="E55" s="59"/>
      <c r="F55" s="66" t="s">
        <v>717</v>
      </c>
      <c r="G55" s="63">
        <f>원가계산서!F32</f>
        <v>0</v>
      </c>
      <c r="H55" s="59"/>
      <c r="I55" s="59"/>
      <c r="J55" s="59"/>
      <c r="K55" s="68" t="s">
        <v>717</v>
      </c>
    </row>
    <row r="56" spans="2:11" ht="16.899999999999999" customHeight="1" x14ac:dyDescent="0.2">
      <c r="B56" s="83" t="s">
        <v>717</v>
      </c>
      <c r="C56" s="65" t="s">
        <v>553</v>
      </c>
      <c r="D56" s="65" t="s">
        <v>717</v>
      </c>
      <c r="E56" s="59"/>
      <c r="F56" s="66" t="s">
        <v>717</v>
      </c>
      <c r="G56" s="63">
        <f>원가계산서!F33</f>
        <v>0</v>
      </c>
      <c r="H56" s="59"/>
      <c r="I56" s="59"/>
      <c r="J56" s="59"/>
      <c r="K56" s="68" t="s">
        <v>717</v>
      </c>
    </row>
    <row r="57" spans="2:11" ht="16.899999999999999" customHeight="1" x14ac:dyDescent="0.2">
      <c r="B57" s="83" t="s">
        <v>717</v>
      </c>
      <c r="C57" s="65" t="s">
        <v>492</v>
      </c>
      <c r="D57" s="65" t="s">
        <v>717</v>
      </c>
      <c r="E57" s="59"/>
      <c r="F57" s="66" t="s">
        <v>717</v>
      </c>
      <c r="G57" s="63">
        <f>원가계산서!F34</f>
        <v>0</v>
      </c>
      <c r="H57" s="59"/>
      <c r="I57" s="59"/>
      <c r="J57" s="59"/>
      <c r="K57" s="68" t="s">
        <v>717</v>
      </c>
    </row>
    <row r="58" spans="2:11" ht="16.899999999999999" customHeight="1" x14ac:dyDescent="0.2">
      <c r="B58" s="83" t="s">
        <v>717</v>
      </c>
      <c r="C58" s="65" t="s">
        <v>311</v>
      </c>
      <c r="D58" s="65" t="s">
        <v>717</v>
      </c>
      <c r="E58" s="59"/>
      <c r="F58" s="66" t="s">
        <v>717</v>
      </c>
      <c r="G58" s="63">
        <f>원가계산서!F35</f>
        <v>0</v>
      </c>
      <c r="H58" s="59"/>
      <c r="I58" s="59"/>
      <c r="J58" s="59"/>
      <c r="K58" s="68" t="s">
        <v>717</v>
      </c>
    </row>
    <row r="59" spans="2:11" ht="16.899999999999999" customHeight="1" x14ac:dyDescent="0.2">
      <c r="B59" s="31"/>
      <c r="C59" s="27"/>
      <c r="D59" s="27"/>
      <c r="E59" s="27"/>
      <c r="F59" s="27"/>
      <c r="G59" s="27"/>
      <c r="H59" s="27"/>
      <c r="I59" s="27"/>
      <c r="J59" s="27"/>
      <c r="K59" s="28"/>
    </row>
    <row r="60" spans="2:11" x14ac:dyDescent="0.2">
      <c r="B60" s="29"/>
      <c r="C60" s="29"/>
      <c r="D60" s="29"/>
      <c r="E60" s="29"/>
      <c r="F60" s="29"/>
      <c r="G60" s="29"/>
      <c r="H60" s="29"/>
      <c r="I60" s="29"/>
      <c r="J60" s="29"/>
      <c r="K60" s="29"/>
    </row>
  </sheetData>
  <mergeCells count="1">
    <mergeCell ref="B1:K2"/>
  </mergeCells>
  <phoneticPr fontId="10" type="noConversion"/>
  <pageMargins left="0.86614173228346458" right="7.874015748031496E-2" top="0.59055118110236215" bottom="0.59055118110236215" header="0.5" footer="0.5"/>
  <pageSetup paperSize="9" scale="80" orientation="landscape" copies="0"/>
  <headerFooter alignWithMargins="0"/>
  <rowBreaks count="1" manualBreakCount="1">
    <brk id="37" min="2" max="1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8"/>
  <sheetViews>
    <sheetView workbookViewId="0">
      <pane ySplit="4" topLeftCell="A20" activePane="bottomLeft" state="frozen"/>
      <selection pane="bottomLeft" activeCell="A5" sqref="A5"/>
    </sheetView>
  </sheetViews>
  <sheetFormatPr defaultRowHeight="12.75" x14ac:dyDescent="0.2"/>
  <cols>
    <col min="1" max="1" width="0.7109375" customWidth="1"/>
    <col min="2" max="2" width="5.5703125" customWidth="1"/>
    <col min="3" max="3" width="27.85546875" customWidth="1"/>
    <col min="4" max="4" width="21.7109375" customWidth="1"/>
    <col min="5" max="5" width="7" customWidth="1"/>
    <col min="6" max="6" width="3.85546875" customWidth="1"/>
    <col min="7" max="7" width="11" customWidth="1"/>
    <col min="8" max="8" width="11.85546875" customWidth="1"/>
    <col min="9" max="9" width="10.5703125" customWidth="1"/>
    <col min="10" max="10" width="11.7109375" customWidth="1"/>
    <col min="11" max="11" width="10.42578125" customWidth="1"/>
    <col min="12" max="12" width="11.5703125" customWidth="1"/>
    <col min="13" max="13" width="10.7109375" customWidth="1"/>
    <col min="14" max="14" width="11.5703125" customWidth="1"/>
    <col min="15" max="15" width="8.28515625" customWidth="1"/>
  </cols>
  <sheetData>
    <row r="1" spans="2:15" ht="24.95" customHeight="1" x14ac:dyDescent="0.2">
      <c r="B1" s="102" t="s">
        <v>87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</row>
    <row r="2" spans="2:15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</row>
    <row r="3" spans="2:15" ht="15.4" customHeight="1" x14ac:dyDescent="0.2">
      <c r="B3" s="110" t="s">
        <v>712</v>
      </c>
      <c r="C3" s="104" t="s">
        <v>463</v>
      </c>
      <c r="D3" s="104" t="s">
        <v>562</v>
      </c>
      <c r="E3" s="104" t="s">
        <v>23</v>
      </c>
      <c r="F3" s="104" t="s">
        <v>270</v>
      </c>
      <c r="G3" s="106" t="s">
        <v>683</v>
      </c>
      <c r="H3" s="107"/>
      <c r="I3" s="106" t="s">
        <v>601</v>
      </c>
      <c r="J3" s="107"/>
      <c r="K3" s="106" t="s">
        <v>443</v>
      </c>
      <c r="L3" s="107"/>
      <c r="M3" s="106" t="s">
        <v>49</v>
      </c>
      <c r="N3" s="107"/>
      <c r="O3" s="108" t="s">
        <v>163</v>
      </c>
    </row>
    <row r="4" spans="2:15" ht="19.7" customHeight="1" x14ac:dyDescent="0.2">
      <c r="B4" s="111"/>
      <c r="C4" s="105"/>
      <c r="D4" s="105"/>
      <c r="E4" s="105"/>
      <c r="F4" s="105"/>
      <c r="G4" s="33" t="s">
        <v>1</v>
      </c>
      <c r="H4" s="32" t="s">
        <v>369</v>
      </c>
      <c r="I4" s="33" t="s">
        <v>1</v>
      </c>
      <c r="J4" s="32" t="s">
        <v>369</v>
      </c>
      <c r="K4" s="33" t="s">
        <v>1</v>
      </c>
      <c r="L4" s="32" t="s">
        <v>369</v>
      </c>
      <c r="M4" s="33" t="s">
        <v>1</v>
      </c>
      <c r="N4" s="32" t="s">
        <v>369</v>
      </c>
      <c r="O4" s="109"/>
    </row>
    <row r="5" spans="2:15" ht="19.7" customHeight="1" x14ac:dyDescent="0.2">
      <c r="B5" s="82" t="s">
        <v>312</v>
      </c>
      <c r="C5" s="58" t="s">
        <v>407</v>
      </c>
      <c r="D5" s="58" t="s">
        <v>717</v>
      </c>
      <c r="E5" s="59"/>
      <c r="F5" s="60" t="s">
        <v>717</v>
      </c>
      <c r="G5" s="61">
        <f t="shared" ref="G5:G36" si="0">I5+K5+M5</f>
        <v>0</v>
      </c>
      <c r="H5" s="63">
        <f t="shared" ref="H5:H36" si="1">J5+L5+N5</f>
        <v>0</v>
      </c>
      <c r="I5" s="61"/>
      <c r="J5" s="59"/>
      <c r="K5" s="61"/>
      <c r="L5" s="59"/>
      <c r="M5" s="61"/>
      <c r="N5" s="59"/>
      <c r="O5" s="62" t="s">
        <v>717</v>
      </c>
    </row>
    <row r="6" spans="2:15" ht="19.7" customHeight="1" x14ac:dyDescent="0.2">
      <c r="B6" s="82" t="s">
        <v>349</v>
      </c>
      <c r="C6" s="58" t="s">
        <v>198</v>
      </c>
      <c r="D6" s="58" t="s">
        <v>717</v>
      </c>
      <c r="E6" s="59"/>
      <c r="F6" s="60" t="s">
        <v>717</v>
      </c>
      <c r="G6" s="61">
        <f t="shared" si="0"/>
        <v>0</v>
      </c>
      <c r="H6" s="63">
        <f t="shared" si="1"/>
        <v>0</v>
      </c>
      <c r="I6" s="61"/>
      <c r="J6" s="59"/>
      <c r="K6" s="61"/>
      <c r="L6" s="59"/>
      <c r="M6" s="61"/>
      <c r="N6" s="59"/>
      <c r="O6" s="62" t="s">
        <v>717</v>
      </c>
    </row>
    <row r="7" spans="2:15" ht="19.7" customHeight="1" x14ac:dyDescent="0.2">
      <c r="B7" s="83" t="s">
        <v>717</v>
      </c>
      <c r="C7" s="65" t="s">
        <v>227</v>
      </c>
      <c r="D7" s="65" t="s">
        <v>659</v>
      </c>
      <c r="E7" s="59">
        <v>218</v>
      </c>
      <c r="F7" s="66" t="s">
        <v>521</v>
      </c>
      <c r="G7" s="61">
        <f t="shared" si="0"/>
        <v>0</v>
      </c>
      <c r="H7" s="63">
        <f t="shared" si="1"/>
        <v>0</v>
      </c>
      <c r="I7" s="67"/>
      <c r="J7" s="63">
        <f t="shared" ref="J7:J20" si="2">TRUNC(E7*I7,0)</f>
        <v>0</v>
      </c>
      <c r="K7" s="67"/>
      <c r="L7" s="63">
        <f t="shared" ref="L7:L20" si="3">TRUNC(E7*K7,0)</f>
        <v>0</v>
      </c>
      <c r="M7" s="67"/>
      <c r="N7" s="63">
        <f t="shared" ref="N7:N20" si="4">TRUNC(E7*M7,0)</f>
        <v>0</v>
      </c>
      <c r="O7" s="68" t="s">
        <v>122</v>
      </c>
    </row>
    <row r="8" spans="2:15" ht="19.7" customHeight="1" x14ac:dyDescent="0.2">
      <c r="B8" s="83" t="s">
        <v>717</v>
      </c>
      <c r="C8" s="65" t="s">
        <v>227</v>
      </c>
      <c r="D8" s="65" t="s">
        <v>690</v>
      </c>
      <c r="E8" s="59">
        <v>341</v>
      </c>
      <c r="F8" s="66" t="s">
        <v>521</v>
      </c>
      <c r="G8" s="61">
        <f t="shared" si="0"/>
        <v>0</v>
      </c>
      <c r="H8" s="63">
        <f t="shared" si="1"/>
        <v>0</v>
      </c>
      <c r="I8" s="67"/>
      <c r="J8" s="63">
        <f t="shared" si="2"/>
        <v>0</v>
      </c>
      <c r="K8" s="67"/>
      <c r="L8" s="63">
        <f t="shared" si="3"/>
        <v>0</v>
      </c>
      <c r="M8" s="67"/>
      <c r="N8" s="63">
        <f t="shared" si="4"/>
        <v>0</v>
      </c>
      <c r="O8" s="68" t="s">
        <v>365</v>
      </c>
    </row>
    <row r="9" spans="2:15" ht="19.7" customHeight="1" x14ac:dyDescent="0.2">
      <c r="B9" s="83" t="s">
        <v>717</v>
      </c>
      <c r="C9" s="65" t="s">
        <v>203</v>
      </c>
      <c r="D9" s="65" t="s">
        <v>659</v>
      </c>
      <c r="E9" s="59">
        <v>118</v>
      </c>
      <c r="F9" s="66" t="s">
        <v>521</v>
      </c>
      <c r="G9" s="61">
        <f t="shared" si="0"/>
        <v>0</v>
      </c>
      <c r="H9" s="63">
        <f t="shared" si="1"/>
        <v>0</v>
      </c>
      <c r="I9" s="67"/>
      <c r="J9" s="63">
        <f t="shared" si="2"/>
        <v>0</v>
      </c>
      <c r="K9" s="67"/>
      <c r="L9" s="63">
        <f t="shared" si="3"/>
        <v>0</v>
      </c>
      <c r="M9" s="67"/>
      <c r="N9" s="63">
        <f t="shared" si="4"/>
        <v>0</v>
      </c>
      <c r="O9" s="68" t="s">
        <v>103</v>
      </c>
    </row>
    <row r="10" spans="2:15" ht="19.7" customHeight="1" x14ac:dyDescent="0.2">
      <c r="B10" s="83" t="s">
        <v>717</v>
      </c>
      <c r="C10" s="65" t="s">
        <v>203</v>
      </c>
      <c r="D10" s="65" t="s">
        <v>690</v>
      </c>
      <c r="E10" s="59">
        <v>210</v>
      </c>
      <c r="F10" s="66" t="s">
        <v>521</v>
      </c>
      <c r="G10" s="61">
        <f t="shared" si="0"/>
        <v>0</v>
      </c>
      <c r="H10" s="63">
        <f t="shared" si="1"/>
        <v>0</v>
      </c>
      <c r="I10" s="67"/>
      <c r="J10" s="63">
        <f t="shared" si="2"/>
        <v>0</v>
      </c>
      <c r="K10" s="67"/>
      <c r="L10" s="63">
        <f t="shared" si="3"/>
        <v>0</v>
      </c>
      <c r="M10" s="67"/>
      <c r="N10" s="63">
        <f t="shared" si="4"/>
        <v>0</v>
      </c>
      <c r="O10" s="68" t="s">
        <v>440</v>
      </c>
    </row>
    <row r="11" spans="2:15" ht="19.7" customHeight="1" x14ac:dyDescent="0.2">
      <c r="B11" s="83" t="s">
        <v>717</v>
      </c>
      <c r="C11" s="65" t="s">
        <v>715</v>
      </c>
      <c r="D11" s="65" t="s">
        <v>659</v>
      </c>
      <c r="E11" s="59">
        <v>52</v>
      </c>
      <c r="F11" s="66" t="s">
        <v>521</v>
      </c>
      <c r="G11" s="61">
        <f t="shared" si="0"/>
        <v>0</v>
      </c>
      <c r="H11" s="63">
        <f t="shared" si="1"/>
        <v>0</v>
      </c>
      <c r="I11" s="67"/>
      <c r="J11" s="63">
        <f t="shared" si="2"/>
        <v>0</v>
      </c>
      <c r="K11" s="67"/>
      <c r="L11" s="63">
        <f t="shared" si="3"/>
        <v>0</v>
      </c>
      <c r="M11" s="67"/>
      <c r="N11" s="63">
        <f t="shared" si="4"/>
        <v>0</v>
      </c>
      <c r="O11" s="68" t="s">
        <v>162</v>
      </c>
    </row>
    <row r="12" spans="2:15" ht="19.7" customHeight="1" x14ac:dyDescent="0.2">
      <c r="B12" s="83" t="s">
        <v>717</v>
      </c>
      <c r="C12" s="65" t="s">
        <v>715</v>
      </c>
      <c r="D12" s="65" t="s">
        <v>690</v>
      </c>
      <c r="E12" s="59">
        <v>78</v>
      </c>
      <c r="F12" s="66" t="s">
        <v>521</v>
      </c>
      <c r="G12" s="61">
        <f t="shared" si="0"/>
        <v>0</v>
      </c>
      <c r="H12" s="63">
        <f t="shared" si="1"/>
        <v>0</v>
      </c>
      <c r="I12" s="67"/>
      <c r="J12" s="63">
        <f t="shared" si="2"/>
        <v>0</v>
      </c>
      <c r="K12" s="67"/>
      <c r="L12" s="63">
        <f t="shared" si="3"/>
        <v>0</v>
      </c>
      <c r="M12" s="67"/>
      <c r="N12" s="63">
        <f t="shared" si="4"/>
        <v>0</v>
      </c>
      <c r="O12" s="68" t="s">
        <v>416</v>
      </c>
    </row>
    <row r="13" spans="2:15" ht="19.7" customHeight="1" x14ac:dyDescent="0.2">
      <c r="B13" s="83" t="s">
        <v>717</v>
      </c>
      <c r="C13" s="65" t="s">
        <v>437</v>
      </c>
      <c r="D13" s="65" t="s">
        <v>672</v>
      </c>
      <c r="E13" s="59">
        <v>195</v>
      </c>
      <c r="F13" s="66" t="s">
        <v>521</v>
      </c>
      <c r="G13" s="61">
        <f t="shared" si="0"/>
        <v>0</v>
      </c>
      <c r="H13" s="63">
        <f t="shared" si="1"/>
        <v>0</v>
      </c>
      <c r="I13" s="67"/>
      <c r="J13" s="63">
        <f t="shared" si="2"/>
        <v>0</v>
      </c>
      <c r="K13" s="67"/>
      <c r="L13" s="63">
        <f t="shared" si="3"/>
        <v>0</v>
      </c>
      <c r="M13" s="67"/>
      <c r="N13" s="63">
        <f t="shared" si="4"/>
        <v>0</v>
      </c>
      <c r="O13" s="68" t="s">
        <v>131</v>
      </c>
    </row>
    <row r="14" spans="2:15" ht="19.7" customHeight="1" x14ac:dyDescent="0.2">
      <c r="B14" s="83" t="s">
        <v>717</v>
      </c>
      <c r="C14" s="65" t="s">
        <v>146</v>
      </c>
      <c r="D14" s="65" t="s">
        <v>450</v>
      </c>
      <c r="E14" s="59">
        <v>892</v>
      </c>
      <c r="F14" s="66" t="s">
        <v>276</v>
      </c>
      <c r="G14" s="61">
        <f t="shared" si="0"/>
        <v>0</v>
      </c>
      <c r="H14" s="63">
        <f t="shared" si="1"/>
        <v>0</v>
      </c>
      <c r="I14" s="67"/>
      <c r="J14" s="63">
        <f t="shared" si="2"/>
        <v>0</v>
      </c>
      <c r="K14" s="67"/>
      <c r="L14" s="63">
        <f t="shared" si="3"/>
        <v>0</v>
      </c>
      <c r="M14" s="67"/>
      <c r="N14" s="63">
        <f t="shared" si="4"/>
        <v>0</v>
      </c>
      <c r="O14" s="68" t="s">
        <v>627</v>
      </c>
    </row>
    <row r="15" spans="2:15" ht="19.7" customHeight="1" x14ac:dyDescent="0.2">
      <c r="B15" s="83" t="s">
        <v>717</v>
      </c>
      <c r="C15" s="65" t="s">
        <v>293</v>
      </c>
      <c r="D15" s="65" t="s">
        <v>450</v>
      </c>
      <c r="E15" s="59">
        <v>22</v>
      </c>
      <c r="F15" s="66" t="s">
        <v>276</v>
      </c>
      <c r="G15" s="61">
        <f t="shared" si="0"/>
        <v>0</v>
      </c>
      <c r="H15" s="63">
        <f t="shared" si="1"/>
        <v>0</v>
      </c>
      <c r="I15" s="67"/>
      <c r="J15" s="63">
        <f t="shared" si="2"/>
        <v>0</v>
      </c>
      <c r="K15" s="67"/>
      <c r="L15" s="63">
        <f t="shared" si="3"/>
        <v>0</v>
      </c>
      <c r="M15" s="67"/>
      <c r="N15" s="63">
        <f t="shared" si="4"/>
        <v>0</v>
      </c>
      <c r="O15" s="68" t="s">
        <v>176</v>
      </c>
    </row>
    <row r="16" spans="2:15" ht="19.7" customHeight="1" x14ac:dyDescent="0.2">
      <c r="B16" s="83" t="s">
        <v>717</v>
      </c>
      <c r="C16" s="65" t="s">
        <v>706</v>
      </c>
      <c r="D16" s="65" t="s">
        <v>216</v>
      </c>
      <c r="E16" s="59">
        <v>36</v>
      </c>
      <c r="F16" s="66" t="s">
        <v>521</v>
      </c>
      <c r="G16" s="61">
        <f t="shared" si="0"/>
        <v>0</v>
      </c>
      <c r="H16" s="63">
        <f t="shared" si="1"/>
        <v>0</v>
      </c>
      <c r="I16" s="67"/>
      <c r="J16" s="63">
        <f t="shared" si="2"/>
        <v>0</v>
      </c>
      <c r="K16" s="67"/>
      <c r="L16" s="63">
        <f t="shared" si="3"/>
        <v>0</v>
      </c>
      <c r="M16" s="67"/>
      <c r="N16" s="63">
        <f t="shared" si="4"/>
        <v>0</v>
      </c>
      <c r="O16" s="68" t="s">
        <v>626</v>
      </c>
    </row>
    <row r="17" spans="2:15" ht="19.7" customHeight="1" x14ac:dyDescent="0.2">
      <c r="B17" s="83" t="s">
        <v>717</v>
      </c>
      <c r="C17" s="65" t="s">
        <v>484</v>
      </c>
      <c r="D17" s="65" t="s">
        <v>258</v>
      </c>
      <c r="E17" s="59">
        <v>2</v>
      </c>
      <c r="F17" s="66" t="s">
        <v>521</v>
      </c>
      <c r="G17" s="61">
        <f t="shared" si="0"/>
        <v>0</v>
      </c>
      <c r="H17" s="63">
        <f t="shared" si="1"/>
        <v>0</v>
      </c>
      <c r="I17" s="67"/>
      <c r="J17" s="63">
        <f t="shared" si="2"/>
        <v>0</v>
      </c>
      <c r="K17" s="67"/>
      <c r="L17" s="63">
        <f t="shared" si="3"/>
        <v>0</v>
      </c>
      <c r="M17" s="67"/>
      <c r="N17" s="63">
        <f t="shared" si="4"/>
        <v>0</v>
      </c>
      <c r="O17" s="68" t="s">
        <v>175</v>
      </c>
    </row>
    <row r="18" spans="2:15" ht="19.7" customHeight="1" x14ac:dyDescent="0.2">
      <c r="B18" s="83" t="s">
        <v>717</v>
      </c>
      <c r="C18" s="65" t="s">
        <v>396</v>
      </c>
      <c r="D18" s="65" t="s">
        <v>258</v>
      </c>
      <c r="E18" s="59">
        <v>23</v>
      </c>
      <c r="F18" s="66" t="s">
        <v>521</v>
      </c>
      <c r="G18" s="61">
        <f t="shared" si="0"/>
        <v>0</v>
      </c>
      <c r="H18" s="63">
        <f t="shared" si="1"/>
        <v>0</v>
      </c>
      <c r="I18" s="67"/>
      <c r="J18" s="63">
        <f t="shared" si="2"/>
        <v>0</v>
      </c>
      <c r="K18" s="67"/>
      <c r="L18" s="63">
        <f t="shared" si="3"/>
        <v>0</v>
      </c>
      <c r="M18" s="67"/>
      <c r="N18" s="63">
        <f t="shared" si="4"/>
        <v>0</v>
      </c>
      <c r="O18" s="68" t="s">
        <v>650</v>
      </c>
    </row>
    <row r="19" spans="2:15" ht="19.7" customHeight="1" x14ac:dyDescent="0.2">
      <c r="B19" s="83" t="s">
        <v>717</v>
      </c>
      <c r="C19" s="65" t="s">
        <v>250</v>
      </c>
      <c r="D19" s="65" t="s">
        <v>462</v>
      </c>
      <c r="E19" s="59">
        <v>25</v>
      </c>
      <c r="F19" s="66" t="s">
        <v>521</v>
      </c>
      <c r="G19" s="61">
        <f t="shared" si="0"/>
        <v>0</v>
      </c>
      <c r="H19" s="63">
        <f t="shared" si="1"/>
        <v>0</v>
      </c>
      <c r="I19" s="67"/>
      <c r="J19" s="63">
        <f t="shared" si="2"/>
        <v>0</v>
      </c>
      <c r="K19" s="67"/>
      <c r="L19" s="63">
        <f t="shared" si="3"/>
        <v>0</v>
      </c>
      <c r="M19" s="67"/>
      <c r="N19" s="63">
        <f t="shared" si="4"/>
        <v>0</v>
      </c>
      <c r="O19" s="68" t="s">
        <v>214</v>
      </c>
    </row>
    <row r="20" spans="2:15" ht="19.7" customHeight="1" x14ac:dyDescent="0.2">
      <c r="B20" s="83" t="s">
        <v>717</v>
      </c>
      <c r="C20" s="65" t="s">
        <v>415</v>
      </c>
      <c r="D20" s="65" t="s">
        <v>171</v>
      </c>
      <c r="E20" s="59">
        <v>61</v>
      </c>
      <c r="F20" s="66" t="s">
        <v>521</v>
      </c>
      <c r="G20" s="61">
        <f t="shared" si="0"/>
        <v>0</v>
      </c>
      <c r="H20" s="63">
        <f t="shared" si="1"/>
        <v>0</v>
      </c>
      <c r="I20" s="67"/>
      <c r="J20" s="63">
        <f t="shared" si="2"/>
        <v>0</v>
      </c>
      <c r="K20" s="67"/>
      <c r="L20" s="63">
        <f t="shared" si="3"/>
        <v>0</v>
      </c>
      <c r="M20" s="67"/>
      <c r="N20" s="63">
        <f t="shared" si="4"/>
        <v>0</v>
      </c>
      <c r="O20" s="68" t="s">
        <v>668</v>
      </c>
    </row>
    <row r="21" spans="2:15" ht="19.7" customHeight="1" x14ac:dyDescent="0.2">
      <c r="B21" s="83" t="s">
        <v>717</v>
      </c>
      <c r="C21" s="65" t="s">
        <v>717</v>
      </c>
      <c r="D21" s="65" t="s">
        <v>717</v>
      </c>
      <c r="E21" s="59"/>
      <c r="F21" s="66" t="s">
        <v>717</v>
      </c>
      <c r="G21" s="61">
        <f t="shared" si="0"/>
        <v>0</v>
      </c>
      <c r="H21" s="63">
        <f t="shared" si="1"/>
        <v>0</v>
      </c>
      <c r="I21" s="61"/>
      <c r="J21" s="59"/>
      <c r="K21" s="61"/>
      <c r="L21" s="59"/>
      <c r="M21" s="61"/>
      <c r="N21" s="59"/>
      <c r="O21" s="68" t="s">
        <v>717</v>
      </c>
    </row>
    <row r="22" spans="2:15" ht="19.7" customHeight="1" x14ac:dyDescent="0.2">
      <c r="B22" s="82" t="s">
        <v>532</v>
      </c>
      <c r="C22" s="58" t="s">
        <v>277</v>
      </c>
      <c r="D22" s="58" t="s">
        <v>717</v>
      </c>
      <c r="E22" s="59"/>
      <c r="F22" s="60" t="s">
        <v>717</v>
      </c>
      <c r="G22" s="61">
        <f t="shared" si="0"/>
        <v>0</v>
      </c>
      <c r="H22" s="63">
        <f t="shared" si="1"/>
        <v>0</v>
      </c>
      <c r="I22" s="61"/>
      <c r="J22" s="59"/>
      <c r="K22" s="61"/>
      <c r="L22" s="59"/>
      <c r="M22" s="61"/>
      <c r="N22" s="59"/>
      <c r="O22" s="62" t="s">
        <v>717</v>
      </c>
    </row>
    <row r="23" spans="2:15" ht="19.7" customHeight="1" x14ac:dyDescent="0.2">
      <c r="B23" s="82" t="s">
        <v>13</v>
      </c>
      <c r="C23" s="58" t="s">
        <v>174</v>
      </c>
      <c r="D23" s="58" t="s">
        <v>717</v>
      </c>
      <c r="E23" s="59"/>
      <c r="F23" s="60" t="s">
        <v>717</v>
      </c>
      <c r="G23" s="61">
        <f t="shared" si="0"/>
        <v>0</v>
      </c>
      <c r="H23" s="63">
        <f t="shared" si="1"/>
        <v>0</v>
      </c>
      <c r="I23" s="61"/>
      <c r="J23" s="59"/>
      <c r="K23" s="61"/>
      <c r="L23" s="59"/>
      <c r="M23" s="61"/>
      <c r="N23" s="59"/>
      <c r="O23" s="62" t="s">
        <v>717</v>
      </c>
    </row>
    <row r="24" spans="2:15" ht="19.7" customHeight="1" x14ac:dyDescent="0.2">
      <c r="B24" s="83" t="s">
        <v>717</v>
      </c>
      <c r="C24" s="65" t="s">
        <v>298</v>
      </c>
      <c r="D24" s="65" t="s">
        <v>109</v>
      </c>
      <c r="E24" s="59">
        <v>5</v>
      </c>
      <c r="F24" s="66" t="s">
        <v>451</v>
      </c>
      <c r="G24" s="61">
        <f t="shared" si="0"/>
        <v>0</v>
      </c>
      <c r="H24" s="63">
        <f t="shared" si="1"/>
        <v>0</v>
      </c>
      <c r="I24" s="67">
        <f>일위대가총괄표!G4</f>
        <v>0</v>
      </c>
      <c r="J24" s="63">
        <f t="shared" ref="J24:J29" si="5">TRUNC(E24*I24,0)</f>
        <v>0</v>
      </c>
      <c r="K24" s="67">
        <f>일위대가총괄표!H4</f>
        <v>0</v>
      </c>
      <c r="L24" s="63">
        <f t="shared" ref="L24:L29" si="6">TRUNC(E24*K24,0)</f>
        <v>0</v>
      </c>
      <c r="M24" s="67">
        <f>일위대가총괄표!I4</f>
        <v>0</v>
      </c>
      <c r="N24" s="63">
        <f t="shared" ref="N24:N29" si="7">TRUNC(E24*M24,0)</f>
        <v>0</v>
      </c>
      <c r="O24" s="68" t="s">
        <v>679</v>
      </c>
    </row>
    <row r="25" spans="2:15" ht="19.7" customHeight="1" x14ac:dyDescent="0.2">
      <c r="B25" s="83" t="s">
        <v>717</v>
      </c>
      <c r="C25" s="65" t="s">
        <v>72</v>
      </c>
      <c r="D25" s="65" t="s">
        <v>272</v>
      </c>
      <c r="E25" s="59">
        <v>1</v>
      </c>
      <c r="F25" s="66" t="s">
        <v>451</v>
      </c>
      <c r="G25" s="61">
        <f t="shared" si="0"/>
        <v>0</v>
      </c>
      <c r="H25" s="63">
        <f t="shared" si="1"/>
        <v>0</v>
      </c>
      <c r="I25" s="67">
        <f>일위대가총괄표!G5</f>
        <v>0</v>
      </c>
      <c r="J25" s="63">
        <f t="shared" si="5"/>
        <v>0</v>
      </c>
      <c r="K25" s="67">
        <f>일위대가총괄표!H5</f>
        <v>0</v>
      </c>
      <c r="L25" s="63">
        <f t="shared" si="6"/>
        <v>0</v>
      </c>
      <c r="M25" s="67">
        <f>일위대가총괄표!I5</f>
        <v>0</v>
      </c>
      <c r="N25" s="63">
        <f t="shared" si="7"/>
        <v>0</v>
      </c>
      <c r="O25" s="68" t="s">
        <v>254</v>
      </c>
    </row>
    <row r="26" spans="2:15" ht="19.7" customHeight="1" x14ac:dyDescent="0.2">
      <c r="B26" s="83" t="s">
        <v>717</v>
      </c>
      <c r="C26" s="65" t="s">
        <v>298</v>
      </c>
      <c r="D26" s="65" t="s">
        <v>30</v>
      </c>
      <c r="E26" s="59">
        <v>65</v>
      </c>
      <c r="F26" s="66" t="s">
        <v>451</v>
      </c>
      <c r="G26" s="61">
        <f t="shared" si="0"/>
        <v>0</v>
      </c>
      <c r="H26" s="63">
        <f t="shared" si="1"/>
        <v>0</v>
      </c>
      <c r="I26" s="67">
        <f>일위대가총괄표!G6</f>
        <v>0</v>
      </c>
      <c r="J26" s="63">
        <f t="shared" si="5"/>
        <v>0</v>
      </c>
      <c r="K26" s="67">
        <f>일위대가총괄표!H6</f>
        <v>0</v>
      </c>
      <c r="L26" s="63">
        <f t="shared" si="6"/>
        <v>0</v>
      </c>
      <c r="M26" s="67">
        <f>일위대가총괄표!I6</f>
        <v>0</v>
      </c>
      <c r="N26" s="63">
        <f t="shared" si="7"/>
        <v>0</v>
      </c>
      <c r="O26" s="68" t="s">
        <v>699</v>
      </c>
    </row>
    <row r="27" spans="2:15" ht="19.7" customHeight="1" x14ac:dyDescent="0.2">
      <c r="B27" s="83" t="s">
        <v>717</v>
      </c>
      <c r="C27" s="65" t="s">
        <v>90</v>
      </c>
      <c r="D27" s="65" t="s">
        <v>30</v>
      </c>
      <c r="E27" s="59">
        <v>19</v>
      </c>
      <c r="F27" s="66" t="s">
        <v>451</v>
      </c>
      <c r="G27" s="61">
        <f t="shared" si="0"/>
        <v>0</v>
      </c>
      <c r="H27" s="63">
        <f t="shared" si="1"/>
        <v>0</v>
      </c>
      <c r="I27" s="67">
        <f>일위대가총괄표!G7</f>
        <v>0</v>
      </c>
      <c r="J27" s="63">
        <f t="shared" si="5"/>
        <v>0</v>
      </c>
      <c r="K27" s="67">
        <f>일위대가총괄표!H7</f>
        <v>0</v>
      </c>
      <c r="L27" s="63">
        <f t="shared" si="6"/>
        <v>0</v>
      </c>
      <c r="M27" s="67">
        <f>일위대가총괄표!I7</f>
        <v>0</v>
      </c>
      <c r="N27" s="63">
        <f t="shared" si="7"/>
        <v>0</v>
      </c>
      <c r="O27" s="68" t="s">
        <v>188</v>
      </c>
    </row>
    <row r="28" spans="2:15" ht="19.7" customHeight="1" x14ac:dyDescent="0.2">
      <c r="B28" s="83" t="s">
        <v>717</v>
      </c>
      <c r="C28" s="65" t="s">
        <v>565</v>
      </c>
      <c r="D28" s="65" t="s">
        <v>109</v>
      </c>
      <c r="E28" s="59">
        <v>1</v>
      </c>
      <c r="F28" s="66" t="s">
        <v>451</v>
      </c>
      <c r="G28" s="61">
        <f t="shared" si="0"/>
        <v>0</v>
      </c>
      <c r="H28" s="63">
        <f t="shared" si="1"/>
        <v>0</v>
      </c>
      <c r="I28" s="67">
        <f>일위대가총괄표!G8</f>
        <v>0</v>
      </c>
      <c r="J28" s="63">
        <f t="shared" si="5"/>
        <v>0</v>
      </c>
      <c r="K28" s="67">
        <f>일위대가총괄표!H8</f>
        <v>0</v>
      </c>
      <c r="L28" s="63">
        <f t="shared" si="6"/>
        <v>0</v>
      </c>
      <c r="M28" s="67">
        <f>일위대가총괄표!I8</f>
        <v>0</v>
      </c>
      <c r="N28" s="63">
        <f t="shared" si="7"/>
        <v>0</v>
      </c>
      <c r="O28" s="68" t="s">
        <v>620</v>
      </c>
    </row>
    <row r="29" spans="2:15" ht="19.7" customHeight="1" x14ac:dyDescent="0.2">
      <c r="B29" s="83" t="s">
        <v>717</v>
      </c>
      <c r="C29" s="65" t="s">
        <v>565</v>
      </c>
      <c r="D29" s="65" t="s">
        <v>466</v>
      </c>
      <c r="E29" s="59">
        <v>19</v>
      </c>
      <c r="F29" s="66" t="s">
        <v>451</v>
      </c>
      <c r="G29" s="61">
        <f t="shared" si="0"/>
        <v>0</v>
      </c>
      <c r="H29" s="63">
        <f t="shared" si="1"/>
        <v>0</v>
      </c>
      <c r="I29" s="67">
        <f>일위대가총괄표!G9</f>
        <v>0</v>
      </c>
      <c r="J29" s="63">
        <f t="shared" si="5"/>
        <v>0</v>
      </c>
      <c r="K29" s="67">
        <f>일위대가총괄표!H9</f>
        <v>0</v>
      </c>
      <c r="L29" s="63">
        <f t="shared" si="6"/>
        <v>0</v>
      </c>
      <c r="M29" s="67">
        <f>일위대가총괄표!I9</f>
        <v>0</v>
      </c>
      <c r="N29" s="63">
        <f t="shared" si="7"/>
        <v>0</v>
      </c>
      <c r="O29" s="68" t="s">
        <v>226</v>
      </c>
    </row>
    <row r="30" spans="2:15" ht="19.7" customHeight="1" x14ac:dyDescent="0.2">
      <c r="B30" s="82" t="s">
        <v>535</v>
      </c>
      <c r="C30" s="58" t="s">
        <v>133</v>
      </c>
      <c r="D30" s="58" t="s">
        <v>717</v>
      </c>
      <c r="E30" s="59"/>
      <c r="F30" s="60" t="s">
        <v>717</v>
      </c>
      <c r="G30" s="61">
        <f t="shared" si="0"/>
        <v>0</v>
      </c>
      <c r="H30" s="63">
        <f t="shared" si="1"/>
        <v>0</v>
      </c>
      <c r="I30" s="61"/>
      <c r="J30" s="59"/>
      <c r="K30" s="61"/>
      <c r="L30" s="59"/>
      <c r="M30" s="61"/>
      <c r="N30" s="59"/>
      <c r="O30" s="62" t="s">
        <v>717</v>
      </c>
    </row>
    <row r="31" spans="2:15" ht="19.7" customHeight="1" x14ac:dyDescent="0.2">
      <c r="B31" s="83" t="s">
        <v>717</v>
      </c>
      <c r="C31" s="65" t="s">
        <v>564</v>
      </c>
      <c r="D31" s="65" t="s">
        <v>640</v>
      </c>
      <c r="E31" s="59">
        <v>31</v>
      </c>
      <c r="F31" s="66" t="s">
        <v>51</v>
      </c>
      <c r="G31" s="61">
        <f t="shared" si="0"/>
        <v>0</v>
      </c>
      <c r="H31" s="63">
        <f t="shared" si="1"/>
        <v>0</v>
      </c>
      <c r="I31" s="67">
        <f>일위대가총괄표!G10</f>
        <v>0</v>
      </c>
      <c r="J31" s="63">
        <f>TRUNC(E31*I31,0)</f>
        <v>0</v>
      </c>
      <c r="K31" s="67">
        <f>일위대가총괄표!H10</f>
        <v>0</v>
      </c>
      <c r="L31" s="63">
        <f>TRUNC(E31*K31,0)</f>
        <v>0</v>
      </c>
      <c r="M31" s="67">
        <f>일위대가총괄표!I10</f>
        <v>0</v>
      </c>
      <c r="N31" s="63">
        <f>TRUNC(E31*M31,0)</f>
        <v>0</v>
      </c>
      <c r="O31" s="68" t="s">
        <v>636</v>
      </c>
    </row>
    <row r="32" spans="2:15" ht="19.7" customHeight="1" x14ac:dyDescent="0.2">
      <c r="B32" s="84" t="s">
        <v>717</v>
      </c>
      <c r="C32" s="71" t="s">
        <v>10</v>
      </c>
      <c r="D32" s="71" t="s">
        <v>640</v>
      </c>
      <c r="E32" s="27">
        <v>16</v>
      </c>
      <c r="F32" s="73" t="s">
        <v>451</v>
      </c>
      <c r="G32" s="26">
        <f t="shared" si="0"/>
        <v>0</v>
      </c>
      <c r="H32" s="75">
        <f t="shared" si="1"/>
        <v>0</v>
      </c>
      <c r="I32" s="74">
        <f>일위대가총괄표!G11</f>
        <v>0</v>
      </c>
      <c r="J32" s="75">
        <f>TRUNC(E32*I32,0)</f>
        <v>0</v>
      </c>
      <c r="K32" s="74">
        <f>일위대가총괄표!H11</f>
        <v>0</v>
      </c>
      <c r="L32" s="75">
        <f>TRUNC(E32*K32,0)</f>
        <v>0</v>
      </c>
      <c r="M32" s="74">
        <f>일위대가총괄표!I11</f>
        <v>0</v>
      </c>
      <c r="N32" s="75">
        <f>TRUNC(E32*M32,0)</f>
        <v>0</v>
      </c>
      <c r="O32" s="76" t="s">
        <v>172</v>
      </c>
    </row>
    <row r="33" spans="2:15" ht="19.7" customHeight="1" x14ac:dyDescent="0.2">
      <c r="B33" s="83" t="s">
        <v>717</v>
      </c>
      <c r="C33" s="65" t="s">
        <v>426</v>
      </c>
      <c r="D33" s="65" t="s">
        <v>640</v>
      </c>
      <c r="E33" s="59">
        <v>9</v>
      </c>
      <c r="F33" s="66" t="s">
        <v>451</v>
      </c>
      <c r="G33" s="61">
        <f t="shared" si="0"/>
        <v>0</v>
      </c>
      <c r="H33" s="63">
        <f t="shared" si="1"/>
        <v>0</v>
      </c>
      <c r="I33" s="67">
        <f>일위대가총괄표!G13</f>
        <v>0</v>
      </c>
      <c r="J33" s="63">
        <f>TRUNC(E33*I33,0)</f>
        <v>0</v>
      </c>
      <c r="K33" s="67">
        <f>일위대가총괄표!H13</f>
        <v>0</v>
      </c>
      <c r="L33" s="63">
        <f>TRUNC(E33*K33,0)</f>
        <v>0</v>
      </c>
      <c r="M33" s="67">
        <f>일위대가총괄표!I13</f>
        <v>0</v>
      </c>
      <c r="N33" s="63">
        <f>TRUNC(E33*M33,0)</f>
        <v>0</v>
      </c>
      <c r="O33" s="68" t="s">
        <v>529</v>
      </c>
    </row>
    <row r="34" spans="2:15" ht="19.7" customHeight="1" x14ac:dyDescent="0.2">
      <c r="B34" s="83" t="s">
        <v>717</v>
      </c>
      <c r="C34" s="65" t="s">
        <v>595</v>
      </c>
      <c r="D34" s="65" t="s">
        <v>640</v>
      </c>
      <c r="E34" s="59">
        <v>41</v>
      </c>
      <c r="F34" s="66" t="s">
        <v>451</v>
      </c>
      <c r="G34" s="61">
        <f t="shared" si="0"/>
        <v>0</v>
      </c>
      <c r="H34" s="63">
        <f t="shared" si="1"/>
        <v>0</v>
      </c>
      <c r="I34" s="67">
        <f>일위대가총괄표!G14</f>
        <v>0</v>
      </c>
      <c r="J34" s="63">
        <f>TRUNC(E34*I34,0)</f>
        <v>0</v>
      </c>
      <c r="K34" s="67">
        <f>일위대가총괄표!H14</f>
        <v>0</v>
      </c>
      <c r="L34" s="63">
        <f>TRUNC(E34*K34,0)</f>
        <v>0</v>
      </c>
      <c r="M34" s="67">
        <f>일위대가총괄표!I14</f>
        <v>0</v>
      </c>
      <c r="N34" s="63">
        <f>TRUNC(E34*M34,0)</f>
        <v>0</v>
      </c>
      <c r="O34" s="68" t="s">
        <v>68</v>
      </c>
    </row>
    <row r="35" spans="2:15" ht="19.7" customHeight="1" x14ac:dyDescent="0.2">
      <c r="B35" s="83" t="s">
        <v>717</v>
      </c>
      <c r="C35" s="65" t="s">
        <v>511</v>
      </c>
      <c r="D35" s="65" t="s">
        <v>640</v>
      </c>
      <c r="E35" s="59">
        <v>21</v>
      </c>
      <c r="F35" s="66" t="s">
        <v>451</v>
      </c>
      <c r="G35" s="61">
        <f t="shared" si="0"/>
        <v>0</v>
      </c>
      <c r="H35" s="63">
        <f t="shared" si="1"/>
        <v>0</v>
      </c>
      <c r="I35" s="67">
        <f>일위대가총괄표!G15</f>
        <v>0</v>
      </c>
      <c r="J35" s="63">
        <f>TRUNC(E35*I35,0)</f>
        <v>0</v>
      </c>
      <c r="K35" s="67">
        <f>일위대가총괄표!H15</f>
        <v>0</v>
      </c>
      <c r="L35" s="63">
        <f>TRUNC(E35*K35,0)</f>
        <v>0</v>
      </c>
      <c r="M35" s="67">
        <f>일위대가총괄표!I15</f>
        <v>0</v>
      </c>
      <c r="N35" s="63">
        <f>TRUNC(E35*M35,0)</f>
        <v>0</v>
      </c>
      <c r="O35" s="68" t="s">
        <v>505</v>
      </c>
    </row>
    <row r="36" spans="2:15" ht="19.7" customHeight="1" x14ac:dyDescent="0.2">
      <c r="B36" s="82" t="s">
        <v>111</v>
      </c>
      <c r="C36" s="58" t="s">
        <v>222</v>
      </c>
      <c r="D36" s="58" t="s">
        <v>717</v>
      </c>
      <c r="E36" s="59"/>
      <c r="F36" s="60" t="s">
        <v>717</v>
      </c>
      <c r="G36" s="61">
        <f t="shared" si="0"/>
        <v>0</v>
      </c>
      <c r="H36" s="63">
        <f t="shared" si="1"/>
        <v>0</v>
      </c>
      <c r="I36" s="61"/>
      <c r="J36" s="59"/>
      <c r="K36" s="61"/>
      <c r="L36" s="59"/>
      <c r="M36" s="61"/>
      <c r="N36" s="59"/>
      <c r="O36" s="62" t="s">
        <v>717</v>
      </c>
    </row>
    <row r="37" spans="2:15" ht="19.7" customHeight="1" x14ac:dyDescent="0.2">
      <c r="B37" s="83" t="s">
        <v>717</v>
      </c>
      <c r="C37" s="65" t="s">
        <v>182</v>
      </c>
      <c r="D37" s="65" t="s">
        <v>640</v>
      </c>
      <c r="E37" s="59">
        <v>6</v>
      </c>
      <c r="F37" s="66" t="s">
        <v>451</v>
      </c>
      <c r="G37" s="61">
        <f t="shared" ref="G37:G68" si="8">I37+K37+M37</f>
        <v>0</v>
      </c>
      <c r="H37" s="63">
        <f t="shared" ref="H37:H68" si="9">J37+L37+N37</f>
        <v>0</v>
      </c>
      <c r="I37" s="67">
        <f>일위대가총괄표!G16</f>
        <v>0</v>
      </c>
      <c r="J37" s="63">
        <f t="shared" ref="J37:J46" si="10">TRUNC(E37*I37,0)</f>
        <v>0</v>
      </c>
      <c r="K37" s="67">
        <f>일위대가총괄표!H16</f>
        <v>0</v>
      </c>
      <c r="L37" s="63">
        <f t="shared" ref="L37:L46" si="11">TRUNC(E37*K37,0)</f>
        <v>0</v>
      </c>
      <c r="M37" s="67">
        <f>일위대가총괄표!I16</f>
        <v>0</v>
      </c>
      <c r="N37" s="63">
        <f t="shared" ref="N37:N46" si="12">TRUNC(E37*M37,0)</f>
        <v>0</v>
      </c>
      <c r="O37" s="68" t="s">
        <v>53</v>
      </c>
    </row>
    <row r="38" spans="2:15" ht="19.7" customHeight="1" x14ac:dyDescent="0.2">
      <c r="B38" s="83" t="s">
        <v>717</v>
      </c>
      <c r="C38" s="65" t="s">
        <v>614</v>
      </c>
      <c r="D38" s="65" t="s">
        <v>109</v>
      </c>
      <c r="E38" s="59">
        <v>1</v>
      </c>
      <c r="F38" s="66" t="s">
        <v>451</v>
      </c>
      <c r="G38" s="61">
        <f t="shared" si="8"/>
        <v>0</v>
      </c>
      <c r="H38" s="63">
        <f t="shared" si="9"/>
        <v>0</v>
      </c>
      <c r="I38" s="67">
        <f>일위대가총괄표!G17</f>
        <v>0</v>
      </c>
      <c r="J38" s="63">
        <f t="shared" si="10"/>
        <v>0</v>
      </c>
      <c r="K38" s="67">
        <f>일위대가총괄표!H17</f>
        <v>0</v>
      </c>
      <c r="L38" s="63">
        <f t="shared" si="11"/>
        <v>0</v>
      </c>
      <c r="M38" s="67">
        <f>일위대가총괄표!I17</f>
        <v>0</v>
      </c>
      <c r="N38" s="63">
        <f t="shared" si="12"/>
        <v>0</v>
      </c>
      <c r="O38" s="68" t="s">
        <v>477</v>
      </c>
    </row>
    <row r="39" spans="2:15" ht="19.7" customHeight="1" x14ac:dyDescent="0.2">
      <c r="B39" s="83" t="s">
        <v>717</v>
      </c>
      <c r="C39" s="65" t="s">
        <v>614</v>
      </c>
      <c r="D39" s="65" t="s">
        <v>30</v>
      </c>
      <c r="E39" s="59">
        <v>5</v>
      </c>
      <c r="F39" s="66" t="s">
        <v>451</v>
      </c>
      <c r="G39" s="61">
        <f t="shared" si="8"/>
        <v>0</v>
      </c>
      <c r="H39" s="63">
        <f t="shared" si="9"/>
        <v>0</v>
      </c>
      <c r="I39" s="67">
        <f>일위대가총괄표!G18</f>
        <v>0</v>
      </c>
      <c r="J39" s="63">
        <f t="shared" si="10"/>
        <v>0</v>
      </c>
      <c r="K39" s="67">
        <f>일위대가총괄표!H18</f>
        <v>0</v>
      </c>
      <c r="L39" s="63">
        <f t="shared" si="11"/>
        <v>0</v>
      </c>
      <c r="M39" s="67">
        <f>일위대가총괄표!I18</f>
        <v>0</v>
      </c>
      <c r="N39" s="63">
        <f t="shared" si="12"/>
        <v>0</v>
      </c>
      <c r="O39" s="68" t="s">
        <v>37</v>
      </c>
    </row>
    <row r="40" spans="2:15" ht="19.7" customHeight="1" x14ac:dyDescent="0.2">
      <c r="B40" s="83" t="s">
        <v>717</v>
      </c>
      <c r="C40" s="65" t="s">
        <v>327</v>
      </c>
      <c r="D40" s="65" t="s">
        <v>76</v>
      </c>
      <c r="E40" s="59">
        <v>2</v>
      </c>
      <c r="F40" s="66" t="s">
        <v>451</v>
      </c>
      <c r="G40" s="61">
        <f t="shared" si="8"/>
        <v>0</v>
      </c>
      <c r="H40" s="63">
        <f t="shared" si="9"/>
        <v>0</v>
      </c>
      <c r="I40" s="67">
        <f>일위대가총괄표!G19</f>
        <v>0</v>
      </c>
      <c r="J40" s="63">
        <f t="shared" si="10"/>
        <v>0</v>
      </c>
      <c r="K40" s="67">
        <f>일위대가총괄표!H19</f>
        <v>0</v>
      </c>
      <c r="L40" s="63">
        <f t="shared" si="11"/>
        <v>0</v>
      </c>
      <c r="M40" s="67">
        <f>일위대가총괄표!I19</f>
        <v>0</v>
      </c>
      <c r="N40" s="63">
        <f t="shared" si="12"/>
        <v>0</v>
      </c>
      <c r="O40" s="68" t="s">
        <v>445</v>
      </c>
    </row>
    <row r="41" spans="2:15" ht="19.7" customHeight="1" x14ac:dyDescent="0.2">
      <c r="B41" s="83" t="s">
        <v>717</v>
      </c>
      <c r="C41" s="65" t="s">
        <v>674</v>
      </c>
      <c r="D41" s="65" t="s">
        <v>89</v>
      </c>
      <c r="E41" s="59">
        <v>1</v>
      </c>
      <c r="F41" s="66" t="s">
        <v>451</v>
      </c>
      <c r="G41" s="61">
        <f t="shared" si="8"/>
        <v>0</v>
      </c>
      <c r="H41" s="63">
        <f t="shared" si="9"/>
        <v>0</v>
      </c>
      <c r="I41" s="67">
        <f>일위대가총괄표!G20</f>
        <v>0</v>
      </c>
      <c r="J41" s="63">
        <f t="shared" si="10"/>
        <v>0</v>
      </c>
      <c r="K41" s="67">
        <f>일위대가총괄표!H20</f>
        <v>0</v>
      </c>
      <c r="L41" s="63">
        <f t="shared" si="11"/>
        <v>0</v>
      </c>
      <c r="M41" s="67">
        <f>일위대가총괄표!I20</f>
        <v>0</v>
      </c>
      <c r="N41" s="63">
        <f t="shared" si="12"/>
        <v>0</v>
      </c>
      <c r="O41" s="68" t="s">
        <v>12</v>
      </c>
    </row>
    <row r="42" spans="2:15" ht="19.7" customHeight="1" x14ac:dyDescent="0.2">
      <c r="B42" s="83" t="s">
        <v>717</v>
      </c>
      <c r="C42" s="65" t="s">
        <v>674</v>
      </c>
      <c r="D42" s="65" t="s">
        <v>109</v>
      </c>
      <c r="E42" s="59">
        <v>1</v>
      </c>
      <c r="F42" s="66" t="s">
        <v>451</v>
      </c>
      <c r="G42" s="61">
        <f t="shared" si="8"/>
        <v>0</v>
      </c>
      <c r="H42" s="63">
        <f t="shared" si="9"/>
        <v>0</v>
      </c>
      <c r="I42" s="67">
        <f>일위대가총괄표!G21</f>
        <v>0</v>
      </c>
      <c r="J42" s="63">
        <f t="shared" si="10"/>
        <v>0</v>
      </c>
      <c r="K42" s="67">
        <f>일위대가총괄표!H21</f>
        <v>0</v>
      </c>
      <c r="L42" s="63">
        <f t="shared" si="11"/>
        <v>0</v>
      </c>
      <c r="M42" s="67">
        <f>일위대가총괄표!I21</f>
        <v>0</v>
      </c>
      <c r="N42" s="63">
        <f t="shared" si="12"/>
        <v>0</v>
      </c>
      <c r="O42" s="68" t="s">
        <v>577</v>
      </c>
    </row>
    <row r="43" spans="2:15" ht="19.7" customHeight="1" x14ac:dyDescent="0.2">
      <c r="B43" s="83" t="s">
        <v>717</v>
      </c>
      <c r="C43" s="65" t="s">
        <v>674</v>
      </c>
      <c r="D43" s="65" t="s">
        <v>466</v>
      </c>
      <c r="E43" s="59">
        <v>1</v>
      </c>
      <c r="F43" s="66" t="s">
        <v>451</v>
      </c>
      <c r="G43" s="61">
        <f t="shared" si="8"/>
        <v>0</v>
      </c>
      <c r="H43" s="63">
        <f t="shared" si="9"/>
        <v>0</v>
      </c>
      <c r="I43" s="67">
        <f>일위대가총괄표!G22</f>
        <v>0</v>
      </c>
      <c r="J43" s="63">
        <f t="shared" si="10"/>
        <v>0</v>
      </c>
      <c r="K43" s="67">
        <f>일위대가총괄표!H22</f>
        <v>0</v>
      </c>
      <c r="L43" s="63">
        <f t="shared" si="11"/>
        <v>0</v>
      </c>
      <c r="M43" s="67">
        <f>일위대가총괄표!I22</f>
        <v>0</v>
      </c>
      <c r="N43" s="63">
        <f t="shared" si="12"/>
        <v>0</v>
      </c>
      <c r="O43" s="68" t="s">
        <v>329</v>
      </c>
    </row>
    <row r="44" spans="2:15" ht="19.7" customHeight="1" x14ac:dyDescent="0.2">
      <c r="B44" s="83" t="s">
        <v>717</v>
      </c>
      <c r="C44" s="65" t="s">
        <v>3</v>
      </c>
      <c r="D44" s="65" t="s">
        <v>212</v>
      </c>
      <c r="E44" s="59">
        <v>1</v>
      </c>
      <c r="F44" s="66" t="s">
        <v>451</v>
      </c>
      <c r="G44" s="61">
        <f t="shared" si="8"/>
        <v>0</v>
      </c>
      <c r="H44" s="63">
        <f t="shared" si="9"/>
        <v>0</v>
      </c>
      <c r="I44" s="67">
        <f>일위대가총괄표!G23</f>
        <v>0</v>
      </c>
      <c r="J44" s="63">
        <f t="shared" si="10"/>
        <v>0</v>
      </c>
      <c r="K44" s="67">
        <f>일위대가총괄표!H23</f>
        <v>0</v>
      </c>
      <c r="L44" s="63">
        <f t="shared" si="11"/>
        <v>0</v>
      </c>
      <c r="M44" s="67">
        <f>일위대가총괄표!I23</f>
        <v>0</v>
      </c>
      <c r="N44" s="63">
        <f t="shared" si="12"/>
        <v>0</v>
      </c>
      <c r="O44" s="68" t="s">
        <v>271</v>
      </c>
    </row>
    <row r="45" spans="2:15" ht="19.7" customHeight="1" x14ac:dyDescent="0.2">
      <c r="B45" s="83" t="s">
        <v>717</v>
      </c>
      <c r="C45" s="65" t="s">
        <v>3</v>
      </c>
      <c r="D45" s="65" t="s">
        <v>6</v>
      </c>
      <c r="E45" s="59">
        <v>1</v>
      </c>
      <c r="F45" s="66" t="s">
        <v>451</v>
      </c>
      <c r="G45" s="61">
        <f t="shared" si="8"/>
        <v>0</v>
      </c>
      <c r="H45" s="63">
        <f t="shared" si="9"/>
        <v>0</v>
      </c>
      <c r="I45" s="67">
        <f>일위대가총괄표!G24</f>
        <v>0</v>
      </c>
      <c r="J45" s="63">
        <f t="shared" si="10"/>
        <v>0</v>
      </c>
      <c r="K45" s="67">
        <f>일위대가총괄표!H24</f>
        <v>0</v>
      </c>
      <c r="L45" s="63">
        <f t="shared" si="11"/>
        <v>0</v>
      </c>
      <c r="M45" s="67">
        <f>일위대가총괄표!I24</f>
        <v>0</v>
      </c>
      <c r="N45" s="63">
        <f t="shared" si="12"/>
        <v>0</v>
      </c>
      <c r="O45" s="68" t="s">
        <v>695</v>
      </c>
    </row>
    <row r="46" spans="2:15" ht="19.7" customHeight="1" x14ac:dyDescent="0.2">
      <c r="B46" s="83" t="s">
        <v>717</v>
      </c>
      <c r="C46" s="65" t="s">
        <v>3</v>
      </c>
      <c r="D46" s="65" t="s">
        <v>368</v>
      </c>
      <c r="E46" s="59">
        <v>1</v>
      </c>
      <c r="F46" s="66" t="s">
        <v>451</v>
      </c>
      <c r="G46" s="61">
        <f t="shared" si="8"/>
        <v>0</v>
      </c>
      <c r="H46" s="63">
        <f t="shared" si="9"/>
        <v>0</v>
      </c>
      <c r="I46" s="67">
        <f>일위대가총괄표!G25</f>
        <v>0</v>
      </c>
      <c r="J46" s="63">
        <f t="shared" si="10"/>
        <v>0</v>
      </c>
      <c r="K46" s="67">
        <f>일위대가총괄표!H25</f>
        <v>0</v>
      </c>
      <c r="L46" s="63">
        <f t="shared" si="11"/>
        <v>0</v>
      </c>
      <c r="M46" s="67">
        <f>일위대가총괄표!I25</f>
        <v>0</v>
      </c>
      <c r="N46" s="63">
        <f t="shared" si="12"/>
        <v>0</v>
      </c>
      <c r="O46" s="68" t="s">
        <v>240</v>
      </c>
    </row>
    <row r="47" spans="2:15" ht="19.7" customHeight="1" x14ac:dyDescent="0.2">
      <c r="B47" s="82" t="s">
        <v>392</v>
      </c>
      <c r="C47" s="58" t="s">
        <v>17</v>
      </c>
      <c r="D47" s="58" t="s">
        <v>717</v>
      </c>
      <c r="E47" s="59"/>
      <c r="F47" s="60" t="s">
        <v>717</v>
      </c>
      <c r="G47" s="61">
        <f t="shared" si="8"/>
        <v>0</v>
      </c>
      <c r="H47" s="63">
        <f t="shared" si="9"/>
        <v>0</v>
      </c>
      <c r="I47" s="61"/>
      <c r="J47" s="59"/>
      <c r="K47" s="61"/>
      <c r="L47" s="59"/>
      <c r="M47" s="61"/>
      <c r="N47" s="59"/>
      <c r="O47" s="62" t="s">
        <v>717</v>
      </c>
    </row>
    <row r="48" spans="2:15" ht="19.7" customHeight="1" x14ac:dyDescent="0.2">
      <c r="B48" s="83" t="s">
        <v>717</v>
      </c>
      <c r="C48" s="65" t="s">
        <v>84</v>
      </c>
      <c r="D48" s="65" t="s">
        <v>297</v>
      </c>
      <c r="E48" s="59">
        <v>1</v>
      </c>
      <c r="F48" s="66" t="s">
        <v>465</v>
      </c>
      <c r="G48" s="61">
        <f t="shared" si="8"/>
        <v>0</v>
      </c>
      <c r="H48" s="63">
        <f t="shared" si="9"/>
        <v>0</v>
      </c>
      <c r="I48" s="67"/>
      <c r="J48" s="63">
        <f>TRUNC(E48*I48,0)</f>
        <v>0</v>
      </c>
      <c r="K48" s="67"/>
      <c r="L48" s="63">
        <f>TRUNC(E48*K48,0)</f>
        <v>0</v>
      </c>
      <c r="M48" s="67">
        <f>일위대가총괄표!G26+일위대가총괄표!H26+일위대가총괄표!I26</f>
        <v>0</v>
      </c>
      <c r="N48" s="63">
        <f>TRUNC(E48*M48,0)</f>
        <v>0</v>
      </c>
      <c r="O48" s="68" t="s">
        <v>657</v>
      </c>
    </row>
    <row r="49" spans="2:15" ht="19.7" customHeight="1" x14ac:dyDescent="0.2">
      <c r="B49" s="83" t="s">
        <v>717</v>
      </c>
      <c r="C49" s="65" t="s">
        <v>717</v>
      </c>
      <c r="D49" s="65" t="s">
        <v>717</v>
      </c>
      <c r="E49" s="59"/>
      <c r="F49" s="66" t="s">
        <v>717</v>
      </c>
      <c r="G49" s="61">
        <f t="shared" si="8"/>
        <v>0</v>
      </c>
      <c r="H49" s="63">
        <f t="shared" si="9"/>
        <v>0</v>
      </c>
      <c r="I49" s="61"/>
      <c r="J49" s="59"/>
      <c r="K49" s="61"/>
      <c r="L49" s="59"/>
      <c r="M49" s="61"/>
      <c r="N49" s="59"/>
      <c r="O49" s="68" t="s">
        <v>717</v>
      </c>
    </row>
    <row r="50" spans="2:15" ht="19.7" customHeight="1" x14ac:dyDescent="0.2">
      <c r="B50" s="82" t="s">
        <v>714</v>
      </c>
      <c r="C50" s="58" t="s">
        <v>550</v>
      </c>
      <c r="D50" s="58" t="s">
        <v>717</v>
      </c>
      <c r="E50" s="59"/>
      <c r="F50" s="60" t="s">
        <v>717</v>
      </c>
      <c r="G50" s="61">
        <f t="shared" si="8"/>
        <v>0</v>
      </c>
      <c r="H50" s="63">
        <f t="shared" si="9"/>
        <v>0</v>
      </c>
      <c r="I50" s="61"/>
      <c r="J50" s="59"/>
      <c r="K50" s="61"/>
      <c r="L50" s="59"/>
      <c r="M50" s="61"/>
      <c r="N50" s="59"/>
      <c r="O50" s="62" t="s">
        <v>717</v>
      </c>
    </row>
    <row r="51" spans="2:15" ht="19.7" customHeight="1" x14ac:dyDescent="0.2">
      <c r="B51" s="82" t="s">
        <v>139</v>
      </c>
      <c r="C51" s="58" t="s">
        <v>591</v>
      </c>
      <c r="D51" s="58" t="s">
        <v>717</v>
      </c>
      <c r="E51" s="59"/>
      <c r="F51" s="60" t="s">
        <v>717</v>
      </c>
      <c r="G51" s="61">
        <f t="shared" si="8"/>
        <v>0</v>
      </c>
      <c r="H51" s="63">
        <f t="shared" si="9"/>
        <v>0</v>
      </c>
      <c r="I51" s="61"/>
      <c r="J51" s="59"/>
      <c r="K51" s="61"/>
      <c r="L51" s="59"/>
      <c r="M51" s="61"/>
      <c r="N51" s="59"/>
      <c r="O51" s="62" t="s">
        <v>717</v>
      </c>
    </row>
    <row r="52" spans="2:15" ht="19.7" customHeight="1" x14ac:dyDescent="0.2">
      <c r="B52" s="83" t="s">
        <v>717</v>
      </c>
      <c r="C52" s="65" t="s">
        <v>591</v>
      </c>
      <c r="D52" s="65" t="s">
        <v>639</v>
      </c>
      <c r="E52" s="59">
        <v>7</v>
      </c>
      <c r="F52" s="66" t="s">
        <v>451</v>
      </c>
      <c r="G52" s="61">
        <f t="shared" si="8"/>
        <v>0</v>
      </c>
      <c r="H52" s="63">
        <f t="shared" si="9"/>
        <v>0</v>
      </c>
      <c r="I52" s="67">
        <f>일위대가총괄표!G30</f>
        <v>0</v>
      </c>
      <c r="J52" s="63">
        <f>TRUNC(E52*I52,0)</f>
        <v>0</v>
      </c>
      <c r="K52" s="67">
        <f>일위대가총괄표!H30</f>
        <v>0</v>
      </c>
      <c r="L52" s="63">
        <f>TRUNC(E52*K52,0)</f>
        <v>0</v>
      </c>
      <c r="M52" s="67">
        <f>일위대가총괄표!I30</f>
        <v>0</v>
      </c>
      <c r="N52" s="63">
        <f>TRUNC(E52*M52,0)</f>
        <v>0</v>
      </c>
      <c r="O52" s="68" t="s">
        <v>631</v>
      </c>
    </row>
    <row r="53" spans="2:15" ht="19.7" customHeight="1" x14ac:dyDescent="0.2">
      <c r="B53" s="83" t="s">
        <v>717</v>
      </c>
      <c r="C53" s="65" t="s">
        <v>591</v>
      </c>
      <c r="D53" s="65" t="s">
        <v>386</v>
      </c>
      <c r="E53" s="59">
        <v>1</v>
      </c>
      <c r="F53" s="66" t="s">
        <v>451</v>
      </c>
      <c r="G53" s="61">
        <f t="shared" si="8"/>
        <v>0</v>
      </c>
      <c r="H53" s="63">
        <f t="shared" si="9"/>
        <v>0</v>
      </c>
      <c r="I53" s="67">
        <f>일위대가총괄표!G33</f>
        <v>0</v>
      </c>
      <c r="J53" s="63">
        <f>TRUNC(E53*I53,0)</f>
        <v>0</v>
      </c>
      <c r="K53" s="67">
        <f>일위대가총괄표!H33</f>
        <v>0</v>
      </c>
      <c r="L53" s="63">
        <f>TRUNC(E53*K53,0)</f>
        <v>0</v>
      </c>
      <c r="M53" s="67">
        <f>일위대가총괄표!I33</f>
        <v>0</v>
      </c>
      <c r="N53" s="63">
        <f>TRUNC(E53*M53,0)</f>
        <v>0</v>
      </c>
      <c r="O53" s="68" t="s">
        <v>540</v>
      </c>
    </row>
    <row r="54" spans="2:15" ht="19.7" customHeight="1" x14ac:dyDescent="0.2">
      <c r="B54" s="83" t="s">
        <v>717</v>
      </c>
      <c r="C54" s="65" t="s">
        <v>717</v>
      </c>
      <c r="D54" s="65" t="s">
        <v>717</v>
      </c>
      <c r="E54" s="59"/>
      <c r="F54" s="66" t="s">
        <v>717</v>
      </c>
      <c r="G54" s="61">
        <f t="shared" si="8"/>
        <v>0</v>
      </c>
      <c r="H54" s="63">
        <f t="shared" si="9"/>
        <v>0</v>
      </c>
      <c r="I54" s="61"/>
      <c r="J54" s="59"/>
      <c r="K54" s="61"/>
      <c r="L54" s="59"/>
      <c r="M54" s="61"/>
      <c r="N54" s="59"/>
      <c r="O54" s="68" t="s">
        <v>717</v>
      </c>
    </row>
    <row r="55" spans="2:15" ht="19.7" customHeight="1" x14ac:dyDescent="0.2">
      <c r="B55" s="82" t="s">
        <v>155</v>
      </c>
      <c r="C55" s="58" t="s">
        <v>225</v>
      </c>
      <c r="D55" s="58" t="s">
        <v>717</v>
      </c>
      <c r="E55" s="59"/>
      <c r="F55" s="60" t="s">
        <v>717</v>
      </c>
      <c r="G55" s="61">
        <f t="shared" si="8"/>
        <v>0</v>
      </c>
      <c r="H55" s="63">
        <f t="shared" si="9"/>
        <v>0</v>
      </c>
      <c r="I55" s="61"/>
      <c r="J55" s="59"/>
      <c r="K55" s="61"/>
      <c r="L55" s="59"/>
      <c r="M55" s="61"/>
      <c r="N55" s="59"/>
      <c r="O55" s="62" t="s">
        <v>717</v>
      </c>
    </row>
    <row r="56" spans="2:15" ht="19.7" customHeight="1" x14ac:dyDescent="0.2">
      <c r="B56" s="82" t="s">
        <v>507</v>
      </c>
      <c r="C56" s="58" t="s">
        <v>436</v>
      </c>
      <c r="D56" s="58" t="s">
        <v>351</v>
      </c>
      <c r="E56" s="59"/>
      <c r="F56" s="60" t="s">
        <v>717</v>
      </c>
      <c r="G56" s="61">
        <f t="shared" si="8"/>
        <v>0</v>
      </c>
      <c r="H56" s="63">
        <f t="shared" si="9"/>
        <v>0</v>
      </c>
      <c r="I56" s="61"/>
      <c r="J56" s="59"/>
      <c r="K56" s="61"/>
      <c r="L56" s="59"/>
      <c r="M56" s="61"/>
      <c r="N56" s="59"/>
      <c r="O56" s="62" t="s">
        <v>717</v>
      </c>
    </row>
    <row r="57" spans="2:15" ht="19.7" customHeight="1" x14ac:dyDescent="0.2">
      <c r="B57" s="83" t="s">
        <v>717</v>
      </c>
      <c r="C57" s="65" t="s">
        <v>63</v>
      </c>
      <c r="D57" s="65" t="s">
        <v>317</v>
      </c>
      <c r="E57" s="59">
        <v>244</v>
      </c>
      <c r="F57" s="66" t="s">
        <v>533</v>
      </c>
      <c r="G57" s="61">
        <f t="shared" si="8"/>
        <v>0</v>
      </c>
      <c r="H57" s="63">
        <f t="shared" si="9"/>
        <v>0</v>
      </c>
      <c r="I57" s="67"/>
      <c r="J57" s="63">
        <f>TRUNC(E57*I57,0)</f>
        <v>0</v>
      </c>
      <c r="K57" s="67"/>
      <c r="L57" s="63">
        <f>TRUNC(E57*K57,0)</f>
        <v>0</v>
      </c>
      <c r="M57" s="67"/>
      <c r="N57" s="63">
        <f>TRUNC(E57*M57,0)</f>
        <v>0</v>
      </c>
      <c r="O57" s="68" t="s">
        <v>243</v>
      </c>
    </row>
    <row r="58" spans="2:15" ht="19.7" customHeight="1" x14ac:dyDescent="0.2">
      <c r="B58" s="83" t="s">
        <v>717</v>
      </c>
      <c r="C58" s="65" t="s">
        <v>489</v>
      </c>
      <c r="D58" s="65" t="s">
        <v>221</v>
      </c>
      <c r="E58" s="59">
        <v>244</v>
      </c>
      <c r="F58" s="66" t="s">
        <v>533</v>
      </c>
      <c r="G58" s="61">
        <f t="shared" si="8"/>
        <v>0</v>
      </c>
      <c r="H58" s="63">
        <f t="shared" si="9"/>
        <v>0</v>
      </c>
      <c r="I58" s="67"/>
      <c r="J58" s="63">
        <f>TRUNC(E58*I58,0)</f>
        <v>0</v>
      </c>
      <c r="K58" s="67"/>
      <c r="L58" s="63">
        <f>TRUNC(E58*K58,0)</f>
        <v>0</v>
      </c>
      <c r="M58" s="67"/>
      <c r="N58" s="63">
        <f>TRUNC(E58*M58,0)</f>
        <v>0</v>
      </c>
      <c r="O58" s="68" t="s">
        <v>685</v>
      </c>
    </row>
    <row r="59" spans="2:15" ht="19.7" customHeight="1" x14ac:dyDescent="0.2">
      <c r="B59" s="83" t="s">
        <v>717</v>
      </c>
      <c r="C59" s="65" t="s">
        <v>67</v>
      </c>
      <c r="D59" s="65" t="s">
        <v>468</v>
      </c>
      <c r="E59" s="59">
        <v>244</v>
      </c>
      <c r="F59" s="66" t="s">
        <v>533</v>
      </c>
      <c r="G59" s="61">
        <f t="shared" si="8"/>
        <v>0</v>
      </c>
      <c r="H59" s="63">
        <f t="shared" si="9"/>
        <v>0</v>
      </c>
      <c r="I59" s="67"/>
      <c r="J59" s="63">
        <f>TRUNC(E59*I59,0)</f>
        <v>0</v>
      </c>
      <c r="K59" s="67"/>
      <c r="L59" s="63">
        <f>TRUNC(E59*K59,0)</f>
        <v>0</v>
      </c>
      <c r="M59" s="67"/>
      <c r="N59" s="63">
        <f>TRUNC(E59*M59,0)</f>
        <v>0</v>
      </c>
      <c r="O59" s="68" t="s">
        <v>267</v>
      </c>
    </row>
    <row r="60" spans="2:15" ht="19.7" customHeight="1" x14ac:dyDescent="0.2">
      <c r="B60" s="84" t="s">
        <v>717</v>
      </c>
      <c r="C60" s="71" t="s">
        <v>257</v>
      </c>
      <c r="D60" s="71" t="s">
        <v>468</v>
      </c>
      <c r="E60" s="27">
        <v>244</v>
      </c>
      <c r="F60" s="73" t="s">
        <v>533</v>
      </c>
      <c r="G60" s="26">
        <f t="shared" si="8"/>
        <v>0</v>
      </c>
      <c r="H60" s="75">
        <f t="shared" si="9"/>
        <v>0</v>
      </c>
      <c r="I60" s="74"/>
      <c r="J60" s="75">
        <f>TRUNC(E60*I60,0)</f>
        <v>0</v>
      </c>
      <c r="K60" s="74"/>
      <c r="L60" s="75">
        <f>TRUNC(E60*K60,0)</f>
        <v>0</v>
      </c>
      <c r="M60" s="74"/>
      <c r="N60" s="75">
        <f>TRUNC(E60*M60,0)</f>
        <v>0</v>
      </c>
      <c r="O60" s="76" t="s">
        <v>385</v>
      </c>
    </row>
    <row r="61" spans="2:15" ht="19.7" customHeight="1" x14ac:dyDescent="0.2">
      <c r="B61" s="83" t="s">
        <v>717</v>
      </c>
      <c r="C61" s="65" t="s">
        <v>589</v>
      </c>
      <c r="D61" s="65" t="s">
        <v>52</v>
      </c>
      <c r="E61" s="59">
        <v>45</v>
      </c>
      <c r="F61" s="66" t="s">
        <v>521</v>
      </c>
      <c r="G61" s="61">
        <f t="shared" si="8"/>
        <v>0</v>
      </c>
      <c r="H61" s="63">
        <f t="shared" si="9"/>
        <v>0</v>
      </c>
      <c r="I61" s="67"/>
      <c r="J61" s="63">
        <f>TRUNC(E61*I61,0)</f>
        <v>0</v>
      </c>
      <c r="K61" s="67"/>
      <c r="L61" s="63">
        <f>TRUNC(E61*K61,0)</f>
        <v>0</v>
      </c>
      <c r="M61" s="67"/>
      <c r="N61" s="63">
        <f>TRUNC(E61*M61,0)</f>
        <v>0</v>
      </c>
      <c r="O61" s="68" t="s">
        <v>121</v>
      </c>
    </row>
    <row r="62" spans="2:15" ht="19.7" customHeight="1" x14ac:dyDescent="0.2">
      <c r="B62" s="82" t="s">
        <v>34</v>
      </c>
      <c r="C62" s="58" t="s">
        <v>320</v>
      </c>
      <c r="D62" s="58" t="s">
        <v>619</v>
      </c>
      <c r="E62" s="59"/>
      <c r="F62" s="60" t="s">
        <v>717</v>
      </c>
      <c r="G62" s="61">
        <f t="shared" si="8"/>
        <v>0</v>
      </c>
      <c r="H62" s="63">
        <f t="shared" si="9"/>
        <v>0</v>
      </c>
      <c r="I62" s="61"/>
      <c r="J62" s="59"/>
      <c r="K62" s="61"/>
      <c r="L62" s="59"/>
      <c r="M62" s="61"/>
      <c r="N62" s="59"/>
      <c r="O62" s="62" t="s">
        <v>717</v>
      </c>
    </row>
    <row r="63" spans="2:15" ht="19.7" customHeight="1" x14ac:dyDescent="0.2">
      <c r="B63" s="83" t="s">
        <v>717</v>
      </c>
      <c r="C63" s="65" t="s">
        <v>504</v>
      </c>
      <c r="D63" s="65" t="s">
        <v>166</v>
      </c>
      <c r="E63" s="59">
        <v>1105</v>
      </c>
      <c r="F63" s="66" t="s">
        <v>533</v>
      </c>
      <c r="G63" s="61">
        <f t="shared" si="8"/>
        <v>0</v>
      </c>
      <c r="H63" s="63">
        <f t="shared" si="9"/>
        <v>0</v>
      </c>
      <c r="I63" s="67"/>
      <c r="J63" s="63">
        <f>TRUNC(E63*I63,0)</f>
        <v>0</v>
      </c>
      <c r="K63" s="67"/>
      <c r="L63" s="63">
        <f>TRUNC(E63*K63,0)</f>
        <v>0</v>
      </c>
      <c r="M63" s="67"/>
      <c r="N63" s="63">
        <f>TRUNC(E63*M63,0)</f>
        <v>0</v>
      </c>
      <c r="O63" s="68" t="s">
        <v>16</v>
      </c>
    </row>
    <row r="64" spans="2:15" ht="19.7" customHeight="1" x14ac:dyDescent="0.2">
      <c r="B64" s="82" t="s">
        <v>434</v>
      </c>
      <c r="C64" s="58" t="s">
        <v>649</v>
      </c>
      <c r="D64" s="58" t="s">
        <v>342</v>
      </c>
      <c r="E64" s="59"/>
      <c r="F64" s="60" t="s">
        <v>717</v>
      </c>
      <c r="G64" s="61">
        <f t="shared" si="8"/>
        <v>0</v>
      </c>
      <c r="H64" s="63">
        <f t="shared" si="9"/>
        <v>0</v>
      </c>
      <c r="I64" s="61"/>
      <c r="J64" s="59"/>
      <c r="K64" s="61"/>
      <c r="L64" s="59"/>
      <c r="M64" s="61"/>
      <c r="N64" s="59"/>
      <c r="O64" s="62" t="s">
        <v>717</v>
      </c>
    </row>
    <row r="65" spans="2:15" ht="19.7" customHeight="1" x14ac:dyDescent="0.2">
      <c r="B65" s="83" t="s">
        <v>717</v>
      </c>
      <c r="C65" s="65" t="s">
        <v>345</v>
      </c>
      <c r="D65" s="65" t="s">
        <v>280</v>
      </c>
      <c r="E65" s="59">
        <v>13</v>
      </c>
      <c r="F65" s="66" t="s">
        <v>533</v>
      </c>
      <c r="G65" s="61">
        <f t="shared" si="8"/>
        <v>0</v>
      </c>
      <c r="H65" s="63">
        <f t="shared" si="9"/>
        <v>0</v>
      </c>
      <c r="I65" s="67"/>
      <c r="J65" s="63">
        <f>TRUNC(E65*I65,0)</f>
        <v>0</v>
      </c>
      <c r="K65" s="67"/>
      <c r="L65" s="63">
        <f>TRUNC(E65*K65,0)</f>
        <v>0</v>
      </c>
      <c r="M65" s="67"/>
      <c r="N65" s="63">
        <f>TRUNC(E65*M65,0)</f>
        <v>0</v>
      </c>
      <c r="O65" s="68" t="s">
        <v>455</v>
      </c>
    </row>
    <row r="66" spans="2:15" ht="19.7" customHeight="1" x14ac:dyDescent="0.2">
      <c r="B66" s="83" t="s">
        <v>717</v>
      </c>
      <c r="C66" s="65" t="s">
        <v>589</v>
      </c>
      <c r="D66" s="65" t="s">
        <v>52</v>
      </c>
      <c r="E66" s="59">
        <v>2</v>
      </c>
      <c r="F66" s="66" t="s">
        <v>521</v>
      </c>
      <c r="G66" s="61">
        <f t="shared" si="8"/>
        <v>0</v>
      </c>
      <c r="H66" s="63">
        <f t="shared" si="9"/>
        <v>0</v>
      </c>
      <c r="I66" s="67"/>
      <c r="J66" s="63">
        <f>TRUNC(E66*I66,0)</f>
        <v>0</v>
      </c>
      <c r="K66" s="67"/>
      <c r="L66" s="63">
        <f>TRUNC(E66*K66,0)</f>
        <v>0</v>
      </c>
      <c r="M66" s="67"/>
      <c r="N66" s="63">
        <f>TRUNC(E66*M66,0)</f>
        <v>0</v>
      </c>
      <c r="O66" s="68" t="s">
        <v>121</v>
      </c>
    </row>
    <row r="67" spans="2:15" ht="19.7" customHeight="1" x14ac:dyDescent="0.2">
      <c r="B67" s="82" t="s">
        <v>154</v>
      </c>
      <c r="C67" s="58" t="s">
        <v>411</v>
      </c>
      <c r="D67" s="58" t="s">
        <v>402</v>
      </c>
      <c r="E67" s="59"/>
      <c r="F67" s="60" t="s">
        <v>717</v>
      </c>
      <c r="G67" s="61">
        <f t="shared" si="8"/>
        <v>0</v>
      </c>
      <c r="H67" s="63">
        <f t="shared" si="9"/>
        <v>0</v>
      </c>
      <c r="I67" s="61"/>
      <c r="J67" s="59"/>
      <c r="K67" s="61"/>
      <c r="L67" s="59"/>
      <c r="M67" s="61"/>
      <c r="N67" s="59"/>
      <c r="O67" s="62" t="s">
        <v>717</v>
      </c>
    </row>
    <row r="68" spans="2:15" ht="19.7" customHeight="1" x14ac:dyDescent="0.2">
      <c r="B68" s="83" t="s">
        <v>717</v>
      </c>
      <c r="C68" s="65" t="s">
        <v>411</v>
      </c>
      <c r="D68" s="65" t="s">
        <v>11</v>
      </c>
      <c r="E68" s="59">
        <v>332</v>
      </c>
      <c r="F68" s="66" t="s">
        <v>533</v>
      </c>
      <c r="G68" s="61">
        <f t="shared" si="8"/>
        <v>0</v>
      </c>
      <c r="H68" s="63">
        <f t="shared" si="9"/>
        <v>0</v>
      </c>
      <c r="I68" s="67"/>
      <c r="J68" s="63">
        <f>TRUNC(E68*I68,0)</f>
        <v>0</v>
      </c>
      <c r="K68" s="67"/>
      <c r="L68" s="63">
        <f>TRUNC(E68*K68,0)</f>
        <v>0</v>
      </c>
      <c r="M68" s="67"/>
      <c r="N68" s="63">
        <f>TRUNC(E68*M68,0)</f>
        <v>0</v>
      </c>
      <c r="O68" s="68" t="s">
        <v>33</v>
      </c>
    </row>
    <row r="69" spans="2:15" ht="19.7" customHeight="1" x14ac:dyDescent="0.2">
      <c r="B69" s="83" t="s">
        <v>717</v>
      </c>
      <c r="C69" s="65" t="s">
        <v>589</v>
      </c>
      <c r="D69" s="65" t="s">
        <v>52</v>
      </c>
      <c r="E69" s="59">
        <v>47</v>
      </c>
      <c r="F69" s="66" t="s">
        <v>521</v>
      </c>
      <c r="G69" s="61">
        <f t="shared" ref="G69:G100" si="13">I69+K69+M69</f>
        <v>0</v>
      </c>
      <c r="H69" s="63">
        <f t="shared" ref="H69:H100" si="14">J69+L69+N69</f>
        <v>0</v>
      </c>
      <c r="I69" s="67"/>
      <c r="J69" s="63">
        <f>TRUNC(E69*I69,0)</f>
        <v>0</v>
      </c>
      <c r="K69" s="67"/>
      <c r="L69" s="63">
        <f>TRUNC(E69*K69,0)</f>
        <v>0</v>
      </c>
      <c r="M69" s="67"/>
      <c r="N69" s="63">
        <f>TRUNC(E69*M69,0)</f>
        <v>0</v>
      </c>
      <c r="O69" s="68" t="s">
        <v>121</v>
      </c>
    </row>
    <row r="70" spans="2:15" ht="19.7" customHeight="1" x14ac:dyDescent="0.2">
      <c r="B70" s="83" t="s">
        <v>717</v>
      </c>
      <c r="C70" s="65" t="s">
        <v>15</v>
      </c>
      <c r="D70" s="65" t="s">
        <v>319</v>
      </c>
      <c r="E70" s="59">
        <v>47</v>
      </c>
      <c r="F70" s="66" t="s">
        <v>521</v>
      </c>
      <c r="G70" s="61">
        <f t="shared" si="13"/>
        <v>0</v>
      </c>
      <c r="H70" s="63">
        <f t="shared" si="14"/>
        <v>0</v>
      </c>
      <c r="I70" s="67"/>
      <c r="J70" s="63">
        <f>TRUNC(E70*I70,0)</f>
        <v>0</v>
      </c>
      <c r="K70" s="67"/>
      <c r="L70" s="63">
        <f>TRUNC(E70*K70,0)</f>
        <v>0</v>
      </c>
      <c r="M70" s="67"/>
      <c r="N70" s="63">
        <f>TRUNC(E70*M70,0)</f>
        <v>0</v>
      </c>
      <c r="O70" s="68" t="s">
        <v>471</v>
      </c>
    </row>
    <row r="71" spans="2:15" ht="19.7" customHeight="1" x14ac:dyDescent="0.2">
      <c r="B71" s="82" t="s">
        <v>482</v>
      </c>
      <c r="C71" s="58" t="s">
        <v>337</v>
      </c>
      <c r="D71" s="58" t="s">
        <v>717</v>
      </c>
      <c r="E71" s="59"/>
      <c r="F71" s="60" t="s">
        <v>717</v>
      </c>
      <c r="G71" s="61">
        <f t="shared" si="13"/>
        <v>0</v>
      </c>
      <c r="H71" s="63">
        <f t="shared" si="14"/>
        <v>0</v>
      </c>
      <c r="I71" s="61"/>
      <c r="J71" s="59"/>
      <c r="K71" s="61"/>
      <c r="L71" s="59"/>
      <c r="M71" s="61"/>
      <c r="N71" s="59"/>
      <c r="O71" s="62" t="s">
        <v>717</v>
      </c>
    </row>
    <row r="72" spans="2:15" ht="19.7" customHeight="1" x14ac:dyDescent="0.2">
      <c r="B72" s="83" t="s">
        <v>717</v>
      </c>
      <c r="C72" s="65" t="s">
        <v>331</v>
      </c>
      <c r="D72" s="65" t="s">
        <v>570</v>
      </c>
      <c r="E72" s="59">
        <v>7</v>
      </c>
      <c r="F72" s="66" t="s">
        <v>533</v>
      </c>
      <c r="G72" s="61">
        <f t="shared" si="13"/>
        <v>0</v>
      </c>
      <c r="H72" s="63">
        <f t="shared" si="14"/>
        <v>0</v>
      </c>
      <c r="I72" s="67"/>
      <c r="J72" s="63">
        <f t="shared" ref="J72:J77" si="15">TRUNC(E72*I72,0)</f>
        <v>0</v>
      </c>
      <c r="K72" s="67"/>
      <c r="L72" s="63">
        <f t="shared" ref="L72:L77" si="16">TRUNC(E72*K72,0)</f>
        <v>0</v>
      </c>
      <c r="M72" s="67"/>
      <c r="N72" s="63">
        <f t="shared" ref="N72:N77" si="17">TRUNC(E72*M72,0)</f>
        <v>0</v>
      </c>
      <c r="O72" s="68" t="s">
        <v>44</v>
      </c>
    </row>
    <row r="73" spans="2:15" ht="19.7" customHeight="1" x14ac:dyDescent="0.2">
      <c r="B73" s="83" t="s">
        <v>717</v>
      </c>
      <c r="C73" s="65" t="s">
        <v>331</v>
      </c>
      <c r="D73" s="65" t="s">
        <v>266</v>
      </c>
      <c r="E73" s="59">
        <v>7</v>
      </c>
      <c r="F73" s="66" t="s">
        <v>533</v>
      </c>
      <c r="G73" s="61">
        <f t="shared" si="13"/>
        <v>0</v>
      </c>
      <c r="H73" s="63">
        <f t="shared" si="14"/>
        <v>0</v>
      </c>
      <c r="I73" s="67"/>
      <c r="J73" s="63">
        <f t="shared" si="15"/>
        <v>0</v>
      </c>
      <c r="K73" s="67"/>
      <c r="L73" s="63">
        <f t="shared" si="16"/>
        <v>0</v>
      </c>
      <c r="M73" s="67"/>
      <c r="N73" s="63">
        <f t="shared" si="17"/>
        <v>0</v>
      </c>
      <c r="O73" s="68" t="s">
        <v>498</v>
      </c>
    </row>
    <row r="74" spans="2:15" ht="19.7" customHeight="1" x14ac:dyDescent="0.2">
      <c r="B74" s="83" t="s">
        <v>717</v>
      </c>
      <c r="C74" s="65" t="s">
        <v>331</v>
      </c>
      <c r="D74" s="65" t="s">
        <v>58</v>
      </c>
      <c r="E74" s="59">
        <v>2</v>
      </c>
      <c r="F74" s="66" t="s">
        <v>533</v>
      </c>
      <c r="G74" s="61">
        <f t="shared" si="13"/>
        <v>0</v>
      </c>
      <c r="H74" s="63">
        <f t="shared" si="14"/>
        <v>0</v>
      </c>
      <c r="I74" s="67"/>
      <c r="J74" s="63">
        <f t="shared" si="15"/>
        <v>0</v>
      </c>
      <c r="K74" s="67"/>
      <c r="L74" s="63">
        <f t="shared" si="16"/>
        <v>0</v>
      </c>
      <c r="M74" s="67"/>
      <c r="N74" s="63">
        <f t="shared" si="17"/>
        <v>0</v>
      </c>
      <c r="O74" s="68" t="s">
        <v>77</v>
      </c>
    </row>
    <row r="75" spans="2:15" ht="19.7" customHeight="1" x14ac:dyDescent="0.2">
      <c r="B75" s="83" t="s">
        <v>717</v>
      </c>
      <c r="C75" s="65" t="s">
        <v>331</v>
      </c>
      <c r="D75" s="65" t="s">
        <v>375</v>
      </c>
      <c r="E75" s="59">
        <v>29</v>
      </c>
      <c r="F75" s="66" t="s">
        <v>533</v>
      </c>
      <c r="G75" s="61">
        <f t="shared" si="13"/>
        <v>0</v>
      </c>
      <c r="H75" s="63">
        <f t="shared" si="14"/>
        <v>0</v>
      </c>
      <c r="I75" s="67"/>
      <c r="J75" s="63">
        <f t="shared" si="15"/>
        <v>0</v>
      </c>
      <c r="K75" s="67"/>
      <c r="L75" s="63">
        <f t="shared" si="16"/>
        <v>0</v>
      </c>
      <c r="M75" s="67"/>
      <c r="N75" s="63">
        <f t="shared" si="17"/>
        <v>0</v>
      </c>
      <c r="O75" s="68" t="s">
        <v>531</v>
      </c>
    </row>
    <row r="76" spans="2:15" ht="19.7" customHeight="1" x14ac:dyDescent="0.2">
      <c r="B76" s="83" t="s">
        <v>717</v>
      </c>
      <c r="C76" s="65" t="s">
        <v>331</v>
      </c>
      <c r="D76" s="65" t="s">
        <v>36</v>
      </c>
      <c r="E76" s="59">
        <v>66</v>
      </c>
      <c r="F76" s="66" t="s">
        <v>533</v>
      </c>
      <c r="G76" s="61">
        <f t="shared" si="13"/>
        <v>0</v>
      </c>
      <c r="H76" s="63">
        <f t="shared" si="14"/>
        <v>0</v>
      </c>
      <c r="I76" s="67"/>
      <c r="J76" s="63">
        <f t="shared" si="15"/>
        <v>0</v>
      </c>
      <c r="K76" s="67"/>
      <c r="L76" s="63">
        <f t="shared" si="16"/>
        <v>0</v>
      </c>
      <c r="M76" s="67"/>
      <c r="N76" s="63">
        <f t="shared" si="17"/>
        <v>0</v>
      </c>
      <c r="O76" s="68" t="s">
        <v>306</v>
      </c>
    </row>
    <row r="77" spans="2:15" ht="19.7" customHeight="1" x14ac:dyDescent="0.2">
      <c r="B77" s="83" t="s">
        <v>717</v>
      </c>
      <c r="C77" s="65" t="s">
        <v>331</v>
      </c>
      <c r="D77" s="65" t="s">
        <v>289</v>
      </c>
      <c r="E77" s="59">
        <v>18</v>
      </c>
      <c r="F77" s="66" t="s">
        <v>533</v>
      </c>
      <c r="G77" s="61">
        <f t="shared" si="13"/>
        <v>0</v>
      </c>
      <c r="H77" s="63">
        <f t="shared" si="14"/>
        <v>0</v>
      </c>
      <c r="I77" s="67"/>
      <c r="J77" s="63">
        <f t="shared" si="15"/>
        <v>0</v>
      </c>
      <c r="K77" s="67"/>
      <c r="L77" s="63">
        <f t="shared" si="16"/>
        <v>0</v>
      </c>
      <c r="M77" s="67"/>
      <c r="N77" s="63">
        <f t="shared" si="17"/>
        <v>0</v>
      </c>
      <c r="O77" s="68" t="s">
        <v>573</v>
      </c>
    </row>
    <row r="78" spans="2:15" ht="19.7" customHeight="1" x14ac:dyDescent="0.2">
      <c r="B78" s="82" t="s">
        <v>56</v>
      </c>
      <c r="C78" s="58" t="s">
        <v>355</v>
      </c>
      <c r="D78" s="58" t="s">
        <v>717</v>
      </c>
      <c r="E78" s="59"/>
      <c r="F78" s="60" t="s">
        <v>717</v>
      </c>
      <c r="G78" s="61">
        <f t="shared" si="13"/>
        <v>0</v>
      </c>
      <c r="H78" s="63">
        <f t="shared" si="14"/>
        <v>0</v>
      </c>
      <c r="I78" s="61"/>
      <c r="J78" s="59"/>
      <c r="K78" s="61"/>
      <c r="L78" s="59"/>
      <c r="M78" s="61"/>
      <c r="N78" s="59"/>
      <c r="O78" s="62" t="s">
        <v>717</v>
      </c>
    </row>
    <row r="79" spans="2:15" ht="19.7" customHeight="1" x14ac:dyDescent="0.2">
      <c r="B79" s="83" t="s">
        <v>717</v>
      </c>
      <c r="C79" s="65" t="s">
        <v>706</v>
      </c>
      <c r="D79" s="65" t="s">
        <v>216</v>
      </c>
      <c r="E79" s="59">
        <v>2</v>
      </c>
      <c r="F79" s="66" t="s">
        <v>521</v>
      </c>
      <c r="G79" s="61">
        <f t="shared" si="13"/>
        <v>0</v>
      </c>
      <c r="H79" s="63">
        <f t="shared" si="14"/>
        <v>0</v>
      </c>
      <c r="I79" s="67"/>
      <c r="J79" s="63">
        <f t="shared" ref="J79:J84" si="18">TRUNC(E79*I79,0)</f>
        <v>0</v>
      </c>
      <c r="K79" s="67"/>
      <c r="L79" s="63">
        <f t="shared" ref="L79:L84" si="19">TRUNC(E79*K79,0)</f>
        <v>0</v>
      </c>
      <c r="M79" s="67"/>
      <c r="N79" s="63">
        <f t="shared" ref="N79:N84" si="20">TRUNC(E79*M79,0)</f>
        <v>0</v>
      </c>
      <c r="O79" s="68" t="s">
        <v>626</v>
      </c>
    </row>
    <row r="80" spans="2:15" ht="19.7" customHeight="1" x14ac:dyDescent="0.2">
      <c r="B80" s="83" t="s">
        <v>717</v>
      </c>
      <c r="C80" s="65" t="s">
        <v>415</v>
      </c>
      <c r="D80" s="65" t="s">
        <v>171</v>
      </c>
      <c r="E80" s="59">
        <v>2</v>
      </c>
      <c r="F80" s="66" t="s">
        <v>521</v>
      </c>
      <c r="G80" s="61">
        <f t="shared" si="13"/>
        <v>0</v>
      </c>
      <c r="H80" s="63">
        <f t="shared" si="14"/>
        <v>0</v>
      </c>
      <c r="I80" s="67"/>
      <c r="J80" s="63">
        <f t="shared" si="18"/>
        <v>0</v>
      </c>
      <c r="K80" s="67"/>
      <c r="L80" s="63">
        <f t="shared" si="19"/>
        <v>0</v>
      </c>
      <c r="M80" s="67"/>
      <c r="N80" s="63">
        <f t="shared" si="20"/>
        <v>0</v>
      </c>
      <c r="O80" s="68" t="s">
        <v>668</v>
      </c>
    </row>
    <row r="81" spans="2:15" ht="19.7" customHeight="1" x14ac:dyDescent="0.2">
      <c r="B81" s="83" t="s">
        <v>717</v>
      </c>
      <c r="C81" s="65" t="s">
        <v>202</v>
      </c>
      <c r="D81" s="65" t="s">
        <v>317</v>
      </c>
      <c r="E81" s="59">
        <v>15</v>
      </c>
      <c r="F81" s="66" t="s">
        <v>533</v>
      </c>
      <c r="G81" s="61">
        <f t="shared" si="13"/>
        <v>0</v>
      </c>
      <c r="H81" s="63">
        <f t="shared" si="14"/>
        <v>0</v>
      </c>
      <c r="I81" s="67"/>
      <c r="J81" s="63">
        <f t="shared" si="18"/>
        <v>0</v>
      </c>
      <c r="K81" s="67"/>
      <c r="L81" s="63">
        <f t="shared" si="19"/>
        <v>0</v>
      </c>
      <c r="M81" s="67"/>
      <c r="N81" s="63">
        <f t="shared" si="20"/>
        <v>0</v>
      </c>
      <c r="O81" s="68" t="s">
        <v>422</v>
      </c>
    </row>
    <row r="82" spans="2:15" ht="19.7" customHeight="1" x14ac:dyDescent="0.2">
      <c r="B82" s="83" t="s">
        <v>717</v>
      </c>
      <c r="C82" s="65" t="s">
        <v>67</v>
      </c>
      <c r="D82" s="65" t="s">
        <v>468</v>
      </c>
      <c r="E82" s="59">
        <v>15</v>
      </c>
      <c r="F82" s="66" t="s">
        <v>533</v>
      </c>
      <c r="G82" s="61">
        <f t="shared" si="13"/>
        <v>0</v>
      </c>
      <c r="H82" s="63">
        <f t="shared" si="14"/>
        <v>0</v>
      </c>
      <c r="I82" s="67"/>
      <c r="J82" s="63">
        <f t="shared" si="18"/>
        <v>0</v>
      </c>
      <c r="K82" s="67"/>
      <c r="L82" s="63">
        <f t="shared" si="19"/>
        <v>0</v>
      </c>
      <c r="M82" s="67"/>
      <c r="N82" s="63">
        <f t="shared" si="20"/>
        <v>0</v>
      </c>
      <c r="O82" s="68" t="s">
        <v>267</v>
      </c>
    </row>
    <row r="83" spans="2:15" ht="19.7" customHeight="1" x14ac:dyDescent="0.2">
      <c r="B83" s="83" t="s">
        <v>717</v>
      </c>
      <c r="C83" s="65" t="s">
        <v>331</v>
      </c>
      <c r="D83" s="65" t="s">
        <v>266</v>
      </c>
      <c r="E83" s="59">
        <v>16</v>
      </c>
      <c r="F83" s="66" t="s">
        <v>533</v>
      </c>
      <c r="G83" s="61">
        <f t="shared" si="13"/>
        <v>0</v>
      </c>
      <c r="H83" s="63">
        <f t="shared" si="14"/>
        <v>0</v>
      </c>
      <c r="I83" s="67"/>
      <c r="J83" s="63">
        <f t="shared" si="18"/>
        <v>0</v>
      </c>
      <c r="K83" s="67"/>
      <c r="L83" s="63">
        <f t="shared" si="19"/>
        <v>0</v>
      </c>
      <c r="M83" s="67"/>
      <c r="N83" s="63">
        <f t="shared" si="20"/>
        <v>0</v>
      </c>
      <c r="O83" s="68" t="s">
        <v>498</v>
      </c>
    </row>
    <row r="84" spans="2:15" ht="19.7" customHeight="1" x14ac:dyDescent="0.2">
      <c r="B84" s="83" t="s">
        <v>717</v>
      </c>
      <c r="C84" s="65" t="s">
        <v>331</v>
      </c>
      <c r="D84" s="65" t="s">
        <v>375</v>
      </c>
      <c r="E84" s="59">
        <v>16</v>
      </c>
      <c r="F84" s="66" t="s">
        <v>533</v>
      </c>
      <c r="G84" s="61">
        <f t="shared" si="13"/>
        <v>0</v>
      </c>
      <c r="H84" s="63">
        <f t="shared" si="14"/>
        <v>0</v>
      </c>
      <c r="I84" s="67"/>
      <c r="J84" s="63">
        <f t="shared" si="18"/>
        <v>0</v>
      </c>
      <c r="K84" s="67"/>
      <c r="L84" s="63">
        <f t="shared" si="19"/>
        <v>0</v>
      </c>
      <c r="M84" s="67"/>
      <c r="N84" s="63">
        <f t="shared" si="20"/>
        <v>0</v>
      </c>
      <c r="O84" s="68" t="s">
        <v>531</v>
      </c>
    </row>
    <row r="85" spans="2:15" ht="19.7" customHeight="1" x14ac:dyDescent="0.2">
      <c r="B85" s="83" t="s">
        <v>717</v>
      </c>
      <c r="C85" s="65" t="s">
        <v>717</v>
      </c>
      <c r="D85" s="65" t="s">
        <v>717</v>
      </c>
      <c r="E85" s="59"/>
      <c r="F85" s="66" t="s">
        <v>717</v>
      </c>
      <c r="G85" s="61">
        <f t="shared" si="13"/>
        <v>0</v>
      </c>
      <c r="H85" s="63">
        <f t="shared" si="14"/>
        <v>0</v>
      </c>
      <c r="I85" s="61"/>
      <c r="J85" s="59"/>
      <c r="K85" s="61"/>
      <c r="L85" s="59"/>
      <c r="M85" s="61"/>
      <c r="N85" s="59"/>
      <c r="O85" s="68" t="s">
        <v>717</v>
      </c>
    </row>
    <row r="86" spans="2:15" ht="19.7" customHeight="1" x14ac:dyDescent="0.2">
      <c r="B86" s="82" t="s">
        <v>340</v>
      </c>
      <c r="C86" s="58" t="s">
        <v>588</v>
      </c>
      <c r="D86" s="58" t="s">
        <v>717</v>
      </c>
      <c r="E86" s="59"/>
      <c r="F86" s="60" t="s">
        <v>717</v>
      </c>
      <c r="G86" s="61">
        <f t="shared" si="13"/>
        <v>0</v>
      </c>
      <c r="H86" s="63">
        <f t="shared" si="14"/>
        <v>0</v>
      </c>
      <c r="I86" s="61"/>
      <c r="J86" s="59"/>
      <c r="K86" s="61"/>
      <c r="L86" s="59"/>
      <c r="M86" s="61"/>
      <c r="N86" s="59"/>
      <c r="O86" s="62" t="s">
        <v>717</v>
      </c>
    </row>
    <row r="87" spans="2:15" ht="19.7" customHeight="1" x14ac:dyDescent="0.2">
      <c r="B87" s="82" t="s">
        <v>354</v>
      </c>
      <c r="C87" s="58" t="s">
        <v>556</v>
      </c>
      <c r="D87" s="58" t="s">
        <v>717</v>
      </c>
      <c r="E87" s="59"/>
      <c r="F87" s="60" t="s">
        <v>717</v>
      </c>
      <c r="G87" s="61">
        <f t="shared" si="13"/>
        <v>0</v>
      </c>
      <c r="H87" s="63">
        <f t="shared" si="14"/>
        <v>0</v>
      </c>
      <c r="I87" s="61"/>
      <c r="J87" s="59"/>
      <c r="K87" s="61"/>
      <c r="L87" s="59"/>
      <c r="M87" s="61"/>
      <c r="N87" s="59"/>
      <c r="O87" s="62" t="s">
        <v>717</v>
      </c>
    </row>
    <row r="88" spans="2:15" ht="19.7" customHeight="1" x14ac:dyDescent="0.2">
      <c r="B88" s="84" t="s">
        <v>717</v>
      </c>
      <c r="C88" s="71" t="s">
        <v>264</v>
      </c>
      <c r="D88" s="71" t="s">
        <v>689</v>
      </c>
      <c r="E88" s="27">
        <v>454</v>
      </c>
      <c r="F88" s="73" t="s">
        <v>276</v>
      </c>
      <c r="G88" s="26">
        <f t="shared" si="13"/>
        <v>0</v>
      </c>
      <c r="H88" s="75">
        <f t="shared" si="14"/>
        <v>0</v>
      </c>
      <c r="I88" s="74"/>
      <c r="J88" s="75">
        <f t="shared" ref="J88:J93" si="21">TRUNC(E88*I88,0)</f>
        <v>0</v>
      </c>
      <c r="K88" s="74"/>
      <c r="L88" s="75">
        <f t="shared" ref="L88:L93" si="22">TRUNC(E88*K88,0)</f>
        <v>0</v>
      </c>
      <c r="M88" s="74"/>
      <c r="N88" s="75">
        <f t="shared" ref="N88:N93" si="23">TRUNC(E88*M88,0)</f>
        <v>0</v>
      </c>
      <c r="O88" s="76" t="s">
        <v>168</v>
      </c>
    </row>
    <row r="89" spans="2:15" ht="19.7" customHeight="1" x14ac:dyDescent="0.2">
      <c r="B89" s="83" t="s">
        <v>717</v>
      </c>
      <c r="C89" s="65" t="s">
        <v>274</v>
      </c>
      <c r="D89" s="65" t="s">
        <v>249</v>
      </c>
      <c r="E89" s="59">
        <v>1</v>
      </c>
      <c r="F89" s="66" t="s">
        <v>441</v>
      </c>
      <c r="G89" s="61">
        <f t="shared" si="13"/>
        <v>0</v>
      </c>
      <c r="H89" s="63">
        <f t="shared" si="14"/>
        <v>0</v>
      </c>
      <c r="I89" s="67"/>
      <c r="J89" s="63">
        <f t="shared" si="21"/>
        <v>0</v>
      </c>
      <c r="K89" s="67"/>
      <c r="L89" s="63">
        <f t="shared" si="22"/>
        <v>0</v>
      </c>
      <c r="M89" s="67"/>
      <c r="N89" s="63">
        <f t="shared" si="23"/>
        <v>0</v>
      </c>
      <c r="O89" s="68" t="s">
        <v>412</v>
      </c>
    </row>
    <row r="90" spans="2:15" ht="19.7" customHeight="1" x14ac:dyDescent="0.2">
      <c r="B90" s="83" t="s">
        <v>717</v>
      </c>
      <c r="C90" s="65" t="s">
        <v>344</v>
      </c>
      <c r="D90" s="65" t="s">
        <v>381</v>
      </c>
      <c r="E90" s="59">
        <v>4</v>
      </c>
      <c r="F90" s="66" t="s">
        <v>197</v>
      </c>
      <c r="G90" s="61">
        <f t="shared" si="13"/>
        <v>0</v>
      </c>
      <c r="H90" s="63">
        <f t="shared" si="14"/>
        <v>0</v>
      </c>
      <c r="I90" s="67"/>
      <c r="J90" s="63">
        <f t="shared" si="21"/>
        <v>0</v>
      </c>
      <c r="K90" s="67"/>
      <c r="L90" s="63">
        <f t="shared" si="22"/>
        <v>0</v>
      </c>
      <c r="M90" s="67"/>
      <c r="N90" s="63">
        <f t="shared" si="23"/>
        <v>0</v>
      </c>
      <c r="O90" s="68" t="s">
        <v>401</v>
      </c>
    </row>
    <row r="91" spans="2:15" ht="19.7" customHeight="1" x14ac:dyDescent="0.2">
      <c r="B91" s="83" t="s">
        <v>717</v>
      </c>
      <c r="C91" s="65" t="s">
        <v>336</v>
      </c>
      <c r="D91" s="65" t="s">
        <v>180</v>
      </c>
      <c r="E91" s="59">
        <v>7</v>
      </c>
      <c r="F91" s="66" t="s">
        <v>634</v>
      </c>
      <c r="G91" s="61">
        <f t="shared" si="13"/>
        <v>0</v>
      </c>
      <c r="H91" s="63">
        <f t="shared" si="14"/>
        <v>0</v>
      </c>
      <c r="I91" s="67"/>
      <c r="J91" s="63">
        <f t="shared" si="21"/>
        <v>0</v>
      </c>
      <c r="K91" s="67"/>
      <c r="L91" s="63">
        <f t="shared" si="22"/>
        <v>0</v>
      </c>
      <c r="M91" s="67"/>
      <c r="N91" s="63">
        <f t="shared" si="23"/>
        <v>0</v>
      </c>
      <c r="O91" s="68" t="s">
        <v>378</v>
      </c>
    </row>
    <row r="92" spans="2:15" ht="19.7" customHeight="1" x14ac:dyDescent="0.2">
      <c r="B92" s="83" t="s">
        <v>717</v>
      </c>
      <c r="C92" s="65" t="s">
        <v>183</v>
      </c>
      <c r="D92" s="65" t="s">
        <v>524</v>
      </c>
      <c r="E92" s="59">
        <v>448</v>
      </c>
      <c r="F92" s="66" t="s">
        <v>276</v>
      </c>
      <c r="G92" s="61">
        <f t="shared" si="13"/>
        <v>0</v>
      </c>
      <c r="H92" s="63">
        <f t="shared" si="14"/>
        <v>0</v>
      </c>
      <c r="I92" s="67"/>
      <c r="J92" s="63">
        <f t="shared" si="21"/>
        <v>0</v>
      </c>
      <c r="K92" s="67"/>
      <c r="L92" s="63">
        <f t="shared" si="22"/>
        <v>0</v>
      </c>
      <c r="M92" s="67"/>
      <c r="N92" s="63">
        <f t="shared" si="23"/>
        <v>0</v>
      </c>
      <c r="O92" s="68" t="s">
        <v>717</v>
      </c>
    </row>
    <row r="93" spans="2:15" ht="19.7" customHeight="1" x14ac:dyDescent="0.2">
      <c r="B93" s="83" t="s">
        <v>717</v>
      </c>
      <c r="C93" s="65" t="s">
        <v>21</v>
      </c>
      <c r="D93" s="65" t="s">
        <v>370</v>
      </c>
      <c r="E93" s="59">
        <v>6</v>
      </c>
      <c r="F93" s="66" t="s">
        <v>451</v>
      </c>
      <c r="G93" s="61">
        <f t="shared" si="13"/>
        <v>0</v>
      </c>
      <c r="H93" s="63">
        <f t="shared" si="14"/>
        <v>0</v>
      </c>
      <c r="I93" s="67"/>
      <c r="J93" s="63">
        <f t="shared" si="21"/>
        <v>0</v>
      </c>
      <c r="K93" s="67"/>
      <c r="L93" s="63">
        <f t="shared" si="22"/>
        <v>0</v>
      </c>
      <c r="M93" s="67"/>
      <c r="N93" s="63">
        <f t="shared" si="23"/>
        <v>0</v>
      </c>
      <c r="O93" s="68" t="s">
        <v>91</v>
      </c>
    </row>
    <row r="94" spans="2:15" ht="19.7" customHeight="1" x14ac:dyDescent="0.2">
      <c r="B94" s="82" t="s">
        <v>160</v>
      </c>
      <c r="C94" s="58" t="s">
        <v>43</v>
      </c>
      <c r="D94" s="58" t="s">
        <v>717</v>
      </c>
      <c r="E94" s="59"/>
      <c r="F94" s="60" t="s">
        <v>717</v>
      </c>
      <c r="G94" s="61">
        <f t="shared" si="13"/>
        <v>0</v>
      </c>
      <c r="H94" s="63">
        <f t="shared" si="14"/>
        <v>0</v>
      </c>
      <c r="I94" s="61"/>
      <c r="J94" s="59"/>
      <c r="K94" s="61"/>
      <c r="L94" s="59"/>
      <c r="M94" s="61"/>
      <c r="N94" s="59"/>
      <c r="O94" s="62" t="s">
        <v>717</v>
      </c>
    </row>
    <row r="95" spans="2:15" ht="19.7" customHeight="1" x14ac:dyDescent="0.2">
      <c r="B95" s="83" t="s">
        <v>717</v>
      </c>
      <c r="C95" s="65" t="s">
        <v>566</v>
      </c>
      <c r="D95" s="65" t="s">
        <v>283</v>
      </c>
      <c r="E95" s="59">
        <v>1</v>
      </c>
      <c r="F95" s="66" t="s">
        <v>451</v>
      </c>
      <c r="G95" s="61">
        <f t="shared" si="13"/>
        <v>0</v>
      </c>
      <c r="H95" s="63">
        <f t="shared" si="14"/>
        <v>0</v>
      </c>
      <c r="I95" s="67">
        <f>일위대가총괄표!G34</f>
        <v>0</v>
      </c>
      <c r="J95" s="63">
        <f>TRUNC(E95*I95,0)</f>
        <v>0</v>
      </c>
      <c r="K95" s="67">
        <f>일위대가총괄표!H34</f>
        <v>0</v>
      </c>
      <c r="L95" s="63">
        <f>TRUNC(E95*K95,0)</f>
        <v>0</v>
      </c>
      <c r="M95" s="67">
        <f>일위대가총괄표!I34</f>
        <v>0</v>
      </c>
      <c r="N95" s="63">
        <f>TRUNC(E95*M95,0)</f>
        <v>0</v>
      </c>
      <c r="O95" s="68" t="s">
        <v>288</v>
      </c>
    </row>
    <row r="96" spans="2:15" ht="19.7" customHeight="1" x14ac:dyDescent="0.2">
      <c r="B96" s="83" t="s">
        <v>717</v>
      </c>
      <c r="C96" s="65" t="s">
        <v>566</v>
      </c>
      <c r="D96" s="65" t="s">
        <v>75</v>
      </c>
      <c r="E96" s="59">
        <v>1</v>
      </c>
      <c r="F96" s="66" t="s">
        <v>451</v>
      </c>
      <c r="G96" s="61">
        <f t="shared" si="13"/>
        <v>0</v>
      </c>
      <c r="H96" s="63">
        <f t="shared" si="14"/>
        <v>0</v>
      </c>
      <c r="I96" s="67">
        <f>일위대가총괄표!G35</f>
        <v>0</v>
      </c>
      <c r="J96" s="63">
        <f>TRUNC(E96*I96,0)</f>
        <v>0</v>
      </c>
      <c r="K96" s="67">
        <f>일위대가총괄표!H35</f>
        <v>0</v>
      </c>
      <c r="L96" s="63">
        <f>TRUNC(E96*K96,0)</f>
        <v>0</v>
      </c>
      <c r="M96" s="67">
        <f>일위대가총괄표!I35</f>
        <v>0</v>
      </c>
      <c r="N96" s="63">
        <f>TRUNC(E96*M96,0)</f>
        <v>0</v>
      </c>
      <c r="O96" s="68" t="s">
        <v>567</v>
      </c>
    </row>
    <row r="97" spans="2:15" ht="19.7" customHeight="1" x14ac:dyDescent="0.2">
      <c r="B97" s="83" t="s">
        <v>717</v>
      </c>
      <c r="C97" s="65" t="s">
        <v>352</v>
      </c>
      <c r="D97" s="65" t="s">
        <v>537</v>
      </c>
      <c r="E97" s="69">
        <v>6.0000000000000001E-3</v>
      </c>
      <c r="F97" s="66" t="s">
        <v>521</v>
      </c>
      <c r="G97" s="61">
        <f t="shared" si="13"/>
        <v>0</v>
      </c>
      <c r="H97" s="63">
        <f t="shared" si="14"/>
        <v>0</v>
      </c>
      <c r="I97" s="67">
        <f>일위대가총괄표!G36</f>
        <v>0</v>
      </c>
      <c r="J97" s="63">
        <f>TRUNC(E97*I97,0)</f>
        <v>0</v>
      </c>
      <c r="K97" s="67">
        <f>일위대가총괄표!H36</f>
        <v>0</v>
      </c>
      <c r="L97" s="63">
        <f>TRUNC(E97*K97,0)</f>
        <v>0</v>
      </c>
      <c r="M97" s="67">
        <f>일위대가총괄표!I36</f>
        <v>0</v>
      </c>
      <c r="N97" s="63">
        <f>TRUNC(E97*M97,0)</f>
        <v>0</v>
      </c>
      <c r="O97" s="68" t="s">
        <v>314</v>
      </c>
    </row>
    <row r="98" spans="2:15" ht="19.7" customHeight="1" x14ac:dyDescent="0.2">
      <c r="B98" s="83" t="s">
        <v>717</v>
      </c>
      <c r="C98" s="65" t="s">
        <v>275</v>
      </c>
      <c r="D98" s="65" t="s">
        <v>251</v>
      </c>
      <c r="E98" s="69">
        <v>1.21</v>
      </c>
      <c r="F98" s="66" t="s">
        <v>420</v>
      </c>
      <c r="G98" s="61">
        <f t="shared" si="13"/>
        <v>0</v>
      </c>
      <c r="H98" s="63">
        <f t="shared" si="14"/>
        <v>0</v>
      </c>
      <c r="I98" s="67">
        <f>일위대가총괄표!G37</f>
        <v>0</v>
      </c>
      <c r="J98" s="63">
        <f>TRUNC(E98*I98,0)</f>
        <v>0</v>
      </c>
      <c r="K98" s="67">
        <f>일위대가총괄표!H37</f>
        <v>0</v>
      </c>
      <c r="L98" s="63">
        <f>TRUNC(E98*K98,0)</f>
        <v>0</v>
      </c>
      <c r="M98" s="67">
        <f>일위대가총괄표!I37</f>
        <v>0</v>
      </c>
      <c r="N98" s="63">
        <f>TRUNC(E98*M98,0)</f>
        <v>0</v>
      </c>
      <c r="O98" s="68" t="s">
        <v>593</v>
      </c>
    </row>
    <row r="99" spans="2:15" ht="19.7" customHeight="1" x14ac:dyDescent="0.2">
      <c r="B99" s="82" t="s">
        <v>479</v>
      </c>
      <c r="C99" s="58" t="s">
        <v>587</v>
      </c>
      <c r="D99" s="58" t="s">
        <v>717</v>
      </c>
      <c r="E99" s="59"/>
      <c r="F99" s="60" t="s">
        <v>717</v>
      </c>
      <c r="G99" s="61">
        <f t="shared" si="13"/>
        <v>0</v>
      </c>
      <c r="H99" s="63">
        <f t="shared" si="14"/>
        <v>0</v>
      </c>
      <c r="I99" s="61"/>
      <c r="J99" s="59"/>
      <c r="K99" s="61"/>
      <c r="L99" s="59"/>
      <c r="M99" s="61"/>
      <c r="N99" s="59"/>
      <c r="O99" s="62" t="s">
        <v>717</v>
      </c>
    </row>
    <row r="100" spans="2:15" ht="19.7" customHeight="1" x14ac:dyDescent="0.2">
      <c r="B100" s="83" t="s">
        <v>717</v>
      </c>
      <c r="C100" s="65" t="s">
        <v>22</v>
      </c>
      <c r="D100" s="65" t="s">
        <v>513</v>
      </c>
      <c r="E100" s="69">
        <v>1.26</v>
      </c>
      <c r="F100" s="66" t="s">
        <v>521</v>
      </c>
      <c r="G100" s="61">
        <f t="shared" si="13"/>
        <v>0</v>
      </c>
      <c r="H100" s="63">
        <f t="shared" si="14"/>
        <v>0</v>
      </c>
      <c r="I100" s="67">
        <f>일위대가총괄표!G31</f>
        <v>0</v>
      </c>
      <c r="J100" s="63">
        <f>TRUNC(E100*I100,0)</f>
        <v>0</v>
      </c>
      <c r="K100" s="67">
        <f>일위대가총괄표!H31</f>
        <v>0</v>
      </c>
      <c r="L100" s="63">
        <f>TRUNC(E100*K100,0)</f>
        <v>0</v>
      </c>
      <c r="M100" s="67">
        <f>일위대가총괄표!I31</f>
        <v>0</v>
      </c>
      <c r="N100" s="63">
        <f>TRUNC(E100*M100,0)</f>
        <v>0</v>
      </c>
      <c r="O100" s="68" t="s">
        <v>143</v>
      </c>
    </row>
    <row r="101" spans="2:15" ht="19.7" customHeight="1" x14ac:dyDescent="0.2">
      <c r="B101" s="83" t="s">
        <v>717</v>
      </c>
      <c r="C101" s="65" t="s">
        <v>569</v>
      </c>
      <c r="D101" s="65" t="s">
        <v>38</v>
      </c>
      <c r="E101" s="69">
        <v>5.52</v>
      </c>
      <c r="F101" s="66" t="s">
        <v>533</v>
      </c>
      <c r="G101" s="61">
        <f t="shared" ref="G101:G132" si="24">I101+K101+M101</f>
        <v>0</v>
      </c>
      <c r="H101" s="63">
        <f t="shared" ref="H101:H132" si="25">J101+L101+N101</f>
        <v>0</v>
      </c>
      <c r="I101" s="67">
        <f>일위대가총괄표!G32</f>
        <v>0</v>
      </c>
      <c r="J101" s="63">
        <f>TRUNC(E101*I101,0)</f>
        <v>0</v>
      </c>
      <c r="K101" s="67">
        <f>일위대가총괄표!H32</f>
        <v>0</v>
      </c>
      <c r="L101" s="63">
        <f>TRUNC(E101*K101,0)</f>
        <v>0</v>
      </c>
      <c r="M101" s="67">
        <f>일위대가총괄표!I32</f>
        <v>0</v>
      </c>
      <c r="N101" s="63">
        <f>TRUNC(E101*M101,0)</f>
        <v>0</v>
      </c>
      <c r="O101" s="68" t="s">
        <v>417</v>
      </c>
    </row>
    <row r="102" spans="2:15" ht="19.7" customHeight="1" x14ac:dyDescent="0.2">
      <c r="B102" s="82" t="s">
        <v>41</v>
      </c>
      <c r="C102" s="58" t="s">
        <v>292</v>
      </c>
      <c r="D102" s="58" t="s">
        <v>717</v>
      </c>
      <c r="E102" s="59"/>
      <c r="F102" s="60" t="s">
        <v>717</v>
      </c>
      <c r="G102" s="61">
        <f t="shared" si="24"/>
        <v>0</v>
      </c>
      <c r="H102" s="63">
        <f t="shared" si="25"/>
        <v>0</v>
      </c>
      <c r="I102" s="61"/>
      <c r="J102" s="59"/>
      <c r="K102" s="61"/>
      <c r="L102" s="59"/>
      <c r="M102" s="61"/>
      <c r="N102" s="59"/>
      <c r="O102" s="62" t="s">
        <v>717</v>
      </c>
    </row>
    <row r="103" spans="2:15" ht="19.7" customHeight="1" x14ac:dyDescent="0.2">
      <c r="B103" s="83" t="s">
        <v>717</v>
      </c>
      <c r="C103" s="65" t="s">
        <v>157</v>
      </c>
      <c r="D103" s="65" t="s">
        <v>350</v>
      </c>
      <c r="E103" s="59">
        <v>18</v>
      </c>
      <c r="F103" s="66" t="s">
        <v>276</v>
      </c>
      <c r="G103" s="61">
        <f t="shared" si="24"/>
        <v>0</v>
      </c>
      <c r="H103" s="63">
        <f t="shared" si="25"/>
        <v>0</v>
      </c>
      <c r="I103" s="67"/>
      <c r="J103" s="63">
        <f>TRUNC(E103*I103,0)</f>
        <v>0</v>
      </c>
      <c r="K103" s="67"/>
      <c r="L103" s="63">
        <f>TRUNC(E103*K103,0)</f>
        <v>0</v>
      </c>
      <c r="M103" s="67"/>
      <c r="N103" s="63">
        <f>TRUNC(E103*M103,0)</f>
        <v>0</v>
      </c>
      <c r="O103" s="68" t="s">
        <v>675</v>
      </c>
    </row>
    <row r="104" spans="2:15" ht="19.7" customHeight="1" x14ac:dyDescent="0.2">
      <c r="B104" s="83" t="s">
        <v>717</v>
      </c>
      <c r="C104" s="65" t="s">
        <v>157</v>
      </c>
      <c r="D104" s="65" t="s">
        <v>291</v>
      </c>
      <c r="E104" s="59">
        <v>12</v>
      </c>
      <c r="F104" s="66" t="s">
        <v>276</v>
      </c>
      <c r="G104" s="61">
        <f t="shared" si="24"/>
        <v>0</v>
      </c>
      <c r="H104" s="63">
        <f t="shared" si="25"/>
        <v>0</v>
      </c>
      <c r="I104" s="67"/>
      <c r="J104" s="63">
        <f>TRUNC(E104*I104,0)</f>
        <v>0</v>
      </c>
      <c r="K104" s="67"/>
      <c r="L104" s="63">
        <f>TRUNC(E104*K104,0)</f>
        <v>0</v>
      </c>
      <c r="M104" s="67"/>
      <c r="N104" s="63">
        <f>TRUNC(E104*M104,0)</f>
        <v>0</v>
      </c>
      <c r="O104" s="68" t="s">
        <v>229</v>
      </c>
    </row>
    <row r="105" spans="2:15" ht="19.7" customHeight="1" x14ac:dyDescent="0.2">
      <c r="B105" s="82" t="s">
        <v>425</v>
      </c>
      <c r="C105" s="58" t="s">
        <v>220</v>
      </c>
      <c r="D105" s="58" t="s">
        <v>717</v>
      </c>
      <c r="E105" s="59"/>
      <c r="F105" s="60" t="s">
        <v>717</v>
      </c>
      <c r="G105" s="61">
        <f t="shared" si="24"/>
        <v>0</v>
      </c>
      <c r="H105" s="63">
        <f t="shared" si="25"/>
        <v>0</v>
      </c>
      <c r="I105" s="61"/>
      <c r="J105" s="59"/>
      <c r="K105" s="61"/>
      <c r="L105" s="59"/>
      <c r="M105" s="61"/>
      <c r="N105" s="59"/>
      <c r="O105" s="62" t="s">
        <v>717</v>
      </c>
    </row>
    <row r="106" spans="2:15" ht="19.7" customHeight="1" x14ac:dyDescent="0.2">
      <c r="B106" s="83" t="s">
        <v>717</v>
      </c>
      <c r="C106" s="65" t="s">
        <v>293</v>
      </c>
      <c r="D106" s="65" t="s">
        <v>450</v>
      </c>
      <c r="E106" s="59">
        <v>12</v>
      </c>
      <c r="F106" s="66" t="s">
        <v>276</v>
      </c>
      <c r="G106" s="61">
        <f t="shared" si="24"/>
        <v>0</v>
      </c>
      <c r="H106" s="63">
        <f t="shared" si="25"/>
        <v>0</v>
      </c>
      <c r="I106" s="67"/>
      <c r="J106" s="63">
        <f t="shared" ref="J106:J112" si="26">TRUNC(E106*I106,0)</f>
        <v>0</v>
      </c>
      <c r="K106" s="67"/>
      <c r="L106" s="63">
        <f t="shared" ref="L106:L112" si="27">TRUNC(E106*K106,0)</f>
        <v>0</v>
      </c>
      <c r="M106" s="67"/>
      <c r="N106" s="63">
        <f t="shared" ref="N106:N112" si="28">TRUNC(E106*M106,0)</f>
        <v>0</v>
      </c>
      <c r="O106" s="68" t="s">
        <v>176</v>
      </c>
    </row>
    <row r="107" spans="2:15" ht="19.7" customHeight="1" x14ac:dyDescent="0.2">
      <c r="B107" s="83" t="s">
        <v>717</v>
      </c>
      <c r="C107" s="65" t="s">
        <v>560</v>
      </c>
      <c r="D107" s="65" t="s">
        <v>394</v>
      </c>
      <c r="E107" s="59">
        <v>12</v>
      </c>
      <c r="F107" s="66" t="s">
        <v>276</v>
      </c>
      <c r="G107" s="61">
        <f t="shared" si="24"/>
        <v>0</v>
      </c>
      <c r="H107" s="63">
        <f t="shared" si="25"/>
        <v>0</v>
      </c>
      <c r="I107" s="67"/>
      <c r="J107" s="63">
        <f t="shared" si="26"/>
        <v>0</v>
      </c>
      <c r="K107" s="67"/>
      <c r="L107" s="63">
        <f t="shared" si="27"/>
        <v>0</v>
      </c>
      <c r="M107" s="67"/>
      <c r="N107" s="63">
        <f t="shared" si="28"/>
        <v>0</v>
      </c>
      <c r="O107" s="68" t="s">
        <v>360</v>
      </c>
    </row>
    <row r="108" spans="2:15" ht="19.7" customHeight="1" x14ac:dyDescent="0.2">
      <c r="B108" s="83" t="s">
        <v>717</v>
      </c>
      <c r="C108" s="65" t="s">
        <v>120</v>
      </c>
      <c r="D108" s="65" t="s">
        <v>394</v>
      </c>
      <c r="E108" s="59">
        <v>12</v>
      </c>
      <c r="F108" s="66" t="s">
        <v>276</v>
      </c>
      <c r="G108" s="61">
        <f t="shared" si="24"/>
        <v>0</v>
      </c>
      <c r="H108" s="63">
        <f t="shared" si="25"/>
        <v>0</v>
      </c>
      <c r="I108" s="67"/>
      <c r="J108" s="63">
        <f t="shared" si="26"/>
        <v>0</v>
      </c>
      <c r="K108" s="67"/>
      <c r="L108" s="63">
        <f t="shared" si="27"/>
        <v>0</v>
      </c>
      <c r="M108" s="67"/>
      <c r="N108" s="63">
        <f t="shared" si="28"/>
        <v>0</v>
      </c>
      <c r="O108" s="68" t="s">
        <v>98</v>
      </c>
    </row>
    <row r="109" spans="2:15" ht="19.7" customHeight="1" x14ac:dyDescent="0.2">
      <c r="B109" s="83" t="s">
        <v>717</v>
      </c>
      <c r="C109" s="65" t="s">
        <v>549</v>
      </c>
      <c r="D109" s="65" t="s">
        <v>705</v>
      </c>
      <c r="E109" s="69">
        <v>2.2799999999999998</v>
      </c>
      <c r="F109" s="66" t="s">
        <v>521</v>
      </c>
      <c r="G109" s="61">
        <f t="shared" si="24"/>
        <v>0</v>
      </c>
      <c r="H109" s="63">
        <f t="shared" si="25"/>
        <v>0</v>
      </c>
      <c r="I109" s="67"/>
      <c r="J109" s="63">
        <f t="shared" si="26"/>
        <v>0</v>
      </c>
      <c r="K109" s="67"/>
      <c r="L109" s="63">
        <f t="shared" si="27"/>
        <v>0</v>
      </c>
      <c r="M109" s="67"/>
      <c r="N109" s="63">
        <f t="shared" si="28"/>
        <v>0</v>
      </c>
      <c r="O109" s="68" t="s">
        <v>391</v>
      </c>
    </row>
    <row r="110" spans="2:15" ht="19.7" customHeight="1" x14ac:dyDescent="0.2">
      <c r="B110" s="83" t="s">
        <v>717</v>
      </c>
      <c r="C110" s="65" t="s">
        <v>22</v>
      </c>
      <c r="D110" s="65" t="s">
        <v>513</v>
      </c>
      <c r="E110" s="69">
        <v>1.68</v>
      </c>
      <c r="F110" s="66" t="s">
        <v>521</v>
      </c>
      <c r="G110" s="61">
        <f t="shared" si="24"/>
        <v>0</v>
      </c>
      <c r="H110" s="63">
        <f t="shared" si="25"/>
        <v>0</v>
      </c>
      <c r="I110" s="67">
        <f>일위대가총괄표!G31</f>
        <v>0</v>
      </c>
      <c r="J110" s="63">
        <f t="shared" si="26"/>
        <v>0</v>
      </c>
      <c r="K110" s="67">
        <f>일위대가총괄표!H31</f>
        <v>0</v>
      </c>
      <c r="L110" s="63">
        <f t="shared" si="27"/>
        <v>0</v>
      </c>
      <c r="M110" s="67">
        <f>일위대가총괄표!I31</f>
        <v>0</v>
      </c>
      <c r="N110" s="63">
        <f t="shared" si="28"/>
        <v>0</v>
      </c>
      <c r="O110" s="68" t="s">
        <v>143</v>
      </c>
    </row>
    <row r="111" spans="2:15" ht="19.7" customHeight="1" x14ac:dyDescent="0.2">
      <c r="B111" s="83" t="s">
        <v>717</v>
      </c>
      <c r="C111" s="65" t="s">
        <v>569</v>
      </c>
      <c r="D111" s="65" t="s">
        <v>38</v>
      </c>
      <c r="E111" s="69">
        <v>4.5599999999999996</v>
      </c>
      <c r="F111" s="66" t="s">
        <v>533</v>
      </c>
      <c r="G111" s="61">
        <f t="shared" si="24"/>
        <v>0</v>
      </c>
      <c r="H111" s="63">
        <f t="shared" si="25"/>
        <v>0</v>
      </c>
      <c r="I111" s="67">
        <f>일위대가총괄표!G32</f>
        <v>0</v>
      </c>
      <c r="J111" s="63">
        <f t="shared" si="26"/>
        <v>0</v>
      </c>
      <c r="K111" s="67">
        <f>일위대가총괄표!H32</f>
        <v>0</v>
      </c>
      <c r="L111" s="63">
        <f t="shared" si="27"/>
        <v>0</v>
      </c>
      <c r="M111" s="67">
        <f>일위대가총괄표!I32</f>
        <v>0</v>
      </c>
      <c r="N111" s="63">
        <f t="shared" si="28"/>
        <v>0</v>
      </c>
      <c r="O111" s="68" t="s">
        <v>417</v>
      </c>
    </row>
    <row r="112" spans="2:15" ht="19.7" customHeight="1" x14ac:dyDescent="0.2">
      <c r="B112" s="83" t="s">
        <v>717</v>
      </c>
      <c r="C112" s="65" t="s">
        <v>352</v>
      </c>
      <c r="D112" s="65" t="s">
        <v>537</v>
      </c>
      <c r="E112" s="69">
        <v>4.0000000000000001E-3</v>
      </c>
      <c r="F112" s="66" t="s">
        <v>521</v>
      </c>
      <c r="G112" s="61">
        <f t="shared" si="24"/>
        <v>0</v>
      </c>
      <c r="H112" s="63">
        <f t="shared" si="25"/>
        <v>0</v>
      </c>
      <c r="I112" s="67">
        <f>일위대가총괄표!G36</f>
        <v>0</v>
      </c>
      <c r="J112" s="63">
        <f t="shared" si="26"/>
        <v>0</v>
      </c>
      <c r="K112" s="67">
        <f>일위대가총괄표!H36</f>
        <v>0</v>
      </c>
      <c r="L112" s="63">
        <f t="shared" si="27"/>
        <v>0</v>
      </c>
      <c r="M112" s="67">
        <f>일위대가총괄표!I36</f>
        <v>0</v>
      </c>
      <c r="N112" s="63">
        <f t="shared" si="28"/>
        <v>0</v>
      </c>
      <c r="O112" s="68" t="s">
        <v>314</v>
      </c>
    </row>
    <row r="113" spans="2:15" ht="19.7" customHeight="1" x14ac:dyDescent="0.2">
      <c r="B113" s="82" t="s">
        <v>96</v>
      </c>
      <c r="C113" s="58" t="s">
        <v>459</v>
      </c>
      <c r="D113" s="58" t="s">
        <v>717</v>
      </c>
      <c r="E113" s="59"/>
      <c r="F113" s="60" t="s">
        <v>717</v>
      </c>
      <c r="G113" s="61">
        <f t="shared" si="24"/>
        <v>0</v>
      </c>
      <c r="H113" s="63">
        <f t="shared" si="25"/>
        <v>0</v>
      </c>
      <c r="I113" s="61"/>
      <c r="J113" s="59"/>
      <c r="K113" s="61"/>
      <c r="L113" s="59"/>
      <c r="M113" s="61"/>
      <c r="N113" s="59"/>
      <c r="O113" s="62" t="s">
        <v>717</v>
      </c>
    </row>
    <row r="114" spans="2:15" ht="19.7" customHeight="1" x14ac:dyDescent="0.2">
      <c r="B114" s="83" t="s">
        <v>717</v>
      </c>
      <c r="C114" s="65" t="s">
        <v>293</v>
      </c>
      <c r="D114" s="65" t="s">
        <v>450</v>
      </c>
      <c r="E114" s="59">
        <v>14</v>
      </c>
      <c r="F114" s="66" t="s">
        <v>276</v>
      </c>
      <c r="G114" s="61">
        <f t="shared" si="24"/>
        <v>0</v>
      </c>
      <c r="H114" s="63">
        <f t="shared" si="25"/>
        <v>0</v>
      </c>
      <c r="I114" s="67"/>
      <c r="J114" s="63">
        <f t="shared" ref="J114:J120" si="29">TRUNC(E114*I114,0)</f>
        <v>0</v>
      </c>
      <c r="K114" s="67"/>
      <c r="L114" s="63">
        <f t="shared" ref="L114:L120" si="30">TRUNC(E114*K114,0)</f>
        <v>0</v>
      </c>
      <c r="M114" s="67"/>
      <c r="N114" s="63">
        <f t="shared" ref="N114:N120" si="31">TRUNC(E114*M114,0)</f>
        <v>0</v>
      </c>
      <c r="O114" s="68" t="s">
        <v>176</v>
      </c>
    </row>
    <row r="115" spans="2:15" ht="19.7" customHeight="1" x14ac:dyDescent="0.2">
      <c r="B115" s="83" t="s">
        <v>717</v>
      </c>
      <c r="C115" s="65" t="s">
        <v>560</v>
      </c>
      <c r="D115" s="65" t="s">
        <v>159</v>
      </c>
      <c r="E115" s="59">
        <v>14</v>
      </c>
      <c r="F115" s="66" t="s">
        <v>276</v>
      </c>
      <c r="G115" s="61">
        <f t="shared" si="24"/>
        <v>0</v>
      </c>
      <c r="H115" s="63">
        <f t="shared" si="25"/>
        <v>0</v>
      </c>
      <c r="I115" s="67"/>
      <c r="J115" s="63">
        <f t="shared" si="29"/>
        <v>0</v>
      </c>
      <c r="K115" s="67"/>
      <c r="L115" s="63">
        <f t="shared" si="30"/>
        <v>0</v>
      </c>
      <c r="M115" s="67"/>
      <c r="N115" s="63">
        <f t="shared" si="31"/>
        <v>0</v>
      </c>
      <c r="O115" s="68" t="s">
        <v>128</v>
      </c>
    </row>
    <row r="116" spans="2:15" ht="19.7" customHeight="1" x14ac:dyDescent="0.2">
      <c r="B116" s="84" t="s">
        <v>717</v>
      </c>
      <c r="C116" s="71" t="s">
        <v>120</v>
      </c>
      <c r="D116" s="71" t="s">
        <v>159</v>
      </c>
      <c r="E116" s="27">
        <v>14</v>
      </c>
      <c r="F116" s="73" t="s">
        <v>276</v>
      </c>
      <c r="G116" s="26">
        <f t="shared" si="24"/>
        <v>0</v>
      </c>
      <c r="H116" s="75">
        <f t="shared" si="25"/>
        <v>0</v>
      </c>
      <c r="I116" s="74"/>
      <c r="J116" s="75">
        <f t="shared" si="29"/>
        <v>0</v>
      </c>
      <c r="K116" s="74"/>
      <c r="L116" s="75">
        <f t="shared" si="30"/>
        <v>0</v>
      </c>
      <c r="M116" s="74"/>
      <c r="N116" s="75">
        <f t="shared" si="31"/>
        <v>0</v>
      </c>
      <c r="O116" s="76" t="s">
        <v>419</v>
      </c>
    </row>
    <row r="117" spans="2:15" ht="19.7" customHeight="1" x14ac:dyDescent="0.2">
      <c r="B117" s="83" t="s">
        <v>717</v>
      </c>
      <c r="C117" s="65" t="s">
        <v>549</v>
      </c>
      <c r="D117" s="65" t="s">
        <v>705</v>
      </c>
      <c r="E117" s="69">
        <v>0.7</v>
      </c>
      <c r="F117" s="66" t="s">
        <v>521</v>
      </c>
      <c r="G117" s="61">
        <f t="shared" si="24"/>
        <v>0</v>
      </c>
      <c r="H117" s="63">
        <f t="shared" si="25"/>
        <v>0</v>
      </c>
      <c r="I117" s="67"/>
      <c r="J117" s="63">
        <f t="shared" si="29"/>
        <v>0</v>
      </c>
      <c r="K117" s="67"/>
      <c r="L117" s="63">
        <f t="shared" si="30"/>
        <v>0</v>
      </c>
      <c r="M117" s="67"/>
      <c r="N117" s="63">
        <f t="shared" si="31"/>
        <v>0</v>
      </c>
      <c r="O117" s="68" t="s">
        <v>391</v>
      </c>
    </row>
    <row r="118" spans="2:15" ht="19.7" customHeight="1" x14ac:dyDescent="0.2">
      <c r="B118" s="83" t="s">
        <v>717</v>
      </c>
      <c r="C118" s="65" t="s">
        <v>22</v>
      </c>
      <c r="D118" s="65" t="s">
        <v>513</v>
      </c>
      <c r="E118" s="69">
        <v>0.42</v>
      </c>
      <c r="F118" s="66" t="s">
        <v>521</v>
      </c>
      <c r="G118" s="61">
        <f t="shared" si="24"/>
        <v>0</v>
      </c>
      <c r="H118" s="63">
        <f t="shared" si="25"/>
        <v>0</v>
      </c>
      <c r="I118" s="67">
        <f>일위대가총괄표!G31</f>
        <v>0</v>
      </c>
      <c r="J118" s="63">
        <f t="shared" si="29"/>
        <v>0</v>
      </c>
      <c r="K118" s="67">
        <f>일위대가총괄표!H31</f>
        <v>0</v>
      </c>
      <c r="L118" s="63">
        <f t="shared" si="30"/>
        <v>0</v>
      </c>
      <c r="M118" s="67">
        <f>일위대가총괄표!I31</f>
        <v>0</v>
      </c>
      <c r="N118" s="63">
        <f t="shared" si="31"/>
        <v>0</v>
      </c>
      <c r="O118" s="68" t="s">
        <v>143</v>
      </c>
    </row>
    <row r="119" spans="2:15" ht="19.7" customHeight="1" x14ac:dyDescent="0.2">
      <c r="B119" s="83" t="s">
        <v>717</v>
      </c>
      <c r="C119" s="65" t="s">
        <v>569</v>
      </c>
      <c r="D119" s="65" t="s">
        <v>38</v>
      </c>
      <c r="E119" s="69">
        <v>4.2</v>
      </c>
      <c r="F119" s="66" t="s">
        <v>533</v>
      </c>
      <c r="G119" s="61">
        <f t="shared" si="24"/>
        <v>0</v>
      </c>
      <c r="H119" s="63">
        <f t="shared" si="25"/>
        <v>0</v>
      </c>
      <c r="I119" s="67">
        <f>일위대가총괄표!G32</f>
        <v>0</v>
      </c>
      <c r="J119" s="63">
        <f t="shared" si="29"/>
        <v>0</v>
      </c>
      <c r="K119" s="67">
        <f>일위대가총괄표!H32</f>
        <v>0</v>
      </c>
      <c r="L119" s="63">
        <f t="shared" si="30"/>
        <v>0</v>
      </c>
      <c r="M119" s="67">
        <f>일위대가총괄표!I32</f>
        <v>0</v>
      </c>
      <c r="N119" s="63">
        <f t="shared" si="31"/>
        <v>0</v>
      </c>
      <c r="O119" s="68" t="s">
        <v>417</v>
      </c>
    </row>
    <row r="120" spans="2:15" ht="19.7" customHeight="1" x14ac:dyDescent="0.2">
      <c r="B120" s="83" t="s">
        <v>717</v>
      </c>
      <c r="C120" s="65" t="s">
        <v>352</v>
      </c>
      <c r="D120" s="65" t="s">
        <v>537</v>
      </c>
      <c r="E120" s="69">
        <v>1.5E-3</v>
      </c>
      <c r="F120" s="66" t="s">
        <v>521</v>
      </c>
      <c r="G120" s="61">
        <f t="shared" si="24"/>
        <v>0</v>
      </c>
      <c r="H120" s="63">
        <f t="shared" si="25"/>
        <v>0</v>
      </c>
      <c r="I120" s="67">
        <f>일위대가총괄표!G36</f>
        <v>0</v>
      </c>
      <c r="J120" s="63">
        <f t="shared" si="29"/>
        <v>0</v>
      </c>
      <c r="K120" s="67">
        <f>일위대가총괄표!H36</f>
        <v>0</v>
      </c>
      <c r="L120" s="63">
        <f t="shared" si="30"/>
        <v>0</v>
      </c>
      <c r="M120" s="67">
        <f>일위대가총괄표!I36</f>
        <v>0</v>
      </c>
      <c r="N120" s="63">
        <f t="shared" si="31"/>
        <v>0</v>
      </c>
      <c r="O120" s="68" t="s">
        <v>314</v>
      </c>
    </row>
    <row r="121" spans="2:15" ht="19.7" customHeight="1" x14ac:dyDescent="0.2">
      <c r="B121" s="82" t="s">
        <v>497</v>
      </c>
      <c r="C121" s="58" t="s">
        <v>644</v>
      </c>
      <c r="D121" s="58" t="s">
        <v>717</v>
      </c>
      <c r="E121" s="59"/>
      <c r="F121" s="60" t="s">
        <v>717</v>
      </c>
      <c r="G121" s="61">
        <f t="shared" si="24"/>
        <v>0</v>
      </c>
      <c r="H121" s="63">
        <f t="shared" si="25"/>
        <v>0</v>
      </c>
      <c r="I121" s="61"/>
      <c r="J121" s="59"/>
      <c r="K121" s="61"/>
      <c r="L121" s="59"/>
      <c r="M121" s="61"/>
      <c r="N121" s="59"/>
      <c r="O121" s="62" t="s">
        <v>717</v>
      </c>
    </row>
    <row r="122" spans="2:15" ht="19.7" customHeight="1" x14ac:dyDescent="0.2">
      <c r="B122" s="83" t="s">
        <v>717</v>
      </c>
      <c r="C122" s="65" t="s">
        <v>236</v>
      </c>
      <c r="D122" s="65" t="s">
        <v>717</v>
      </c>
      <c r="E122" s="59">
        <v>18</v>
      </c>
      <c r="F122" s="66" t="s">
        <v>451</v>
      </c>
      <c r="G122" s="61">
        <f t="shared" si="24"/>
        <v>0</v>
      </c>
      <c r="H122" s="63">
        <f t="shared" si="25"/>
        <v>0</v>
      </c>
      <c r="I122" s="67">
        <f>일위대가총괄표!G40</f>
        <v>0</v>
      </c>
      <c r="J122" s="63">
        <f>TRUNC(E122*I122,0)</f>
        <v>0</v>
      </c>
      <c r="K122" s="67">
        <f>일위대가총괄표!H40</f>
        <v>0</v>
      </c>
      <c r="L122" s="63">
        <f>TRUNC(E122*K122,0)</f>
        <v>0</v>
      </c>
      <c r="M122" s="67">
        <f>일위대가총괄표!I40</f>
        <v>0</v>
      </c>
      <c r="N122" s="63">
        <f>TRUNC(E122*M122,0)</f>
        <v>0</v>
      </c>
      <c r="O122" s="68" t="s">
        <v>335</v>
      </c>
    </row>
    <row r="123" spans="2:15" ht="19.7" customHeight="1" x14ac:dyDescent="0.2">
      <c r="B123" s="83" t="s">
        <v>717</v>
      </c>
      <c r="C123" s="65" t="s">
        <v>499</v>
      </c>
      <c r="D123" s="65" t="s">
        <v>717</v>
      </c>
      <c r="E123" s="59">
        <v>18</v>
      </c>
      <c r="F123" s="66" t="s">
        <v>451</v>
      </c>
      <c r="G123" s="61">
        <f t="shared" si="24"/>
        <v>0</v>
      </c>
      <c r="H123" s="63">
        <f t="shared" si="25"/>
        <v>0</v>
      </c>
      <c r="I123" s="67"/>
      <c r="J123" s="63">
        <f>TRUNC(E123*I123,0)</f>
        <v>0</v>
      </c>
      <c r="K123" s="67"/>
      <c r="L123" s="63">
        <f>TRUNC(E123*K123,0)</f>
        <v>0</v>
      </c>
      <c r="M123" s="67"/>
      <c r="N123" s="63">
        <f>TRUNC(E123*M123,0)</f>
        <v>0</v>
      </c>
      <c r="O123" s="68" t="s">
        <v>140</v>
      </c>
    </row>
    <row r="124" spans="2:15" ht="19.7" customHeight="1" x14ac:dyDescent="0.2">
      <c r="B124" s="82" t="s">
        <v>97</v>
      </c>
      <c r="C124" s="58" t="s">
        <v>40</v>
      </c>
      <c r="D124" s="58" t="s">
        <v>717</v>
      </c>
      <c r="E124" s="59"/>
      <c r="F124" s="60" t="s">
        <v>717</v>
      </c>
      <c r="G124" s="61">
        <f t="shared" si="24"/>
        <v>0</v>
      </c>
      <c r="H124" s="63">
        <f t="shared" si="25"/>
        <v>0</v>
      </c>
      <c r="I124" s="61"/>
      <c r="J124" s="59"/>
      <c r="K124" s="61"/>
      <c r="L124" s="59"/>
      <c r="M124" s="61"/>
      <c r="N124" s="59"/>
      <c r="O124" s="62" t="s">
        <v>717</v>
      </c>
    </row>
    <row r="125" spans="2:15" ht="19.7" customHeight="1" x14ac:dyDescent="0.2">
      <c r="B125" s="83" t="s">
        <v>717</v>
      </c>
      <c r="C125" s="65" t="s">
        <v>24</v>
      </c>
      <c r="D125" s="65" t="s">
        <v>717</v>
      </c>
      <c r="E125" s="59">
        <v>3</v>
      </c>
      <c r="F125" s="66" t="s">
        <v>276</v>
      </c>
      <c r="G125" s="61">
        <f t="shared" si="24"/>
        <v>0</v>
      </c>
      <c r="H125" s="63">
        <f t="shared" si="25"/>
        <v>0</v>
      </c>
      <c r="I125" s="67">
        <f>일위대가총괄표!G41</f>
        <v>0</v>
      </c>
      <c r="J125" s="63">
        <f>TRUNC(E125*I125,0)</f>
        <v>0</v>
      </c>
      <c r="K125" s="67">
        <f>일위대가총괄표!H41</f>
        <v>0</v>
      </c>
      <c r="L125" s="63">
        <f>TRUNC(E125*K125,0)</f>
        <v>0</v>
      </c>
      <c r="M125" s="67">
        <f>일위대가총괄표!I41</f>
        <v>0</v>
      </c>
      <c r="N125" s="63">
        <f>TRUNC(E125*M125,0)</f>
        <v>0</v>
      </c>
      <c r="O125" s="68" t="s">
        <v>481</v>
      </c>
    </row>
    <row r="126" spans="2:15" ht="19.7" customHeight="1" x14ac:dyDescent="0.2">
      <c r="B126" s="83" t="s">
        <v>717</v>
      </c>
      <c r="C126" s="65" t="s">
        <v>635</v>
      </c>
      <c r="D126" s="65" t="s">
        <v>717</v>
      </c>
      <c r="E126" s="59">
        <v>3</v>
      </c>
      <c r="F126" s="66" t="s">
        <v>276</v>
      </c>
      <c r="G126" s="61">
        <f t="shared" si="24"/>
        <v>0</v>
      </c>
      <c r="H126" s="63">
        <f t="shared" si="25"/>
        <v>0</v>
      </c>
      <c r="I126" s="67"/>
      <c r="J126" s="63">
        <f>TRUNC(E126*I126,0)</f>
        <v>0</v>
      </c>
      <c r="K126" s="67"/>
      <c r="L126" s="63">
        <f>TRUNC(E126*K126,0)</f>
        <v>0</v>
      </c>
      <c r="M126" s="67"/>
      <c r="N126" s="63">
        <f>TRUNC(E126*M126,0)</f>
        <v>0</v>
      </c>
      <c r="O126" s="68" t="s">
        <v>435</v>
      </c>
    </row>
    <row r="127" spans="2:15" ht="19.7" customHeight="1" x14ac:dyDescent="0.2">
      <c r="B127" s="82" t="s">
        <v>488</v>
      </c>
      <c r="C127" s="58" t="s">
        <v>26</v>
      </c>
      <c r="D127" s="58" t="s">
        <v>717</v>
      </c>
      <c r="E127" s="59"/>
      <c r="F127" s="60" t="s">
        <v>717</v>
      </c>
      <c r="G127" s="61">
        <f t="shared" si="24"/>
        <v>0</v>
      </c>
      <c r="H127" s="63">
        <f t="shared" si="25"/>
        <v>0</v>
      </c>
      <c r="I127" s="61"/>
      <c r="J127" s="59"/>
      <c r="K127" s="61"/>
      <c r="L127" s="59"/>
      <c r="M127" s="61"/>
      <c r="N127" s="59"/>
      <c r="O127" s="62" t="s">
        <v>717</v>
      </c>
    </row>
    <row r="128" spans="2:15" ht="19.7" customHeight="1" x14ac:dyDescent="0.2">
      <c r="B128" s="83" t="s">
        <v>717</v>
      </c>
      <c r="C128" s="65" t="s">
        <v>449</v>
      </c>
      <c r="D128" s="65" t="s">
        <v>132</v>
      </c>
      <c r="E128" s="59">
        <v>4</v>
      </c>
      <c r="F128" s="66" t="s">
        <v>487</v>
      </c>
      <c r="G128" s="61">
        <f t="shared" si="24"/>
        <v>0</v>
      </c>
      <c r="H128" s="63">
        <f t="shared" si="25"/>
        <v>0</v>
      </c>
      <c r="I128" s="67"/>
      <c r="J128" s="63">
        <f t="shared" ref="J128:J133" si="32">TRUNC(E128*I128,0)</f>
        <v>0</v>
      </c>
      <c r="K128" s="67"/>
      <c r="L128" s="63">
        <f t="shared" ref="L128:L133" si="33">TRUNC(E128*K128,0)</f>
        <v>0</v>
      </c>
      <c r="M128" s="67"/>
      <c r="N128" s="63">
        <f t="shared" ref="N128:N133" si="34">TRUNC(E128*M128,0)</f>
        <v>0</v>
      </c>
      <c r="O128" s="68" t="s">
        <v>156</v>
      </c>
    </row>
    <row r="129" spans="2:15" ht="19.7" customHeight="1" x14ac:dyDescent="0.2">
      <c r="B129" s="83" t="s">
        <v>717</v>
      </c>
      <c r="C129" s="65" t="s">
        <v>688</v>
      </c>
      <c r="D129" s="65" t="s">
        <v>662</v>
      </c>
      <c r="E129" s="59">
        <v>174</v>
      </c>
      <c r="F129" s="66" t="s">
        <v>521</v>
      </c>
      <c r="G129" s="61">
        <f t="shared" si="24"/>
        <v>0</v>
      </c>
      <c r="H129" s="63">
        <f t="shared" si="25"/>
        <v>0</v>
      </c>
      <c r="I129" s="67"/>
      <c r="J129" s="63">
        <f t="shared" si="32"/>
        <v>0</v>
      </c>
      <c r="K129" s="67"/>
      <c r="L129" s="63">
        <f t="shared" si="33"/>
        <v>0</v>
      </c>
      <c r="M129" s="67"/>
      <c r="N129" s="63">
        <f t="shared" si="34"/>
        <v>0</v>
      </c>
      <c r="O129" s="68" t="s">
        <v>643</v>
      </c>
    </row>
    <row r="130" spans="2:15" ht="19.7" customHeight="1" x14ac:dyDescent="0.2">
      <c r="B130" s="83" t="s">
        <v>717</v>
      </c>
      <c r="C130" s="65" t="s">
        <v>558</v>
      </c>
      <c r="D130" s="65" t="s">
        <v>69</v>
      </c>
      <c r="E130" s="59">
        <v>124</v>
      </c>
      <c r="F130" s="66" t="s">
        <v>521</v>
      </c>
      <c r="G130" s="61">
        <f t="shared" si="24"/>
        <v>0</v>
      </c>
      <c r="H130" s="63">
        <f t="shared" si="25"/>
        <v>0</v>
      </c>
      <c r="I130" s="67"/>
      <c r="J130" s="63">
        <f t="shared" si="32"/>
        <v>0</v>
      </c>
      <c r="K130" s="67"/>
      <c r="L130" s="63">
        <f t="shared" si="33"/>
        <v>0</v>
      </c>
      <c r="M130" s="67"/>
      <c r="N130" s="63">
        <f t="shared" si="34"/>
        <v>0</v>
      </c>
      <c r="O130" s="68" t="s">
        <v>211</v>
      </c>
    </row>
    <row r="131" spans="2:15" ht="19.7" customHeight="1" x14ac:dyDescent="0.2">
      <c r="B131" s="83" t="s">
        <v>717</v>
      </c>
      <c r="C131" s="65" t="s">
        <v>618</v>
      </c>
      <c r="D131" s="65" t="s">
        <v>633</v>
      </c>
      <c r="E131" s="59">
        <v>1</v>
      </c>
      <c r="F131" s="66" t="s">
        <v>574</v>
      </c>
      <c r="G131" s="61">
        <f t="shared" si="24"/>
        <v>0</v>
      </c>
      <c r="H131" s="63">
        <f t="shared" si="25"/>
        <v>0</v>
      </c>
      <c r="I131" s="67"/>
      <c r="J131" s="63">
        <f t="shared" si="32"/>
        <v>0</v>
      </c>
      <c r="K131" s="67"/>
      <c r="L131" s="63">
        <f t="shared" si="33"/>
        <v>0</v>
      </c>
      <c r="M131" s="67"/>
      <c r="N131" s="63">
        <f t="shared" si="34"/>
        <v>0</v>
      </c>
      <c r="O131" s="68" t="s">
        <v>88</v>
      </c>
    </row>
    <row r="132" spans="2:15" ht="19.7" customHeight="1" x14ac:dyDescent="0.2">
      <c r="B132" s="83" t="s">
        <v>717</v>
      </c>
      <c r="C132" s="65" t="s">
        <v>618</v>
      </c>
      <c r="D132" s="65" t="s">
        <v>414</v>
      </c>
      <c r="E132" s="59">
        <v>1</v>
      </c>
      <c r="F132" s="66" t="s">
        <v>574</v>
      </c>
      <c r="G132" s="61">
        <f t="shared" si="24"/>
        <v>0</v>
      </c>
      <c r="H132" s="63">
        <f t="shared" si="25"/>
        <v>0</v>
      </c>
      <c r="I132" s="67"/>
      <c r="J132" s="63">
        <f t="shared" si="32"/>
        <v>0</v>
      </c>
      <c r="K132" s="67"/>
      <c r="L132" s="63">
        <f t="shared" si="33"/>
        <v>0</v>
      </c>
      <c r="M132" s="67"/>
      <c r="N132" s="63">
        <f t="shared" si="34"/>
        <v>0</v>
      </c>
      <c r="O132" s="68" t="s">
        <v>520</v>
      </c>
    </row>
    <row r="133" spans="2:15" ht="19.7" customHeight="1" x14ac:dyDescent="0.2">
      <c r="B133" s="83" t="s">
        <v>717</v>
      </c>
      <c r="C133" s="65" t="s">
        <v>616</v>
      </c>
      <c r="D133" s="65" t="s">
        <v>717</v>
      </c>
      <c r="E133" s="59">
        <v>1</v>
      </c>
      <c r="F133" s="66" t="s">
        <v>574</v>
      </c>
      <c r="G133" s="61">
        <f t="shared" ref="G133:G161" si="35">I133+K133+M133</f>
        <v>0</v>
      </c>
      <c r="H133" s="63">
        <f t="shared" ref="H133:H161" si="36">J133+L133+N133</f>
        <v>0</v>
      </c>
      <c r="I133" s="61"/>
      <c r="J133" s="63">
        <f t="shared" si="32"/>
        <v>0</v>
      </c>
      <c r="K133" s="61"/>
      <c r="L133" s="63">
        <f t="shared" si="33"/>
        <v>0</v>
      </c>
      <c r="M133" s="61"/>
      <c r="N133" s="63">
        <f t="shared" si="34"/>
        <v>0</v>
      </c>
      <c r="O133" s="68" t="s">
        <v>717</v>
      </c>
    </row>
    <row r="134" spans="2:15" ht="19.7" customHeight="1" x14ac:dyDescent="0.2">
      <c r="B134" s="83" t="s">
        <v>717</v>
      </c>
      <c r="C134" s="65" t="s">
        <v>717</v>
      </c>
      <c r="D134" s="65" t="s">
        <v>717</v>
      </c>
      <c r="E134" s="59"/>
      <c r="F134" s="66" t="s">
        <v>717</v>
      </c>
      <c r="G134" s="61">
        <f t="shared" si="35"/>
        <v>0</v>
      </c>
      <c r="H134" s="63">
        <f t="shared" si="36"/>
        <v>0</v>
      </c>
      <c r="I134" s="61"/>
      <c r="J134" s="59"/>
      <c r="K134" s="61"/>
      <c r="L134" s="59"/>
      <c r="M134" s="61"/>
      <c r="N134" s="59"/>
      <c r="O134" s="68" t="s">
        <v>717</v>
      </c>
    </row>
    <row r="135" spans="2:15" ht="19.7" customHeight="1" x14ac:dyDescent="0.2">
      <c r="B135" s="82" t="s">
        <v>522</v>
      </c>
      <c r="C135" s="58" t="s">
        <v>173</v>
      </c>
      <c r="D135" s="58" t="s">
        <v>717</v>
      </c>
      <c r="E135" s="59"/>
      <c r="F135" s="60" t="s">
        <v>717</v>
      </c>
      <c r="G135" s="61">
        <f t="shared" si="35"/>
        <v>0</v>
      </c>
      <c r="H135" s="63">
        <f t="shared" si="36"/>
        <v>0</v>
      </c>
      <c r="I135" s="61"/>
      <c r="J135" s="59"/>
      <c r="K135" s="61"/>
      <c r="L135" s="59"/>
      <c r="M135" s="61"/>
      <c r="N135" s="59"/>
      <c r="O135" s="62" t="s">
        <v>717</v>
      </c>
    </row>
    <row r="136" spans="2:15" ht="19.7" customHeight="1" x14ac:dyDescent="0.2">
      <c r="B136" s="82" t="s">
        <v>600</v>
      </c>
      <c r="C136" s="58" t="s">
        <v>711</v>
      </c>
      <c r="D136" s="58" t="s">
        <v>717</v>
      </c>
      <c r="E136" s="59"/>
      <c r="F136" s="60" t="s">
        <v>717</v>
      </c>
      <c r="G136" s="61">
        <f t="shared" si="35"/>
        <v>0</v>
      </c>
      <c r="H136" s="63">
        <f t="shared" si="36"/>
        <v>0</v>
      </c>
      <c r="I136" s="61"/>
      <c r="J136" s="59"/>
      <c r="K136" s="61"/>
      <c r="L136" s="59"/>
      <c r="M136" s="61"/>
      <c r="N136" s="59"/>
      <c r="O136" s="62" t="s">
        <v>717</v>
      </c>
    </row>
    <row r="137" spans="2:15" ht="19.7" customHeight="1" x14ac:dyDescent="0.2">
      <c r="B137" s="82" t="s">
        <v>612</v>
      </c>
      <c r="C137" s="58" t="s">
        <v>133</v>
      </c>
      <c r="D137" s="58" t="s">
        <v>717</v>
      </c>
      <c r="E137" s="59"/>
      <c r="F137" s="60" t="s">
        <v>717</v>
      </c>
      <c r="G137" s="61">
        <f t="shared" si="35"/>
        <v>0</v>
      </c>
      <c r="H137" s="63">
        <f t="shared" si="36"/>
        <v>0</v>
      </c>
      <c r="I137" s="61"/>
      <c r="J137" s="59"/>
      <c r="K137" s="61"/>
      <c r="L137" s="59"/>
      <c r="M137" s="61"/>
      <c r="N137" s="59"/>
      <c r="O137" s="62" t="s">
        <v>717</v>
      </c>
    </row>
    <row r="138" spans="2:15" ht="19.7" customHeight="1" x14ac:dyDescent="0.2">
      <c r="B138" s="83" t="s">
        <v>717</v>
      </c>
      <c r="C138" s="65" t="s">
        <v>359</v>
      </c>
      <c r="D138" s="65" t="s">
        <v>83</v>
      </c>
      <c r="E138" s="59">
        <v>1</v>
      </c>
      <c r="F138" s="66" t="s">
        <v>441</v>
      </c>
      <c r="G138" s="61">
        <f t="shared" si="35"/>
        <v>0</v>
      </c>
      <c r="H138" s="63">
        <f t="shared" si="36"/>
        <v>0</v>
      </c>
      <c r="I138" s="67"/>
      <c r="J138" s="63">
        <f t="shared" ref="J138:J143" si="37">TRUNC(E138*I138,0)</f>
        <v>0</v>
      </c>
      <c r="K138" s="67"/>
      <c r="L138" s="63">
        <f t="shared" ref="L138:L143" si="38">TRUNC(E138*K138,0)</f>
        <v>0</v>
      </c>
      <c r="M138" s="67"/>
      <c r="N138" s="63">
        <f t="shared" ref="N138:N143" si="39">TRUNC(E138*M138,0)</f>
        <v>0</v>
      </c>
      <c r="O138" s="68" t="s">
        <v>717</v>
      </c>
    </row>
    <row r="139" spans="2:15" ht="19.7" customHeight="1" x14ac:dyDescent="0.2">
      <c r="B139" s="83" t="s">
        <v>717</v>
      </c>
      <c r="C139" s="65" t="s">
        <v>546</v>
      </c>
      <c r="D139" s="65" t="s">
        <v>83</v>
      </c>
      <c r="E139" s="59">
        <v>13</v>
      </c>
      <c r="F139" s="66" t="s">
        <v>441</v>
      </c>
      <c r="G139" s="61">
        <f t="shared" si="35"/>
        <v>0</v>
      </c>
      <c r="H139" s="63">
        <f t="shared" si="36"/>
        <v>0</v>
      </c>
      <c r="I139" s="67"/>
      <c r="J139" s="63">
        <f t="shared" si="37"/>
        <v>0</v>
      </c>
      <c r="K139" s="67"/>
      <c r="L139" s="63">
        <f t="shared" si="38"/>
        <v>0</v>
      </c>
      <c r="M139" s="67"/>
      <c r="N139" s="63">
        <f t="shared" si="39"/>
        <v>0</v>
      </c>
      <c r="O139" s="68" t="s">
        <v>717</v>
      </c>
    </row>
    <row r="140" spans="2:15" ht="19.7" customHeight="1" x14ac:dyDescent="0.2">
      <c r="B140" s="83" t="s">
        <v>717</v>
      </c>
      <c r="C140" s="65" t="s">
        <v>379</v>
      </c>
      <c r="D140" s="65" t="s">
        <v>83</v>
      </c>
      <c r="E140" s="59">
        <v>2</v>
      </c>
      <c r="F140" s="66" t="s">
        <v>441</v>
      </c>
      <c r="G140" s="61">
        <f t="shared" si="35"/>
        <v>0</v>
      </c>
      <c r="H140" s="63">
        <f t="shared" si="36"/>
        <v>0</v>
      </c>
      <c r="I140" s="67"/>
      <c r="J140" s="63">
        <f t="shared" si="37"/>
        <v>0</v>
      </c>
      <c r="K140" s="67"/>
      <c r="L140" s="63">
        <f t="shared" si="38"/>
        <v>0</v>
      </c>
      <c r="M140" s="67"/>
      <c r="N140" s="63">
        <f t="shared" si="39"/>
        <v>0</v>
      </c>
      <c r="O140" s="68" t="s">
        <v>717</v>
      </c>
    </row>
    <row r="141" spans="2:15" ht="19.7" customHeight="1" x14ac:dyDescent="0.2">
      <c r="B141" s="83" t="s">
        <v>717</v>
      </c>
      <c r="C141" s="65" t="s">
        <v>377</v>
      </c>
      <c r="D141" s="65" t="s">
        <v>83</v>
      </c>
      <c r="E141" s="59">
        <v>1</v>
      </c>
      <c r="F141" s="66" t="s">
        <v>441</v>
      </c>
      <c r="G141" s="61">
        <f t="shared" si="35"/>
        <v>0</v>
      </c>
      <c r="H141" s="63">
        <f t="shared" si="36"/>
        <v>0</v>
      </c>
      <c r="I141" s="67"/>
      <c r="J141" s="63">
        <f t="shared" si="37"/>
        <v>0</v>
      </c>
      <c r="K141" s="67"/>
      <c r="L141" s="63">
        <f t="shared" si="38"/>
        <v>0</v>
      </c>
      <c r="M141" s="67"/>
      <c r="N141" s="63">
        <f t="shared" si="39"/>
        <v>0</v>
      </c>
      <c r="O141" s="68" t="s">
        <v>717</v>
      </c>
    </row>
    <row r="142" spans="2:15" ht="19.7" customHeight="1" x14ac:dyDescent="0.2">
      <c r="B142" s="83" t="s">
        <v>717</v>
      </c>
      <c r="C142" s="65" t="s">
        <v>557</v>
      </c>
      <c r="D142" s="65" t="s">
        <v>83</v>
      </c>
      <c r="E142" s="59">
        <v>6</v>
      </c>
      <c r="F142" s="66" t="s">
        <v>441</v>
      </c>
      <c r="G142" s="61">
        <f t="shared" si="35"/>
        <v>0</v>
      </c>
      <c r="H142" s="63">
        <f t="shared" si="36"/>
        <v>0</v>
      </c>
      <c r="I142" s="67"/>
      <c r="J142" s="63">
        <f t="shared" si="37"/>
        <v>0</v>
      </c>
      <c r="K142" s="67"/>
      <c r="L142" s="63">
        <f t="shared" si="38"/>
        <v>0</v>
      </c>
      <c r="M142" s="67"/>
      <c r="N142" s="63">
        <f t="shared" si="39"/>
        <v>0</v>
      </c>
      <c r="O142" s="68" t="s">
        <v>717</v>
      </c>
    </row>
    <row r="143" spans="2:15" ht="19.7" customHeight="1" x14ac:dyDescent="0.2">
      <c r="B143" s="83" t="s">
        <v>717</v>
      </c>
      <c r="C143" s="65" t="s">
        <v>555</v>
      </c>
      <c r="D143" s="65" t="s">
        <v>296</v>
      </c>
      <c r="E143" s="59">
        <v>16</v>
      </c>
      <c r="F143" s="66" t="s">
        <v>441</v>
      </c>
      <c r="G143" s="61">
        <f t="shared" si="35"/>
        <v>0</v>
      </c>
      <c r="H143" s="63">
        <f t="shared" si="36"/>
        <v>0</v>
      </c>
      <c r="I143" s="67"/>
      <c r="J143" s="63">
        <f t="shared" si="37"/>
        <v>0</v>
      </c>
      <c r="K143" s="67"/>
      <c r="L143" s="63">
        <f t="shared" si="38"/>
        <v>0</v>
      </c>
      <c r="M143" s="67"/>
      <c r="N143" s="63">
        <f t="shared" si="39"/>
        <v>0</v>
      </c>
      <c r="O143" s="68" t="s">
        <v>717</v>
      </c>
    </row>
    <row r="144" spans="2:15" ht="19.7" customHeight="1" x14ac:dyDescent="0.2">
      <c r="B144" s="85" t="s">
        <v>82</v>
      </c>
      <c r="C144" s="78" t="s">
        <v>32</v>
      </c>
      <c r="D144" s="78" t="s">
        <v>717</v>
      </c>
      <c r="E144" s="27"/>
      <c r="F144" s="79" t="s">
        <v>717</v>
      </c>
      <c r="G144" s="26">
        <f t="shared" si="35"/>
        <v>0</v>
      </c>
      <c r="H144" s="75">
        <f t="shared" si="36"/>
        <v>0</v>
      </c>
      <c r="I144" s="26"/>
      <c r="J144" s="27"/>
      <c r="K144" s="26"/>
      <c r="L144" s="27"/>
      <c r="M144" s="26"/>
      <c r="N144" s="27"/>
      <c r="O144" s="80" t="s">
        <v>717</v>
      </c>
    </row>
    <row r="145" spans="2:15" ht="19.7" customHeight="1" x14ac:dyDescent="0.2">
      <c r="B145" s="83" t="s">
        <v>717</v>
      </c>
      <c r="C145" s="65" t="s">
        <v>193</v>
      </c>
      <c r="D145" s="65" t="s">
        <v>28</v>
      </c>
      <c r="E145" s="59">
        <v>1</v>
      </c>
      <c r="F145" s="66" t="s">
        <v>441</v>
      </c>
      <c r="G145" s="61">
        <f t="shared" si="35"/>
        <v>0</v>
      </c>
      <c r="H145" s="63">
        <f t="shared" si="36"/>
        <v>0</v>
      </c>
      <c r="I145" s="67"/>
      <c r="J145" s="63">
        <f>TRUNC(E145*I145,0)</f>
        <v>0</v>
      </c>
      <c r="K145" s="67"/>
      <c r="L145" s="63">
        <f>TRUNC(E145*K145,0)</f>
        <v>0</v>
      </c>
      <c r="M145" s="67"/>
      <c r="N145" s="63">
        <f>TRUNC(E145*M145,0)</f>
        <v>0</v>
      </c>
      <c r="O145" s="68" t="s">
        <v>717</v>
      </c>
    </row>
    <row r="146" spans="2:15" ht="19.7" customHeight="1" x14ac:dyDescent="0.2">
      <c r="B146" s="83" t="s">
        <v>717</v>
      </c>
      <c r="C146" s="65" t="s">
        <v>193</v>
      </c>
      <c r="D146" s="65" t="s">
        <v>642</v>
      </c>
      <c r="E146" s="59">
        <v>1</v>
      </c>
      <c r="F146" s="66" t="s">
        <v>441</v>
      </c>
      <c r="G146" s="61">
        <f t="shared" si="35"/>
        <v>0</v>
      </c>
      <c r="H146" s="63">
        <f t="shared" si="36"/>
        <v>0</v>
      </c>
      <c r="I146" s="67"/>
      <c r="J146" s="63">
        <f>TRUNC(E146*I146,0)</f>
        <v>0</v>
      </c>
      <c r="K146" s="67"/>
      <c r="L146" s="63">
        <f>TRUNC(E146*K146,0)</f>
        <v>0</v>
      </c>
      <c r="M146" s="67"/>
      <c r="N146" s="63">
        <f>TRUNC(E146*M146,0)</f>
        <v>0</v>
      </c>
      <c r="O146" s="68" t="s">
        <v>717</v>
      </c>
    </row>
    <row r="147" spans="2:15" ht="19.7" customHeight="1" x14ac:dyDescent="0.2">
      <c r="B147" s="83" t="s">
        <v>717</v>
      </c>
      <c r="C147" s="65" t="s">
        <v>193</v>
      </c>
      <c r="D147" s="65" t="s">
        <v>50</v>
      </c>
      <c r="E147" s="59">
        <v>1</v>
      </c>
      <c r="F147" s="66" t="s">
        <v>441</v>
      </c>
      <c r="G147" s="61">
        <f t="shared" si="35"/>
        <v>0</v>
      </c>
      <c r="H147" s="63">
        <f t="shared" si="36"/>
        <v>0</v>
      </c>
      <c r="I147" s="67"/>
      <c r="J147" s="63">
        <f>TRUNC(E147*I147,0)</f>
        <v>0</v>
      </c>
      <c r="K147" s="67"/>
      <c r="L147" s="63">
        <f>TRUNC(E147*K147,0)</f>
        <v>0</v>
      </c>
      <c r="M147" s="67"/>
      <c r="N147" s="63">
        <f>TRUNC(E147*M147,0)</f>
        <v>0</v>
      </c>
      <c r="O147" s="68" t="s">
        <v>717</v>
      </c>
    </row>
    <row r="148" spans="2:15" ht="19.7" customHeight="1" x14ac:dyDescent="0.2">
      <c r="B148" s="82" t="s">
        <v>279</v>
      </c>
      <c r="C148" s="58" t="s">
        <v>343</v>
      </c>
      <c r="D148" s="58" t="s">
        <v>717</v>
      </c>
      <c r="E148" s="59"/>
      <c r="F148" s="60" t="s">
        <v>717</v>
      </c>
      <c r="G148" s="61">
        <f t="shared" si="35"/>
        <v>0</v>
      </c>
      <c r="H148" s="63">
        <f t="shared" si="36"/>
        <v>0</v>
      </c>
      <c r="I148" s="61"/>
      <c r="J148" s="59"/>
      <c r="K148" s="61"/>
      <c r="L148" s="59"/>
      <c r="M148" s="61"/>
      <c r="N148" s="59"/>
      <c r="O148" s="62" t="s">
        <v>717</v>
      </c>
    </row>
    <row r="149" spans="2:15" ht="19.7" customHeight="1" x14ac:dyDescent="0.2">
      <c r="B149" s="83" t="s">
        <v>717</v>
      </c>
      <c r="C149" s="65" t="s">
        <v>119</v>
      </c>
      <c r="D149" s="65" t="s">
        <v>671</v>
      </c>
      <c r="E149" s="59">
        <v>7</v>
      </c>
      <c r="F149" s="66" t="s">
        <v>521</v>
      </c>
      <c r="G149" s="61">
        <f t="shared" si="35"/>
        <v>0</v>
      </c>
      <c r="H149" s="63">
        <f t="shared" si="36"/>
        <v>0</v>
      </c>
      <c r="I149" s="67"/>
      <c r="J149" s="63">
        <f t="shared" ref="J149:J157" si="40">TRUNC(E149*I149,0)</f>
        <v>0</v>
      </c>
      <c r="K149" s="67"/>
      <c r="L149" s="63">
        <f t="shared" ref="L149:L157" si="41">TRUNC(E149*K149,0)</f>
        <v>0</v>
      </c>
      <c r="M149" s="67"/>
      <c r="N149" s="63">
        <f t="shared" ref="N149:N157" si="42">TRUNC(E149*M149,0)</f>
        <v>0</v>
      </c>
      <c r="O149" s="68" t="s">
        <v>717</v>
      </c>
    </row>
    <row r="150" spans="2:15" ht="19.7" customHeight="1" x14ac:dyDescent="0.2">
      <c r="B150" s="83" t="s">
        <v>717</v>
      </c>
      <c r="C150" s="65" t="s">
        <v>187</v>
      </c>
      <c r="D150" s="65" t="s">
        <v>554</v>
      </c>
      <c r="E150" s="59">
        <v>3</v>
      </c>
      <c r="F150" s="66" t="s">
        <v>487</v>
      </c>
      <c r="G150" s="61">
        <f t="shared" si="35"/>
        <v>0</v>
      </c>
      <c r="H150" s="63">
        <f t="shared" si="36"/>
        <v>0</v>
      </c>
      <c r="I150" s="67"/>
      <c r="J150" s="63">
        <f t="shared" si="40"/>
        <v>0</v>
      </c>
      <c r="K150" s="67"/>
      <c r="L150" s="63">
        <f t="shared" si="41"/>
        <v>0</v>
      </c>
      <c r="M150" s="67"/>
      <c r="N150" s="63">
        <f t="shared" si="42"/>
        <v>0</v>
      </c>
      <c r="O150" s="68" t="s">
        <v>717</v>
      </c>
    </row>
    <row r="151" spans="2:15" ht="19.7" customHeight="1" x14ac:dyDescent="0.2">
      <c r="B151" s="83" t="s">
        <v>717</v>
      </c>
      <c r="C151" s="65" t="s">
        <v>187</v>
      </c>
      <c r="D151" s="65" t="s">
        <v>287</v>
      </c>
      <c r="E151" s="59">
        <v>1</v>
      </c>
      <c r="F151" s="66" t="s">
        <v>487</v>
      </c>
      <c r="G151" s="61">
        <f t="shared" si="35"/>
        <v>0</v>
      </c>
      <c r="H151" s="63">
        <f t="shared" si="36"/>
        <v>0</v>
      </c>
      <c r="I151" s="67"/>
      <c r="J151" s="63">
        <f t="shared" si="40"/>
        <v>0</v>
      </c>
      <c r="K151" s="67"/>
      <c r="L151" s="63">
        <f t="shared" si="41"/>
        <v>0</v>
      </c>
      <c r="M151" s="67"/>
      <c r="N151" s="63">
        <f t="shared" si="42"/>
        <v>0</v>
      </c>
      <c r="O151" s="68" t="s">
        <v>717</v>
      </c>
    </row>
    <row r="152" spans="2:15" ht="19.7" customHeight="1" x14ac:dyDescent="0.2">
      <c r="B152" s="83" t="s">
        <v>717</v>
      </c>
      <c r="C152" s="65" t="s">
        <v>611</v>
      </c>
      <c r="D152" s="65" t="s">
        <v>295</v>
      </c>
      <c r="E152" s="59">
        <v>24</v>
      </c>
      <c r="F152" s="66" t="s">
        <v>521</v>
      </c>
      <c r="G152" s="61">
        <f t="shared" si="35"/>
        <v>0</v>
      </c>
      <c r="H152" s="63">
        <f t="shared" si="36"/>
        <v>0</v>
      </c>
      <c r="I152" s="67"/>
      <c r="J152" s="63">
        <f t="shared" si="40"/>
        <v>0</v>
      </c>
      <c r="K152" s="67"/>
      <c r="L152" s="63">
        <f t="shared" si="41"/>
        <v>0</v>
      </c>
      <c r="M152" s="67"/>
      <c r="N152" s="63">
        <f t="shared" si="42"/>
        <v>0</v>
      </c>
      <c r="O152" s="68" t="s">
        <v>717</v>
      </c>
    </row>
    <row r="153" spans="2:15" ht="19.7" customHeight="1" x14ac:dyDescent="0.2">
      <c r="B153" s="83" t="s">
        <v>717</v>
      </c>
      <c r="C153" s="65" t="s">
        <v>138</v>
      </c>
      <c r="D153" s="65" t="s">
        <v>452</v>
      </c>
      <c r="E153" s="59">
        <v>174</v>
      </c>
      <c r="F153" s="66" t="s">
        <v>521</v>
      </c>
      <c r="G153" s="61">
        <f t="shared" si="35"/>
        <v>0</v>
      </c>
      <c r="H153" s="63">
        <f t="shared" si="36"/>
        <v>0</v>
      </c>
      <c r="I153" s="67"/>
      <c r="J153" s="63">
        <f t="shared" si="40"/>
        <v>0</v>
      </c>
      <c r="K153" s="67"/>
      <c r="L153" s="63">
        <f t="shared" si="41"/>
        <v>0</v>
      </c>
      <c r="M153" s="67"/>
      <c r="N153" s="63">
        <f t="shared" si="42"/>
        <v>0</v>
      </c>
      <c r="O153" s="68" t="s">
        <v>717</v>
      </c>
    </row>
    <row r="154" spans="2:15" ht="19.7" customHeight="1" x14ac:dyDescent="0.2">
      <c r="B154" s="83" t="s">
        <v>717</v>
      </c>
      <c r="C154" s="65" t="s">
        <v>192</v>
      </c>
      <c r="D154" s="65" t="s">
        <v>145</v>
      </c>
      <c r="E154" s="59">
        <v>124</v>
      </c>
      <c r="F154" s="66" t="s">
        <v>521</v>
      </c>
      <c r="G154" s="61">
        <f t="shared" si="35"/>
        <v>0</v>
      </c>
      <c r="H154" s="63">
        <f t="shared" si="36"/>
        <v>0</v>
      </c>
      <c r="I154" s="67"/>
      <c r="J154" s="63">
        <f t="shared" si="40"/>
        <v>0</v>
      </c>
      <c r="K154" s="67"/>
      <c r="L154" s="63">
        <f t="shared" si="41"/>
        <v>0</v>
      </c>
      <c r="M154" s="67"/>
      <c r="N154" s="63">
        <f t="shared" si="42"/>
        <v>0</v>
      </c>
      <c r="O154" s="68" t="s">
        <v>717</v>
      </c>
    </row>
    <row r="155" spans="2:15" ht="19.7" customHeight="1" x14ac:dyDescent="0.2">
      <c r="B155" s="83" t="s">
        <v>717</v>
      </c>
      <c r="C155" s="65" t="s">
        <v>273</v>
      </c>
      <c r="D155" s="65" t="s">
        <v>315</v>
      </c>
      <c r="E155" s="59">
        <v>12</v>
      </c>
      <c r="F155" s="66" t="s">
        <v>441</v>
      </c>
      <c r="G155" s="61">
        <f t="shared" si="35"/>
        <v>0</v>
      </c>
      <c r="H155" s="63">
        <f t="shared" si="36"/>
        <v>0</v>
      </c>
      <c r="I155" s="67"/>
      <c r="J155" s="63">
        <f t="shared" si="40"/>
        <v>0</v>
      </c>
      <c r="K155" s="67"/>
      <c r="L155" s="63">
        <f t="shared" si="41"/>
        <v>0</v>
      </c>
      <c r="M155" s="67"/>
      <c r="N155" s="63">
        <f t="shared" si="42"/>
        <v>0</v>
      </c>
      <c r="O155" s="68" t="s">
        <v>717</v>
      </c>
    </row>
    <row r="156" spans="2:15" ht="19.7" customHeight="1" x14ac:dyDescent="0.2">
      <c r="B156" s="83" t="s">
        <v>717</v>
      </c>
      <c r="C156" s="65" t="s">
        <v>224</v>
      </c>
      <c r="D156" s="65" t="s">
        <v>66</v>
      </c>
      <c r="E156" s="59">
        <v>14</v>
      </c>
      <c r="F156" s="66" t="s">
        <v>441</v>
      </c>
      <c r="G156" s="61">
        <f t="shared" si="35"/>
        <v>0</v>
      </c>
      <c r="H156" s="63">
        <f t="shared" si="36"/>
        <v>0</v>
      </c>
      <c r="I156" s="67"/>
      <c r="J156" s="63">
        <f t="shared" si="40"/>
        <v>0</v>
      </c>
      <c r="K156" s="67"/>
      <c r="L156" s="63">
        <f t="shared" si="41"/>
        <v>0</v>
      </c>
      <c r="M156" s="67"/>
      <c r="N156" s="63">
        <f t="shared" si="42"/>
        <v>0</v>
      </c>
      <c r="O156" s="68" t="s">
        <v>717</v>
      </c>
    </row>
    <row r="157" spans="2:15" ht="19.7" customHeight="1" x14ac:dyDescent="0.2">
      <c r="B157" s="83" t="s">
        <v>717</v>
      </c>
      <c r="C157" s="65" t="s">
        <v>518</v>
      </c>
      <c r="D157" s="65" t="s">
        <v>358</v>
      </c>
      <c r="E157" s="59">
        <v>14</v>
      </c>
      <c r="F157" s="66" t="s">
        <v>533</v>
      </c>
      <c r="G157" s="61">
        <f t="shared" si="35"/>
        <v>0</v>
      </c>
      <c r="H157" s="63">
        <f t="shared" si="36"/>
        <v>0</v>
      </c>
      <c r="I157" s="67"/>
      <c r="J157" s="63">
        <f t="shared" si="40"/>
        <v>0</v>
      </c>
      <c r="K157" s="67"/>
      <c r="L157" s="63">
        <f t="shared" si="41"/>
        <v>0</v>
      </c>
      <c r="M157" s="67"/>
      <c r="N157" s="63">
        <f t="shared" si="42"/>
        <v>0</v>
      </c>
      <c r="O157" s="68" t="s">
        <v>717</v>
      </c>
    </row>
    <row r="158" spans="2:15" ht="19.7" customHeight="1" x14ac:dyDescent="0.2">
      <c r="B158" s="83" t="s">
        <v>717</v>
      </c>
      <c r="C158" s="65" t="s">
        <v>717</v>
      </c>
      <c r="D158" s="65" t="s">
        <v>717</v>
      </c>
      <c r="E158" s="59"/>
      <c r="F158" s="66" t="s">
        <v>717</v>
      </c>
      <c r="G158" s="61">
        <f t="shared" si="35"/>
        <v>0</v>
      </c>
      <c r="H158" s="63">
        <f t="shared" si="36"/>
        <v>0</v>
      </c>
      <c r="I158" s="61"/>
      <c r="J158" s="59"/>
      <c r="K158" s="61"/>
      <c r="L158" s="59"/>
      <c r="M158" s="61"/>
      <c r="N158" s="59"/>
      <c r="O158" s="68" t="s">
        <v>717</v>
      </c>
    </row>
    <row r="159" spans="2:15" ht="19.7" customHeight="1" x14ac:dyDescent="0.2">
      <c r="B159" s="83" t="s">
        <v>717</v>
      </c>
      <c r="C159" s="65" t="s">
        <v>717</v>
      </c>
      <c r="D159" s="65" t="s">
        <v>717</v>
      </c>
      <c r="E159" s="59"/>
      <c r="F159" s="66" t="s">
        <v>717</v>
      </c>
      <c r="G159" s="61">
        <f t="shared" si="35"/>
        <v>0</v>
      </c>
      <c r="H159" s="63">
        <f t="shared" si="36"/>
        <v>0</v>
      </c>
      <c r="I159" s="61"/>
      <c r="J159" s="59"/>
      <c r="K159" s="61"/>
      <c r="L159" s="59"/>
      <c r="M159" s="61"/>
      <c r="N159" s="59"/>
      <c r="O159" s="68" t="s">
        <v>717</v>
      </c>
    </row>
    <row r="160" spans="2:15" ht="19.7" customHeight="1" x14ac:dyDescent="0.2">
      <c r="B160" s="83" t="s">
        <v>717</v>
      </c>
      <c r="C160" s="65" t="s">
        <v>717</v>
      </c>
      <c r="D160" s="65" t="s">
        <v>717</v>
      </c>
      <c r="E160" s="59"/>
      <c r="F160" s="66" t="s">
        <v>717</v>
      </c>
      <c r="G160" s="61">
        <f t="shared" si="35"/>
        <v>0</v>
      </c>
      <c r="H160" s="63">
        <f t="shared" si="36"/>
        <v>0</v>
      </c>
      <c r="I160" s="61"/>
      <c r="J160" s="59"/>
      <c r="K160" s="61"/>
      <c r="L160" s="59"/>
      <c r="M160" s="61"/>
      <c r="N160" s="59"/>
      <c r="O160" s="68" t="s">
        <v>717</v>
      </c>
    </row>
    <row r="161" spans="2:15" ht="19.7" customHeight="1" x14ac:dyDescent="0.2">
      <c r="B161" s="82" t="s">
        <v>717</v>
      </c>
      <c r="C161" s="58" t="s">
        <v>713</v>
      </c>
      <c r="D161" s="58" t="s">
        <v>717</v>
      </c>
      <c r="E161" s="59"/>
      <c r="F161" s="60" t="s">
        <v>717</v>
      </c>
      <c r="G161" s="61">
        <f t="shared" si="35"/>
        <v>0</v>
      </c>
      <c r="H161" s="63">
        <f t="shared" si="36"/>
        <v>0</v>
      </c>
      <c r="I161" s="61"/>
      <c r="J161" s="63" t="str">
        <f>TEXT(J5,"#,##0")</f>
        <v>0</v>
      </c>
      <c r="K161" s="61"/>
      <c r="L161" s="63" t="str">
        <f>TEXT(L5,"#,##0")</f>
        <v>0</v>
      </c>
      <c r="M161" s="61"/>
      <c r="N161" s="63" t="str">
        <f>TEXT(N5,"#,##0")</f>
        <v>0</v>
      </c>
      <c r="O161" s="62" t="s">
        <v>717</v>
      </c>
    </row>
    <row r="162" spans="2:15" ht="19.7" customHeight="1" x14ac:dyDescent="0.2">
      <c r="B162" s="83" t="s">
        <v>717</v>
      </c>
      <c r="C162" s="65" t="s">
        <v>598</v>
      </c>
      <c r="D162" s="65" t="s">
        <v>717</v>
      </c>
      <c r="E162" s="69">
        <v>19.100000000000001</v>
      </c>
      <c r="F162" s="66" t="s">
        <v>148</v>
      </c>
      <c r="G162" s="61">
        <f t="shared" ref="G162:G193" si="43">I162+K162+M162</f>
        <v>0</v>
      </c>
      <c r="H162" s="63">
        <f>원가계산서!F9</f>
        <v>0</v>
      </c>
      <c r="I162" s="61"/>
      <c r="J162" s="59"/>
      <c r="K162" s="61"/>
      <c r="L162" s="59"/>
      <c r="M162" s="61"/>
      <c r="N162" s="59"/>
      <c r="O162" s="68" t="s">
        <v>717</v>
      </c>
    </row>
    <row r="163" spans="2:15" ht="19.7" customHeight="1" x14ac:dyDescent="0.2">
      <c r="B163" s="83" t="s">
        <v>717</v>
      </c>
      <c r="C163" s="65" t="s">
        <v>328</v>
      </c>
      <c r="D163" s="65" t="s">
        <v>717</v>
      </c>
      <c r="E163" s="69">
        <v>3.56</v>
      </c>
      <c r="F163" s="66" t="s">
        <v>148</v>
      </c>
      <c r="G163" s="61">
        <f t="shared" si="43"/>
        <v>0</v>
      </c>
      <c r="H163" s="63">
        <f>원가계산서!F12</f>
        <v>0</v>
      </c>
      <c r="I163" s="61"/>
      <c r="J163" s="59"/>
      <c r="K163" s="61"/>
      <c r="L163" s="59"/>
      <c r="M163" s="61"/>
      <c r="N163" s="59"/>
      <c r="O163" s="68" t="s">
        <v>717</v>
      </c>
    </row>
    <row r="164" spans="2:15" ht="19.7" customHeight="1" x14ac:dyDescent="0.2">
      <c r="B164" s="83" t="s">
        <v>717</v>
      </c>
      <c r="C164" s="65" t="s">
        <v>265</v>
      </c>
      <c r="D164" s="65" t="s">
        <v>717</v>
      </c>
      <c r="E164" s="69">
        <v>1.01</v>
      </c>
      <c r="F164" s="66" t="s">
        <v>148</v>
      </c>
      <c r="G164" s="61">
        <f t="shared" si="43"/>
        <v>0</v>
      </c>
      <c r="H164" s="63">
        <f>원가계산서!F13</f>
        <v>0</v>
      </c>
      <c r="I164" s="61"/>
      <c r="J164" s="59"/>
      <c r="K164" s="61"/>
      <c r="L164" s="59"/>
      <c r="M164" s="61"/>
      <c r="N164" s="59"/>
      <c r="O164" s="68" t="s">
        <v>717</v>
      </c>
    </row>
    <row r="165" spans="2:15" ht="19.7" customHeight="1" x14ac:dyDescent="0.2">
      <c r="B165" s="83" t="s">
        <v>717</v>
      </c>
      <c r="C165" s="65" t="s">
        <v>398</v>
      </c>
      <c r="D165" s="65" t="s">
        <v>717</v>
      </c>
      <c r="E165" s="69">
        <v>3.5950000000000002</v>
      </c>
      <c r="F165" s="66" t="s">
        <v>148</v>
      </c>
      <c r="G165" s="61">
        <f t="shared" si="43"/>
        <v>0</v>
      </c>
      <c r="H165" s="63">
        <f>원가계산서!F14</f>
        <v>0</v>
      </c>
      <c r="I165" s="61"/>
      <c r="J165" s="59"/>
      <c r="K165" s="61"/>
      <c r="L165" s="59"/>
      <c r="M165" s="61"/>
      <c r="N165" s="59"/>
      <c r="O165" s="68" t="s">
        <v>717</v>
      </c>
    </row>
    <row r="166" spans="2:15" ht="19.7" customHeight="1" x14ac:dyDescent="0.2">
      <c r="B166" s="83" t="s">
        <v>717</v>
      </c>
      <c r="C166" s="65" t="s">
        <v>602</v>
      </c>
      <c r="D166" s="65" t="s">
        <v>717</v>
      </c>
      <c r="E166" s="69">
        <v>4.75</v>
      </c>
      <c r="F166" s="66" t="s">
        <v>148</v>
      </c>
      <c r="G166" s="61">
        <f t="shared" si="43"/>
        <v>0</v>
      </c>
      <c r="H166" s="63">
        <f>원가계산서!F15</f>
        <v>0</v>
      </c>
      <c r="I166" s="61"/>
      <c r="J166" s="59"/>
      <c r="K166" s="61"/>
      <c r="L166" s="59"/>
      <c r="M166" s="61"/>
      <c r="N166" s="59"/>
      <c r="O166" s="68" t="s">
        <v>717</v>
      </c>
    </row>
    <row r="167" spans="2:15" ht="19.7" customHeight="1" x14ac:dyDescent="0.2">
      <c r="B167" s="83" t="s">
        <v>717</v>
      </c>
      <c r="C167" s="65" t="s">
        <v>656</v>
      </c>
      <c r="D167" s="65" t="s">
        <v>717</v>
      </c>
      <c r="E167" s="69">
        <v>13.14</v>
      </c>
      <c r="F167" s="66" t="s">
        <v>148</v>
      </c>
      <c r="G167" s="61">
        <f t="shared" si="43"/>
        <v>0</v>
      </c>
      <c r="H167" s="63">
        <f>원가계산서!F16</f>
        <v>0</v>
      </c>
      <c r="I167" s="61"/>
      <c r="J167" s="59"/>
      <c r="K167" s="61"/>
      <c r="L167" s="59"/>
      <c r="M167" s="61"/>
      <c r="N167" s="59"/>
      <c r="O167" s="68" t="s">
        <v>717</v>
      </c>
    </row>
    <row r="168" spans="2:15" ht="19.7" customHeight="1" x14ac:dyDescent="0.2">
      <c r="B168" s="83" t="s">
        <v>717</v>
      </c>
      <c r="C168" s="65" t="s">
        <v>137</v>
      </c>
      <c r="D168" s="65" t="s">
        <v>717</v>
      </c>
      <c r="E168" s="69">
        <v>2.2999999999999998</v>
      </c>
      <c r="F168" s="66" t="s">
        <v>148</v>
      </c>
      <c r="G168" s="61">
        <f t="shared" si="43"/>
        <v>0</v>
      </c>
      <c r="H168" s="63">
        <f>원가계산서!F17</f>
        <v>0</v>
      </c>
      <c r="I168" s="61"/>
      <c r="J168" s="59"/>
      <c r="K168" s="61"/>
      <c r="L168" s="59"/>
      <c r="M168" s="61"/>
      <c r="N168" s="59"/>
      <c r="O168" s="68" t="s">
        <v>717</v>
      </c>
    </row>
    <row r="169" spans="2:15" ht="19.7" customHeight="1" x14ac:dyDescent="0.2">
      <c r="B169" s="83" t="s">
        <v>717</v>
      </c>
      <c r="C169" s="65" t="s">
        <v>357</v>
      </c>
      <c r="D169" s="65" t="s">
        <v>717</v>
      </c>
      <c r="E169" s="69">
        <v>0.51</v>
      </c>
      <c r="F169" s="66" t="s">
        <v>148</v>
      </c>
      <c r="G169" s="61">
        <f t="shared" si="43"/>
        <v>0</v>
      </c>
      <c r="H169" s="63">
        <f>원가계산서!F18</f>
        <v>0</v>
      </c>
      <c r="I169" s="61"/>
      <c r="J169" s="59"/>
      <c r="K169" s="61"/>
      <c r="L169" s="59"/>
      <c r="M169" s="61"/>
      <c r="N169" s="59"/>
      <c r="O169" s="68" t="s">
        <v>717</v>
      </c>
    </row>
    <row r="170" spans="2:15" ht="19.7" customHeight="1" x14ac:dyDescent="0.2">
      <c r="B170" s="83" t="s">
        <v>717</v>
      </c>
      <c r="C170" s="65" t="s">
        <v>625</v>
      </c>
      <c r="D170" s="65" t="s">
        <v>717</v>
      </c>
      <c r="E170" s="69">
        <v>3.15</v>
      </c>
      <c r="F170" s="66" t="s">
        <v>148</v>
      </c>
      <c r="G170" s="61">
        <f t="shared" si="43"/>
        <v>0</v>
      </c>
      <c r="H170" s="63">
        <f>원가계산서!F19</f>
        <v>0</v>
      </c>
      <c r="I170" s="61"/>
      <c r="J170" s="59"/>
      <c r="K170" s="61"/>
      <c r="L170" s="59"/>
      <c r="M170" s="61"/>
      <c r="N170" s="59"/>
      <c r="O170" s="68" t="s">
        <v>717</v>
      </c>
    </row>
    <row r="171" spans="2:15" ht="19.7" customHeight="1" x14ac:dyDescent="0.2">
      <c r="B171" s="83" t="s">
        <v>717</v>
      </c>
      <c r="C171" s="65" t="s">
        <v>586</v>
      </c>
      <c r="D171" s="65" t="s">
        <v>717</v>
      </c>
      <c r="E171" s="69">
        <v>0.5</v>
      </c>
      <c r="F171" s="66" t="s">
        <v>148</v>
      </c>
      <c r="G171" s="61">
        <f t="shared" si="43"/>
        <v>0</v>
      </c>
      <c r="H171" s="63">
        <f>원가계산서!F20</f>
        <v>0</v>
      </c>
      <c r="I171" s="61"/>
      <c r="J171" s="59"/>
      <c r="K171" s="61"/>
      <c r="L171" s="59"/>
      <c r="M171" s="61"/>
      <c r="N171" s="59"/>
      <c r="O171" s="68" t="s">
        <v>717</v>
      </c>
    </row>
    <row r="172" spans="2:15" ht="19.7" customHeight="1" x14ac:dyDescent="0.2">
      <c r="B172" s="84" t="s">
        <v>717</v>
      </c>
      <c r="C172" s="71" t="s">
        <v>339</v>
      </c>
      <c r="D172" s="71" t="s">
        <v>717</v>
      </c>
      <c r="E172" s="27"/>
      <c r="F172" s="73" t="s">
        <v>148</v>
      </c>
      <c r="G172" s="26">
        <f t="shared" si="43"/>
        <v>0</v>
      </c>
      <c r="H172" s="75">
        <f>원가계산서!F22</f>
        <v>0</v>
      </c>
      <c r="I172" s="26"/>
      <c r="J172" s="27"/>
      <c r="K172" s="26"/>
      <c r="L172" s="27"/>
      <c r="M172" s="26"/>
      <c r="N172" s="27"/>
      <c r="O172" s="76" t="s">
        <v>717</v>
      </c>
    </row>
    <row r="173" spans="2:15" ht="19.7" customHeight="1" x14ac:dyDescent="0.2">
      <c r="B173" s="83" t="s">
        <v>717</v>
      </c>
      <c r="C173" s="65" t="s">
        <v>263</v>
      </c>
      <c r="D173" s="65" t="s">
        <v>717</v>
      </c>
      <c r="E173" s="69">
        <v>6.0000000000000001E-3</v>
      </c>
      <c r="F173" s="66" t="s">
        <v>148</v>
      </c>
      <c r="G173" s="61">
        <f t="shared" si="43"/>
        <v>0</v>
      </c>
      <c r="H173" s="63">
        <f>원가계산서!F23</f>
        <v>0</v>
      </c>
      <c r="I173" s="61"/>
      <c r="J173" s="59"/>
      <c r="K173" s="61"/>
      <c r="L173" s="59"/>
      <c r="M173" s="61"/>
      <c r="N173" s="59"/>
      <c r="O173" s="68" t="s">
        <v>717</v>
      </c>
    </row>
    <row r="174" spans="2:15" ht="19.7" customHeight="1" x14ac:dyDescent="0.2">
      <c r="B174" s="83" t="s">
        <v>717</v>
      </c>
      <c r="C174" s="65" t="s">
        <v>165</v>
      </c>
      <c r="D174" s="65" t="s">
        <v>717</v>
      </c>
      <c r="E174" s="69">
        <v>0.09</v>
      </c>
      <c r="F174" s="66" t="s">
        <v>148</v>
      </c>
      <c r="G174" s="61">
        <f t="shared" si="43"/>
        <v>0</v>
      </c>
      <c r="H174" s="63">
        <f>원가계산서!F24</f>
        <v>0</v>
      </c>
      <c r="I174" s="61"/>
      <c r="J174" s="59"/>
      <c r="K174" s="61"/>
      <c r="L174" s="59"/>
      <c r="M174" s="61"/>
      <c r="N174" s="59"/>
      <c r="O174" s="68" t="s">
        <v>717</v>
      </c>
    </row>
    <row r="175" spans="2:15" ht="19.7" customHeight="1" x14ac:dyDescent="0.2">
      <c r="B175" s="83" t="s">
        <v>717</v>
      </c>
      <c r="C175" s="65" t="s">
        <v>698</v>
      </c>
      <c r="D175" s="65" t="s">
        <v>717</v>
      </c>
      <c r="E175" s="69">
        <v>5.5</v>
      </c>
      <c r="F175" s="66" t="s">
        <v>148</v>
      </c>
      <c r="G175" s="61">
        <f t="shared" si="43"/>
        <v>0</v>
      </c>
      <c r="H175" s="63">
        <f>원가계산서!F25</f>
        <v>0</v>
      </c>
      <c r="I175" s="61"/>
      <c r="J175" s="59"/>
      <c r="K175" s="61"/>
      <c r="L175" s="59"/>
      <c r="M175" s="61"/>
      <c r="N175" s="59"/>
      <c r="O175" s="68" t="s">
        <v>717</v>
      </c>
    </row>
    <row r="176" spans="2:15" ht="19.7" customHeight="1" x14ac:dyDescent="0.2">
      <c r="B176" s="83" t="s">
        <v>717</v>
      </c>
      <c r="C176" s="65" t="s">
        <v>667</v>
      </c>
      <c r="D176" s="65" t="s">
        <v>717</v>
      </c>
      <c r="E176" s="59"/>
      <c r="F176" s="66" t="s">
        <v>717</v>
      </c>
      <c r="G176" s="61">
        <f t="shared" si="43"/>
        <v>0</v>
      </c>
      <c r="H176" s="63">
        <f>원가계산서!F27</f>
        <v>0</v>
      </c>
      <c r="I176" s="61"/>
      <c r="J176" s="59"/>
      <c r="K176" s="61"/>
      <c r="L176" s="59"/>
      <c r="M176" s="61"/>
      <c r="N176" s="59"/>
      <c r="O176" s="68" t="s">
        <v>717</v>
      </c>
    </row>
    <row r="177" spans="2:15" ht="19.7" customHeight="1" x14ac:dyDescent="0.2">
      <c r="B177" s="83" t="s">
        <v>717</v>
      </c>
      <c r="C177" s="65" t="s">
        <v>604</v>
      </c>
      <c r="D177" s="65" t="s">
        <v>717</v>
      </c>
      <c r="E177" s="59">
        <v>8</v>
      </c>
      <c r="F177" s="66" t="s">
        <v>148</v>
      </c>
      <c r="G177" s="61">
        <f t="shared" si="43"/>
        <v>0</v>
      </c>
      <c r="H177" s="63">
        <f>원가계산서!F28</f>
        <v>0</v>
      </c>
      <c r="I177" s="61"/>
      <c r="J177" s="59"/>
      <c r="K177" s="61"/>
      <c r="L177" s="59"/>
      <c r="M177" s="61"/>
      <c r="N177" s="59"/>
      <c r="O177" s="68" t="s">
        <v>717</v>
      </c>
    </row>
    <row r="178" spans="2:15" ht="19.7" customHeight="1" x14ac:dyDescent="0.2">
      <c r="B178" s="83" t="s">
        <v>717</v>
      </c>
      <c r="C178" s="65" t="s">
        <v>248</v>
      </c>
      <c r="D178" s="65" t="s">
        <v>717</v>
      </c>
      <c r="E178" s="69">
        <v>14.63</v>
      </c>
      <c r="F178" s="66" t="s">
        <v>148</v>
      </c>
      <c r="G178" s="61">
        <f t="shared" si="43"/>
        <v>0</v>
      </c>
      <c r="H178" s="63">
        <f>원가계산서!F29</f>
        <v>0</v>
      </c>
      <c r="I178" s="61"/>
      <c r="J178" s="59"/>
      <c r="K178" s="61"/>
      <c r="L178" s="59"/>
      <c r="M178" s="61"/>
      <c r="N178" s="59"/>
      <c r="O178" s="68" t="s">
        <v>717</v>
      </c>
    </row>
    <row r="179" spans="2:15" ht="19.7" customHeight="1" x14ac:dyDescent="0.2">
      <c r="B179" s="83" t="s">
        <v>717</v>
      </c>
      <c r="C179" s="65" t="s">
        <v>603</v>
      </c>
      <c r="D179" s="65" t="s">
        <v>717</v>
      </c>
      <c r="E179" s="59"/>
      <c r="F179" s="66" t="s">
        <v>717</v>
      </c>
      <c r="G179" s="61">
        <f t="shared" si="43"/>
        <v>0</v>
      </c>
      <c r="H179" s="63">
        <f>원가계산서!F30</f>
        <v>0</v>
      </c>
      <c r="I179" s="61"/>
      <c r="J179" s="59"/>
      <c r="K179" s="61"/>
      <c r="L179" s="59"/>
      <c r="M179" s="61"/>
      <c r="N179" s="59"/>
      <c r="O179" s="68" t="s">
        <v>717</v>
      </c>
    </row>
    <row r="180" spans="2:15" ht="19.7" customHeight="1" x14ac:dyDescent="0.2">
      <c r="B180" s="83" t="s">
        <v>717</v>
      </c>
      <c r="C180" s="65" t="s">
        <v>57</v>
      </c>
      <c r="D180" s="65" t="s">
        <v>717</v>
      </c>
      <c r="E180" s="59">
        <v>10</v>
      </c>
      <c r="F180" s="66" t="s">
        <v>148</v>
      </c>
      <c r="G180" s="61">
        <f t="shared" si="43"/>
        <v>0</v>
      </c>
      <c r="H180" s="63">
        <f>원가계산서!F31</f>
        <v>0</v>
      </c>
      <c r="I180" s="61"/>
      <c r="J180" s="59"/>
      <c r="K180" s="61"/>
      <c r="L180" s="59"/>
      <c r="M180" s="61"/>
      <c r="N180" s="59"/>
      <c r="O180" s="68" t="s">
        <v>717</v>
      </c>
    </row>
    <row r="181" spans="2:15" ht="19.7" customHeight="1" x14ac:dyDescent="0.2">
      <c r="B181" s="83" t="s">
        <v>717</v>
      </c>
      <c r="C181" s="65" t="s">
        <v>5</v>
      </c>
      <c r="D181" s="65" t="s">
        <v>717</v>
      </c>
      <c r="E181" s="59"/>
      <c r="F181" s="66" t="s">
        <v>717</v>
      </c>
      <c r="G181" s="61">
        <f t="shared" si="43"/>
        <v>0</v>
      </c>
      <c r="H181" s="63">
        <f>원가계산서!F32</f>
        <v>0</v>
      </c>
      <c r="I181" s="61"/>
      <c r="J181" s="59"/>
      <c r="K181" s="61"/>
      <c r="L181" s="59"/>
      <c r="M181" s="61"/>
      <c r="N181" s="59"/>
      <c r="O181" s="68" t="s">
        <v>717</v>
      </c>
    </row>
    <row r="182" spans="2:15" ht="19.7" customHeight="1" x14ac:dyDescent="0.2">
      <c r="B182" s="83" t="s">
        <v>717</v>
      </c>
      <c r="C182" s="65" t="s">
        <v>553</v>
      </c>
      <c r="D182" s="65" t="s">
        <v>717</v>
      </c>
      <c r="E182" s="59"/>
      <c r="F182" s="66" t="s">
        <v>717</v>
      </c>
      <c r="G182" s="61">
        <f t="shared" si="43"/>
        <v>0</v>
      </c>
      <c r="H182" s="63">
        <f>원가계산서!F33</f>
        <v>0</v>
      </c>
      <c r="I182" s="61"/>
      <c r="J182" s="59"/>
      <c r="K182" s="61"/>
      <c r="L182" s="59"/>
      <c r="M182" s="61"/>
      <c r="N182" s="59"/>
      <c r="O182" s="68" t="s">
        <v>717</v>
      </c>
    </row>
    <row r="183" spans="2:15" ht="19.7" customHeight="1" x14ac:dyDescent="0.2">
      <c r="B183" s="83" t="s">
        <v>717</v>
      </c>
      <c r="C183" s="65" t="s">
        <v>492</v>
      </c>
      <c r="D183" s="65" t="s">
        <v>717</v>
      </c>
      <c r="E183" s="59"/>
      <c r="F183" s="66" t="s">
        <v>717</v>
      </c>
      <c r="G183" s="61">
        <f t="shared" si="43"/>
        <v>0</v>
      </c>
      <c r="H183" s="63">
        <f>원가계산서!F34</f>
        <v>0</v>
      </c>
      <c r="I183" s="61"/>
      <c r="J183" s="59"/>
      <c r="K183" s="61"/>
      <c r="L183" s="59"/>
      <c r="M183" s="61"/>
      <c r="N183" s="59"/>
      <c r="O183" s="68" t="s">
        <v>717</v>
      </c>
    </row>
    <row r="184" spans="2:15" ht="19.7" customHeight="1" x14ac:dyDescent="0.2">
      <c r="B184" s="83" t="s">
        <v>717</v>
      </c>
      <c r="C184" s="65" t="s">
        <v>311</v>
      </c>
      <c r="D184" s="65" t="s">
        <v>717</v>
      </c>
      <c r="E184" s="59"/>
      <c r="F184" s="66" t="s">
        <v>717</v>
      </c>
      <c r="G184" s="61">
        <f t="shared" si="43"/>
        <v>0</v>
      </c>
      <c r="H184" s="63">
        <f>원가계산서!F35</f>
        <v>0</v>
      </c>
      <c r="I184" s="61"/>
      <c r="J184" s="59"/>
      <c r="K184" s="61"/>
      <c r="L184" s="59"/>
      <c r="M184" s="61"/>
      <c r="N184" s="59"/>
      <c r="O184" s="68" t="s">
        <v>717</v>
      </c>
    </row>
    <row r="185" spans="2:15" ht="19.7" customHeight="1" x14ac:dyDescent="0.2">
      <c r="B185" s="83" t="s">
        <v>717</v>
      </c>
      <c r="C185" s="65" t="s">
        <v>717</v>
      </c>
      <c r="D185" s="65" t="s">
        <v>717</v>
      </c>
      <c r="E185" s="59"/>
      <c r="F185" s="66" t="s">
        <v>717</v>
      </c>
      <c r="G185" s="61">
        <f t="shared" si="43"/>
        <v>0</v>
      </c>
      <c r="H185" s="63">
        <f t="shared" ref="H185:H216" si="44">J185+L185+N185</f>
        <v>0</v>
      </c>
      <c r="I185" s="61"/>
      <c r="J185" s="59"/>
      <c r="K185" s="61"/>
      <c r="L185" s="59"/>
      <c r="M185" s="61"/>
      <c r="N185" s="59"/>
      <c r="O185" s="68" t="s">
        <v>717</v>
      </c>
    </row>
    <row r="186" spans="2:15" ht="19.7" customHeight="1" x14ac:dyDescent="0.2">
      <c r="B186" s="83" t="s">
        <v>717</v>
      </c>
      <c r="C186" s="65" t="s">
        <v>717</v>
      </c>
      <c r="D186" s="65" t="s">
        <v>717</v>
      </c>
      <c r="E186" s="59"/>
      <c r="F186" s="66" t="s">
        <v>717</v>
      </c>
      <c r="G186" s="61">
        <f t="shared" si="43"/>
        <v>0</v>
      </c>
      <c r="H186" s="63">
        <f t="shared" si="44"/>
        <v>0</v>
      </c>
      <c r="I186" s="61"/>
      <c r="J186" s="59"/>
      <c r="K186" s="61"/>
      <c r="L186" s="59"/>
      <c r="M186" s="61"/>
      <c r="N186" s="59"/>
      <c r="O186" s="68" t="s">
        <v>717</v>
      </c>
    </row>
    <row r="187" spans="2:15" ht="19.7" customHeight="1" x14ac:dyDescent="0.2">
      <c r="B187" s="83" t="s">
        <v>717</v>
      </c>
      <c r="C187" s="65" t="s">
        <v>717</v>
      </c>
      <c r="D187" s="65" t="s">
        <v>717</v>
      </c>
      <c r="E187" s="59"/>
      <c r="F187" s="66" t="s">
        <v>717</v>
      </c>
      <c r="G187" s="61">
        <f t="shared" si="43"/>
        <v>0</v>
      </c>
      <c r="H187" s="63">
        <f t="shared" si="44"/>
        <v>0</v>
      </c>
      <c r="I187" s="61"/>
      <c r="J187" s="59"/>
      <c r="K187" s="61"/>
      <c r="L187" s="59"/>
      <c r="M187" s="61"/>
      <c r="N187" s="59"/>
      <c r="O187" s="68" t="s">
        <v>717</v>
      </c>
    </row>
    <row r="188" spans="2:15" ht="19.7" customHeight="1" x14ac:dyDescent="0.2">
      <c r="B188" s="83" t="s">
        <v>717</v>
      </c>
      <c r="C188" s="65" t="s">
        <v>717</v>
      </c>
      <c r="D188" s="65" t="s">
        <v>717</v>
      </c>
      <c r="E188" s="59"/>
      <c r="F188" s="66" t="s">
        <v>717</v>
      </c>
      <c r="G188" s="61">
        <f t="shared" si="43"/>
        <v>0</v>
      </c>
      <c r="H188" s="63">
        <f t="shared" si="44"/>
        <v>0</v>
      </c>
      <c r="I188" s="61"/>
      <c r="J188" s="59"/>
      <c r="K188" s="61"/>
      <c r="L188" s="59"/>
      <c r="M188" s="61"/>
      <c r="N188" s="59"/>
      <c r="O188" s="68" t="s">
        <v>717</v>
      </c>
    </row>
    <row r="189" spans="2:15" ht="19.7" customHeight="1" x14ac:dyDescent="0.2">
      <c r="B189" s="82" t="s">
        <v>312</v>
      </c>
      <c r="C189" s="58" t="s">
        <v>553</v>
      </c>
      <c r="D189" s="58" t="s">
        <v>717</v>
      </c>
      <c r="E189" s="59"/>
      <c r="F189" s="60" t="s">
        <v>717</v>
      </c>
      <c r="G189" s="61">
        <f t="shared" si="43"/>
        <v>0</v>
      </c>
      <c r="H189" s="63">
        <f t="shared" si="44"/>
        <v>0</v>
      </c>
      <c r="I189" s="61"/>
      <c r="J189" s="59"/>
      <c r="K189" s="61"/>
      <c r="L189" s="59"/>
      <c r="M189" s="61"/>
      <c r="N189" s="59"/>
      <c r="O189" s="62" t="s">
        <v>717</v>
      </c>
    </row>
    <row r="190" spans="2:15" ht="19.7" customHeight="1" x14ac:dyDescent="0.2">
      <c r="B190" s="82" t="s">
        <v>349</v>
      </c>
      <c r="C190" s="58" t="s">
        <v>9</v>
      </c>
      <c r="D190" s="58" t="s">
        <v>717</v>
      </c>
      <c r="E190" s="59"/>
      <c r="F190" s="60" t="s">
        <v>717</v>
      </c>
      <c r="G190" s="61">
        <f t="shared" si="43"/>
        <v>0</v>
      </c>
      <c r="H190" s="63">
        <f t="shared" si="44"/>
        <v>0</v>
      </c>
      <c r="I190" s="61"/>
      <c r="J190" s="59"/>
      <c r="K190" s="61"/>
      <c r="L190" s="59"/>
      <c r="M190" s="61"/>
      <c r="N190" s="59"/>
      <c r="O190" s="62" t="s">
        <v>717</v>
      </c>
    </row>
    <row r="191" spans="2:15" ht="19.7" customHeight="1" x14ac:dyDescent="0.2">
      <c r="B191" s="83" t="s">
        <v>717</v>
      </c>
      <c r="C191" s="65" t="s">
        <v>152</v>
      </c>
      <c r="D191" s="65" t="s">
        <v>259</v>
      </c>
      <c r="E191" s="59">
        <v>138</v>
      </c>
      <c r="F191" s="66" t="s">
        <v>483</v>
      </c>
      <c r="G191" s="61">
        <f t="shared" si="43"/>
        <v>0</v>
      </c>
      <c r="H191" s="63">
        <f t="shared" si="44"/>
        <v>0</v>
      </c>
      <c r="I191" s="67"/>
      <c r="J191" s="63">
        <f>TRUNC(E191*I191,0)</f>
        <v>0</v>
      </c>
      <c r="K191" s="67"/>
      <c r="L191" s="63">
        <f>TRUNC(E191*K191,0)</f>
        <v>0</v>
      </c>
      <c r="M191" s="67"/>
      <c r="N191" s="63">
        <f>TRUNC(E191*M191,0)</f>
        <v>0</v>
      </c>
      <c r="O191" s="68" t="s">
        <v>310</v>
      </c>
    </row>
    <row r="192" spans="2:15" ht="19.7" customHeight="1" x14ac:dyDescent="0.2">
      <c r="B192" s="83" t="s">
        <v>717</v>
      </c>
      <c r="C192" s="65" t="s">
        <v>152</v>
      </c>
      <c r="D192" s="65" t="s">
        <v>125</v>
      </c>
      <c r="E192" s="59">
        <v>88</v>
      </c>
      <c r="F192" s="66" t="s">
        <v>483</v>
      </c>
      <c r="G192" s="61">
        <f t="shared" si="43"/>
        <v>0</v>
      </c>
      <c r="H192" s="63">
        <f t="shared" si="44"/>
        <v>0</v>
      </c>
      <c r="I192" s="67"/>
      <c r="J192" s="63">
        <f>TRUNC(E192*I192,0)</f>
        <v>0</v>
      </c>
      <c r="K192" s="67"/>
      <c r="L192" s="63">
        <f>TRUNC(E192*K192,0)</f>
        <v>0</v>
      </c>
      <c r="M192" s="67"/>
      <c r="N192" s="63">
        <f>TRUNC(E192*M192,0)</f>
        <v>0</v>
      </c>
      <c r="O192" s="68" t="s">
        <v>147</v>
      </c>
    </row>
    <row r="193" spans="2:15" ht="19.7" customHeight="1" x14ac:dyDescent="0.2">
      <c r="B193" s="83" t="s">
        <v>717</v>
      </c>
      <c r="C193" s="65" t="s">
        <v>25</v>
      </c>
      <c r="D193" s="65" t="s">
        <v>717</v>
      </c>
      <c r="E193" s="69">
        <v>0.54</v>
      </c>
      <c r="F193" s="66" t="s">
        <v>148</v>
      </c>
      <c r="G193" s="61">
        <f t="shared" si="43"/>
        <v>0</v>
      </c>
      <c r="H193" s="63">
        <f t="shared" si="44"/>
        <v>0</v>
      </c>
      <c r="I193" s="61"/>
      <c r="J193" s="59"/>
      <c r="K193" s="61"/>
      <c r="L193" s="59"/>
      <c r="M193" s="61"/>
      <c r="N193" s="59"/>
      <c r="O193" s="68" t="s">
        <v>717</v>
      </c>
    </row>
    <row r="194" spans="2:15" ht="19.7" customHeight="1" x14ac:dyDescent="0.2">
      <c r="B194" s="82" t="s">
        <v>532</v>
      </c>
      <c r="C194" s="58" t="s">
        <v>174</v>
      </c>
      <c r="D194" s="58" t="s">
        <v>717</v>
      </c>
      <c r="E194" s="59"/>
      <c r="F194" s="60" t="s">
        <v>717</v>
      </c>
      <c r="G194" s="61">
        <f t="shared" ref="G194:G225" si="45">I194+K194+M194</f>
        <v>0</v>
      </c>
      <c r="H194" s="63">
        <f t="shared" si="44"/>
        <v>0</v>
      </c>
      <c r="I194" s="61"/>
      <c r="J194" s="59"/>
      <c r="K194" s="61"/>
      <c r="L194" s="59"/>
      <c r="M194" s="61"/>
      <c r="N194" s="59"/>
      <c r="O194" s="62" t="s">
        <v>717</v>
      </c>
    </row>
    <row r="195" spans="2:15" ht="19.7" customHeight="1" x14ac:dyDescent="0.2">
      <c r="B195" s="83" t="s">
        <v>717</v>
      </c>
      <c r="C195" s="65" t="s">
        <v>262</v>
      </c>
      <c r="D195" s="65" t="s">
        <v>223</v>
      </c>
      <c r="E195" s="59">
        <v>2</v>
      </c>
      <c r="F195" s="66" t="s">
        <v>51</v>
      </c>
      <c r="G195" s="61">
        <f t="shared" si="45"/>
        <v>0</v>
      </c>
      <c r="H195" s="63">
        <f t="shared" si="44"/>
        <v>0</v>
      </c>
      <c r="I195" s="67"/>
      <c r="J195" s="63">
        <f t="shared" ref="J195:J200" si="46">TRUNC(E195*I195,0)</f>
        <v>0</v>
      </c>
      <c r="K195" s="67"/>
      <c r="L195" s="63">
        <f t="shared" ref="L195:L200" si="47">TRUNC(E195*K195,0)</f>
        <v>0</v>
      </c>
      <c r="M195" s="67"/>
      <c r="N195" s="63">
        <f t="shared" ref="N195:N200" si="48">TRUNC(E195*M195,0)</f>
        <v>0</v>
      </c>
      <c r="O195" s="68" t="s">
        <v>332</v>
      </c>
    </row>
    <row r="196" spans="2:15" ht="19.7" customHeight="1" x14ac:dyDescent="0.2">
      <c r="B196" s="83" t="s">
        <v>717</v>
      </c>
      <c r="C196" s="65" t="s">
        <v>262</v>
      </c>
      <c r="D196" s="65" t="s">
        <v>694</v>
      </c>
      <c r="E196" s="59">
        <v>45</v>
      </c>
      <c r="F196" s="66" t="s">
        <v>51</v>
      </c>
      <c r="G196" s="61">
        <f t="shared" si="45"/>
        <v>0</v>
      </c>
      <c r="H196" s="63">
        <f t="shared" si="44"/>
        <v>0</v>
      </c>
      <c r="I196" s="67"/>
      <c r="J196" s="63">
        <f t="shared" si="46"/>
        <v>0</v>
      </c>
      <c r="K196" s="67"/>
      <c r="L196" s="63">
        <f t="shared" si="47"/>
        <v>0</v>
      </c>
      <c r="M196" s="67"/>
      <c r="N196" s="63">
        <f t="shared" si="48"/>
        <v>0</v>
      </c>
      <c r="O196" s="68" t="s">
        <v>153</v>
      </c>
    </row>
    <row r="197" spans="2:15" ht="19.7" customHeight="1" x14ac:dyDescent="0.2">
      <c r="B197" s="83" t="s">
        <v>717</v>
      </c>
      <c r="C197" s="65" t="s">
        <v>55</v>
      </c>
      <c r="D197" s="65" t="s">
        <v>710</v>
      </c>
      <c r="E197" s="59">
        <v>4</v>
      </c>
      <c r="F197" s="66" t="s">
        <v>325</v>
      </c>
      <c r="G197" s="61">
        <f t="shared" si="45"/>
        <v>0</v>
      </c>
      <c r="H197" s="63">
        <f t="shared" si="44"/>
        <v>0</v>
      </c>
      <c r="I197" s="67"/>
      <c r="J197" s="63">
        <f t="shared" si="46"/>
        <v>0</v>
      </c>
      <c r="K197" s="67"/>
      <c r="L197" s="63">
        <f t="shared" si="47"/>
        <v>0</v>
      </c>
      <c r="M197" s="67"/>
      <c r="N197" s="63">
        <f t="shared" si="48"/>
        <v>0</v>
      </c>
      <c r="O197" s="68" t="s">
        <v>231</v>
      </c>
    </row>
    <row r="198" spans="2:15" ht="19.7" customHeight="1" x14ac:dyDescent="0.2">
      <c r="B198" s="83" t="s">
        <v>717</v>
      </c>
      <c r="C198" s="65" t="s">
        <v>55</v>
      </c>
      <c r="D198" s="65" t="s">
        <v>124</v>
      </c>
      <c r="E198" s="59">
        <v>1</v>
      </c>
      <c r="F198" s="66" t="s">
        <v>325</v>
      </c>
      <c r="G198" s="61">
        <f t="shared" si="45"/>
        <v>0</v>
      </c>
      <c r="H198" s="63">
        <f t="shared" si="44"/>
        <v>0</v>
      </c>
      <c r="I198" s="67"/>
      <c r="J198" s="63">
        <f t="shared" si="46"/>
        <v>0</v>
      </c>
      <c r="K198" s="67"/>
      <c r="L198" s="63">
        <f t="shared" si="47"/>
        <v>0</v>
      </c>
      <c r="M198" s="67"/>
      <c r="N198" s="63">
        <f t="shared" si="48"/>
        <v>0</v>
      </c>
      <c r="O198" s="68" t="s">
        <v>170</v>
      </c>
    </row>
    <row r="199" spans="2:15" ht="19.7" customHeight="1" x14ac:dyDescent="0.2">
      <c r="B199" s="83" t="s">
        <v>717</v>
      </c>
      <c r="C199" s="65" t="s">
        <v>55</v>
      </c>
      <c r="D199" s="65" t="s">
        <v>514</v>
      </c>
      <c r="E199" s="59">
        <v>71</v>
      </c>
      <c r="F199" s="66" t="s">
        <v>325</v>
      </c>
      <c r="G199" s="61">
        <f t="shared" si="45"/>
        <v>0</v>
      </c>
      <c r="H199" s="63">
        <f t="shared" si="44"/>
        <v>0</v>
      </c>
      <c r="I199" s="67"/>
      <c r="J199" s="63">
        <f t="shared" si="46"/>
        <v>0</v>
      </c>
      <c r="K199" s="67"/>
      <c r="L199" s="63">
        <f t="shared" si="47"/>
        <v>0</v>
      </c>
      <c r="M199" s="67"/>
      <c r="N199" s="63">
        <f t="shared" si="48"/>
        <v>0</v>
      </c>
      <c r="O199" s="68" t="s">
        <v>470</v>
      </c>
    </row>
    <row r="200" spans="2:15" ht="19.7" customHeight="1" x14ac:dyDescent="0.2">
      <c r="B200" s="84" t="s">
        <v>717</v>
      </c>
      <c r="C200" s="71" t="s">
        <v>158</v>
      </c>
      <c r="D200" s="71" t="s">
        <v>299</v>
      </c>
      <c r="E200" s="27">
        <v>462</v>
      </c>
      <c r="F200" s="73" t="s">
        <v>704</v>
      </c>
      <c r="G200" s="26">
        <f t="shared" si="45"/>
        <v>0</v>
      </c>
      <c r="H200" s="75">
        <f t="shared" si="44"/>
        <v>0</v>
      </c>
      <c r="I200" s="74"/>
      <c r="J200" s="75">
        <f t="shared" si="46"/>
        <v>0</v>
      </c>
      <c r="K200" s="74"/>
      <c r="L200" s="75">
        <f t="shared" si="47"/>
        <v>0</v>
      </c>
      <c r="M200" s="74"/>
      <c r="N200" s="75">
        <f t="shared" si="48"/>
        <v>0</v>
      </c>
      <c r="O200" s="76" t="s">
        <v>242</v>
      </c>
    </row>
    <row r="201" spans="2:15" ht="19.7" customHeight="1" x14ac:dyDescent="0.2">
      <c r="B201" s="83" t="s">
        <v>717</v>
      </c>
      <c r="C201" s="65" t="s">
        <v>25</v>
      </c>
      <c r="D201" s="65" t="s">
        <v>717</v>
      </c>
      <c r="E201" s="69">
        <v>0.54</v>
      </c>
      <c r="F201" s="66" t="s">
        <v>148</v>
      </c>
      <c r="G201" s="61">
        <f t="shared" si="45"/>
        <v>0</v>
      </c>
      <c r="H201" s="63">
        <f t="shared" si="44"/>
        <v>0</v>
      </c>
      <c r="I201" s="61"/>
      <c r="J201" s="59"/>
      <c r="K201" s="61"/>
      <c r="L201" s="59"/>
      <c r="M201" s="61"/>
      <c r="N201" s="59"/>
      <c r="O201" s="68" t="s">
        <v>717</v>
      </c>
    </row>
    <row r="202" spans="2:15" ht="19.7" customHeight="1" x14ac:dyDescent="0.2">
      <c r="B202" s="83" t="s">
        <v>717</v>
      </c>
      <c r="C202" s="65" t="s">
        <v>371</v>
      </c>
      <c r="D202" s="65" t="s">
        <v>717</v>
      </c>
      <c r="E202" s="59">
        <v>1</v>
      </c>
      <c r="F202" s="66" t="s">
        <v>574</v>
      </c>
      <c r="G202" s="61">
        <f t="shared" si="45"/>
        <v>0</v>
      </c>
      <c r="H202" s="63">
        <f t="shared" si="44"/>
        <v>0</v>
      </c>
      <c r="I202" s="61"/>
      <c r="J202" s="63">
        <f>TRUNC(E202*I202,0)</f>
        <v>0</v>
      </c>
      <c r="K202" s="61"/>
      <c r="L202" s="63">
        <f>TRUNC(E202*K202,0)</f>
        <v>0</v>
      </c>
      <c r="M202" s="61"/>
      <c r="N202" s="63">
        <f>TRUNC(E202*M202,0)</f>
        <v>0</v>
      </c>
      <c r="O202" s="68" t="s">
        <v>717</v>
      </c>
    </row>
    <row r="203" spans="2:15" ht="19.7" customHeight="1" x14ac:dyDescent="0.2">
      <c r="B203" s="82" t="s">
        <v>655</v>
      </c>
      <c r="C203" s="58" t="s">
        <v>246</v>
      </c>
      <c r="D203" s="58" t="s">
        <v>717</v>
      </c>
      <c r="E203" s="59"/>
      <c r="F203" s="60" t="s">
        <v>717</v>
      </c>
      <c r="G203" s="61">
        <f t="shared" si="45"/>
        <v>0</v>
      </c>
      <c r="H203" s="63">
        <f t="shared" si="44"/>
        <v>0</v>
      </c>
      <c r="I203" s="61"/>
      <c r="J203" s="59"/>
      <c r="K203" s="61"/>
      <c r="L203" s="59"/>
      <c r="M203" s="61"/>
      <c r="N203" s="59"/>
      <c r="O203" s="62" t="s">
        <v>717</v>
      </c>
    </row>
    <row r="204" spans="2:15" ht="19.7" customHeight="1" x14ac:dyDescent="0.2">
      <c r="B204" s="83" t="s">
        <v>717</v>
      </c>
      <c r="C204" s="65" t="s">
        <v>666</v>
      </c>
      <c r="D204" s="65" t="s">
        <v>581</v>
      </c>
      <c r="E204" s="59">
        <v>2</v>
      </c>
      <c r="F204" s="66" t="s">
        <v>197</v>
      </c>
      <c r="G204" s="61">
        <f t="shared" si="45"/>
        <v>0</v>
      </c>
      <c r="H204" s="63">
        <f t="shared" si="44"/>
        <v>0</v>
      </c>
      <c r="I204" s="61"/>
      <c r="J204" s="63">
        <f t="shared" ref="J204:J214" si="49">TRUNC(E204*I204,0)</f>
        <v>0</v>
      </c>
      <c r="K204" s="61"/>
      <c r="L204" s="63">
        <f t="shared" ref="L204:L214" si="50">TRUNC(E204*K204,0)</f>
        <v>0</v>
      </c>
      <c r="M204" s="61"/>
      <c r="N204" s="63">
        <f t="shared" ref="N204:N214" si="51">TRUNC(E204*M204,0)</f>
        <v>0</v>
      </c>
      <c r="O204" s="68" t="s">
        <v>717</v>
      </c>
    </row>
    <row r="205" spans="2:15" ht="19.7" customHeight="1" x14ac:dyDescent="0.2">
      <c r="B205" s="83" t="s">
        <v>717</v>
      </c>
      <c r="C205" s="65" t="s">
        <v>661</v>
      </c>
      <c r="D205" s="65" t="s">
        <v>424</v>
      </c>
      <c r="E205" s="59">
        <v>1</v>
      </c>
      <c r="F205" s="66" t="s">
        <v>197</v>
      </c>
      <c r="G205" s="61">
        <f t="shared" si="45"/>
        <v>0</v>
      </c>
      <c r="H205" s="63">
        <f t="shared" si="44"/>
        <v>0</v>
      </c>
      <c r="I205" s="61"/>
      <c r="J205" s="63">
        <f t="shared" si="49"/>
        <v>0</v>
      </c>
      <c r="K205" s="61"/>
      <c r="L205" s="63">
        <f t="shared" si="50"/>
        <v>0</v>
      </c>
      <c r="M205" s="61"/>
      <c r="N205" s="63">
        <f t="shared" si="51"/>
        <v>0</v>
      </c>
      <c r="O205" s="68" t="s">
        <v>717</v>
      </c>
    </row>
    <row r="206" spans="2:15" ht="19.7" customHeight="1" x14ac:dyDescent="0.2">
      <c r="B206" s="83" t="s">
        <v>717</v>
      </c>
      <c r="C206" s="65" t="s">
        <v>80</v>
      </c>
      <c r="D206" s="65" t="s">
        <v>638</v>
      </c>
      <c r="E206" s="59">
        <v>1</v>
      </c>
      <c r="F206" s="66" t="s">
        <v>197</v>
      </c>
      <c r="G206" s="61">
        <f t="shared" si="45"/>
        <v>0</v>
      </c>
      <c r="H206" s="63">
        <f t="shared" si="44"/>
        <v>0</v>
      </c>
      <c r="I206" s="61"/>
      <c r="J206" s="63">
        <f t="shared" si="49"/>
        <v>0</v>
      </c>
      <c r="K206" s="61"/>
      <c r="L206" s="63">
        <f t="shared" si="50"/>
        <v>0</v>
      </c>
      <c r="M206" s="61"/>
      <c r="N206" s="63">
        <f t="shared" si="51"/>
        <v>0</v>
      </c>
      <c r="O206" s="68" t="s">
        <v>717</v>
      </c>
    </row>
    <row r="207" spans="2:15" ht="19.7" customHeight="1" x14ac:dyDescent="0.2">
      <c r="B207" s="83" t="s">
        <v>717</v>
      </c>
      <c r="C207" s="65" t="s">
        <v>239</v>
      </c>
      <c r="D207" s="65" t="s">
        <v>109</v>
      </c>
      <c r="E207" s="59">
        <v>2</v>
      </c>
      <c r="F207" s="66" t="s">
        <v>197</v>
      </c>
      <c r="G207" s="61">
        <f t="shared" si="45"/>
        <v>0</v>
      </c>
      <c r="H207" s="63">
        <f t="shared" si="44"/>
        <v>0</v>
      </c>
      <c r="I207" s="61"/>
      <c r="J207" s="63">
        <f t="shared" si="49"/>
        <v>0</v>
      </c>
      <c r="K207" s="61"/>
      <c r="L207" s="63">
        <f t="shared" si="50"/>
        <v>0</v>
      </c>
      <c r="M207" s="61"/>
      <c r="N207" s="63">
        <f t="shared" si="51"/>
        <v>0</v>
      </c>
      <c r="O207" s="68" t="s">
        <v>717</v>
      </c>
    </row>
    <row r="208" spans="2:15" ht="19.7" customHeight="1" x14ac:dyDescent="0.2">
      <c r="B208" s="83" t="s">
        <v>717</v>
      </c>
      <c r="C208" s="65" t="s">
        <v>239</v>
      </c>
      <c r="D208" s="65" t="s">
        <v>466</v>
      </c>
      <c r="E208" s="59">
        <v>14</v>
      </c>
      <c r="F208" s="66" t="s">
        <v>197</v>
      </c>
      <c r="G208" s="61">
        <f t="shared" si="45"/>
        <v>0</v>
      </c>
      <c r="H208" s="63">
        <f t="shared" si="44"/>
        <v>0</v>
      </c>
      <c r="I208" s="61"/>
      <c r="J208" s="63">
        <f t="shared" si="49"/>
        <v>0</v>
      </c>
      <c r="K208" s="61"/>
      <c r="L208" s="63">
        <f t="shared" si="50"/>
        <v>0</v>
      </c>
      <c r="M208" s="61"/>
      <c r="N208" s="63">
        <f t="shared" si="51"/>
        <v>0</v>
      </c>
      <c r="O208" s="68" t="s">
        <v>717</v>
      </c>
    </row>
    <row r="209" spans="2:15" ht="19.7" customHeight="1" x14ac:dyDescent="0.2">
      <c r="B209" s="83" t="s">
        <v>717</v>
      </c>
      <c r="C209" s="65" t="s">
        <v>433</v>
      </c>
      <c r="D209" s="65" t="s">
        <v>109</v>
      </c>
      <c r="E209" s="59">
        <v>1</v>
      </c>
      <c r="F209" s="66" t="s">
        <v>197</v>
      </c>
      <c r="G209" s="61">
        <f t="shared" si="45"/>
        <v>0</v>
      </c>
      <c r="H209" s="63">
        <f t="shared" si="44"/>
        <v>0</v>
      </c>
      <c r="I209" s="61"/>
      <c r="J209" s="63">
        <f t="shared" si="49"/>
        <v>0</v>
      </c>
      <c r="K209" s="61"/>
      <c r="L209" s="63">
        <f t="shared" si="50"/>
        <v>0</v>
      </c>
      <c r="M209" s="61"/>
      <c r="N209" s="63">
        <f t="shared" si="51"/>
        <v>0</v>
      </c>
      <c r="O209" s="68" t="s">
        <v>717</v>
      </c>
    </row>
    <row r="210" spans="2:15" ht="19.7" customHeight="1" x14ac:dyDescent="0.2">
      <c r="B210" s="83" t="s">
        <v>717</v>
      </c>
      <c r="C210" s="65" t="s">
        <v>433</v>
      </c>
      <c r="D210" s="65" t="s">
        <v>466</v>
      </c>
      <c r="E210" s="59">
        <v>3</v>
      </c>
      <c r="F210" s="66" t="s">
        <v>197</v>
      </c>
      <c r="G210" s="61">
        <f t="shared" si="45"/>
        <v>0</v>
      </c>
      <c r="H210" s="63">
        <f t="shared" si="44"/>
        <v>0</v>
      </c>
      <c r="I210" s="61"/>
      <c r="J210" s="63">
        <f t="shared" si="49"/>
        <v>0</v>
      </c>
      <c r="K210" s="61"/>
      <c r="L210" s="63">
        <f t="shared" si="50"/>
        <v>0</v>
      </c>
      <c r="M210" s="61"/>
      <c r="N210" s="63">
        <f t="shared" si="51"/>
        <v>0</v>
      </c>
      <c r="O210" s="68" t="s">
        <v>717</v>
      </c>
    </row>
    <row r="211" spans="2:15" ht="19.7" customHeight="1" x14ac:dyDescent="0.2">
      <c r="B211" s="83" t="s">
        <v>717</v>
      </c>
      <c r="C211" s="65" t="s">
        <v>101</v>
      </c>
      <c r="D211" s="65" t="s">
        <v>466</v>
      </c>
      <c r="E211" s="59">
        <v>1</v>
      </c>
      <c r="F211" s="66" t="s">
        <v>197</v>
      </c>
      <c r="G211" s="61">
        <f t="shared" si="45"/>
        <v>0</v>
      </c>
      <c r="H211" s="63">
        <f t="shared" si="44"/>
        <v>0</v>
      </c>
      <c r="I211" s="61"/>
      <c r="J211" s="63">
        <f t="shared" si="49"/>
        <v>0</v>
      </c>
      <c r="K211" s="61"/>
      <c r="L211" s="63">
        <f t="shared" si="50"/>
        <v>0</v>
      </c>
      <c r="M211" s="61"/>
      <c r="N211" s="63">
        <f t="shared" si="51"/>
        <v>0</v>
      </c>
      <c r="O211" s="68" t="s">
        <v>717</v>
      </c>
    </row>
    <row r="212" spans="2:15" ht="19.7" customHeight="1" x14ac:dyDescent="0.2">
      <c r="B212" s="83" t="s">
        <v>717</v>
      </c>
      <c r="C212" s="65" t="s">
        <v>376</v>
      </c>
      <c r="D212" s="65" t="s">
        <v>367</v>
      </c>
      <c r="E212" s="59">
        <v>6</v>
      </c>
      <c r="F212" s="66" t="s">
        <v>197</v>
      </c>
      <c r="G212" s="61">
        <f t="shared" si="45"/>
        <v>0</v>
      </c>
      <c r="H212" s="63">
        <f t="shared" si="44"/>
        <v>0</v>
      </c>
      <c r="I212" s="61"/>
      <c r="J212" s="63">
        <f t="shared" si="49"/>
        <v>0</v>
      </c>
      <c r="K212" s="61"/>
      <c r="L212" s="63">
        <f t="shared" si="50"/>
        <v>0</v>
      </c>
      <c r="M212" s="61"/>
      <c r="N212" s="63">
        <f t="shared" si="51"/>
        <v>0</v>
      </c>
      <c r="O212" s="68" t="s">
        <v>717</v>
      </c>
    </row>
    <row r="213" spans="2:15" ht="19.7" customHeight="1" x14ac:dyDescent="0.2">
      <c r="B213" s="83" t="s">
        <v>717</v>
      </c>
      <c r="C213" s="65" t="s">
        <v>305</v>
      </c>
      <c r="D213" s="65" t="s">
        <v>367</v>
      </c>
      <c r="E213" s="59">
        <v>11</v>
      </c>
      <c r="F213" s="66" t="s">
        <v>197</v>
      </c>
      <c r="G213" s="61">
        <f t="shared" si="45"/>
        <v>0</v>
      </c>
      <c r="H213" s="63">
        <f t="shared" si="44"/>
        <v>0</v>
      </c>
      <c r="I213" s="61"/>
      <c r="J213" s="63">
        <f t="shared" si="49"/>
        <v>0</v>
      </c>
      <c r="K213" s="61"/>
      <c r="L213" s="63">
        <f t="shared" si="50"/>
        <v>0</v>
      </c>
      <c r="M213" s="61"/>
      <c r="N213" s="63">
        <f t="shared" si="51"/>
        <v>0</v>
      </c>
      <c r="O213" s="68" t="s">
        <v>717</v>
      </c>
    </row>
    <row r="214" spans="2:15" ht="19.7" customHeight="1" x14ac:dyDescent="0.2">
      <c r="B214" s="83" t="s">
        <v>717</v>
      </c>
      <c r="C214" s="65" t="s">
        <v>286</v>
      </c>
      <c r="D214" s="65" t="s">
        <v>39</v>
      </c>
      <c r="E214" s="59">
        <v>2</v>
      </c>
      <c r="F214" s="66" t="s">
        <v>197</v>
      </c>
      <c r="G214" s="61">
        <f t="shared" si="45"/>
        <v>0</v>
      </c>
      <c r="H214" s="63">
        <f t="shared" si="44"/>
        <v>0</v>
      </c>
      <c r="I214" s="61"/>
      <c r="J214" s="63">
        <f t="shared" si="49"/>
        <v>0</v>
      </c>
      <c r="K214" s="61"/>
      <c r="L214" s="63">
        <f t="shared" si="50"/>
        <v>0</v>
      </c>
      <c r="M214" s="61"/>
      <c r="N214" s="63">
        <f t="shared" si="51"/>
        <v>0</v>
      </c>
      <c r="O214" s="68" t="s">
        <v>717</v>
      </c>
    </row>
    <row r="215" spans="2:15" ht="19.7" customHeight="1" x14ac:dyDescent="0.2">
      <c r="B215" s="82" t="s">
        <v>714</v>
      </c>
      <c r="C215" s="58" t="s">
        <v>334</v>
      </c>
      <c r="D215" s="58" t="s">
        <v>717</v>
      </c>
      <c r="E215" s="59"/>
      <c r="F215" s="60" t="s">
        <v>717</v>
      </c>
      <c r="G215" s="61">
        <f t="shared" si="45"/>
        <v>0</v>
      </c>
      <c r="H215" s="63">
        <f t="shared" si="44"/>
        <v>0</v>
      </c>
      <c r="I215" s="61"/>
      <c r="J215" s="59"/>
      <c r="K215" s="61"/>
      <c r="L215" s="59"/>
      <c r="M215" s="61"/>
      <c r="N215" s="59"/>
      <c r="O215" s="62" t="s">
        <v>717</v>
      </c>
    </row>
    <row r="216" spans="2:15" ht="19.7" customHeight="1" x14ac:dyDescent="0.2">
      <c r="B216" s="83" t="s">
        <v>717</v>
      </c>
      <c r="C216" s="65" t="s">
        <v>334</v>
      </c>
      <c r="D216" s="65" t="s">
        <v>466</v>
      </c>
      <c r="E216" s="59">
        <v>27</v>
      </c>
      <c r="F216" s="66" t="s">
        <v>325</v>
      </c>
      <c r="G216" s="61">
        <f t="shared" si="45"/>
        <v>0</v>
      </c>
      <c r="H216" s="63">
        <f t="shared" si="44"/>
        <v>0</v>
      </c>
      <c r="I216" s="67"/>
      <c r="J216" s="63">
        <f>TRUNC(E216*I216,0)</f>
        <v>0</v>
      </c>
      <c r="K216" s="67"/>
      <c r="L216" s="63">
        <f>TRUNC(E216*K216,0)</f>
        <v>0</v>
      </c>
      <c r="M216" s="67"/>
      <c r="N216" s="63">
        <f>TRUNC(E216*M216,0)</f>
        <v>0</v>
      </c>
      <c r="O216" s="68" t="s">
        <v>196</v>
      </c>
    </row>
    <row r="217" spans="2:15" ht="19.7" customHeight="1" x14ac:dyDescent="0.2">
      <c r="B217" s="83" t="s">
        <v>717</v>
      </c>
      <c r="C217" s="65" t="s">
        <v>25</v>
      </c>
      <c r="D217" s="65" t="s">
        <v>717</v>
      </c>
      <c r="E217" s="69">
        <v>0.54</v>
      </c>
      <c r="F217" s="66" t="s">
        <v>148</v>
      </c>
      <c r="G217" s="61">
        <f t="shared" si="45"/>
        <v>0</v>
      </c>
      <c r="H217" s="63">
        <f t="shared" ref="H217:H237" si="52">J217+L217+N217</f>
        <v>0</v>
      </c>
      <c r="I217" s="61"/>
      <c r="J217" s="59"/>
      <c r="K217" s="61"/>
      <c r="L217" s="59"/>
      <c r="M217" s="61"/>
      <c r="N217" s="59"/>
      <c r="O217" s="68" t="s">
        <v>717</v>
      </c>
    </row>
    <row r="218" spans="2:15" ht="19.7" customHeight="1" x14ac:dyDescent="0.2">
      <c r="B218" s="82" t="s">
        <v>155</v>
      </c>
      <c r="C218" s="58" t="s">
        <v>133</v>
      </c>
      <c r="D218" s="58" t="s">
        <v>717</v>
      </c>
      <c r="E218" s="59"/>
      <c r="F218" s="60" t="s">
        <v>717</v>
      </c>
      <c r="G218" s="61">
        <f t="shared" si="45"/>
        <v>0</v>
      </c>
      <c r="H218" s="63">
        <f t="shared" si="52"/>
        <v>0</v>
      </c>
      <c r="I218" s="61"/>
      <c r="J218" s="59"/>
      <c r="K218" s="61"/>
      <c r="L218" s="59"/>
      <c r="M218" s="61"/>
      <c r="N218" s="59"/>
      <c r="O218" s="62" t="s">
        <v>717</v>
      </c>
    </row>
    <row r="219" spans="2:15" ht="19.7" customHeight="1" x14ac:dyDescent="0.2">
      <c r="B219" s="83" t="s">
        <v>717</v>
      </c>
      <c r="C219" s="65" t="s">
        <v>592</v>
      </c>
      <c r="D219" s="65" t="s">
        <v>496</v>
      </c>
      <c r="E219" s="59">
        <v>34</v>
      </c>
      <c r="F219" s="66" t="s">
        <v>51</v>
      </c>
      <c r="G219" s="61">
        <f t="shared" si="45"/>
        <v>0</v>
      </c>
      <c r="H219" s="63">
        <f t="shared" si="52"/>
        <v>0</v>
      </c>
      <c r="I219" s="67"/>
      <c r="J219" s="63">
        <f>TRUNC(E219*I219,0)</f>
        <v>0</v>
      </c>
      <c r="K219" s="67"/>
      <c r="L219" s="63">
        <f>TRUNC(E219*K219,0)</f>
        <v>0</v>
      </c>
      <c r="M219" s="67"/>
      <c r="N219" s="63">
        <f>TRUNC(E219*M219,0)</f>
        <v>0</v>
      </c>
      <c r="O219" s="68" t="s">
        <v>136</v>
      </c>
    </row>
    <row r="220" spans="2:15" ht="19.7" customHeight="1" x14ac:dyDescent="0.2">
      <c r="B220" s="83" t="s">
        <v>717</v>
      </c>
      <c r="C220" s="65" t="s">
        <v>25</v>
      </c>
      <c r="D220" s="65" t="s">
        <v>717</v>
      </c>
      <c r="E220" s="69">
        <v>0.54</v>
      </c>
      <c r="F220" s="66" t="s">
        <v>148</v>
      </c>
      <c r="G220" s="61">
        <f t="shared" si="45"/>
        <v>0</v>
      </c>
      <c r="H220" s="63">
        <f t="shared" si="52"/>
        <v>0</v>
      </c>
      <c r="I220" s="61"/>
      <c r="J220" s="59"/>
      <c r="K220" s="61"/>
      <c r="L220" s="59"/>
      <c r="M220" s="61"/>
      <c r="N220" s="59"/>
      <c r="O220" s="68" t="s">
        <v>717</v>
      </c>
    </row>
    <row r="221" spans="2:15" ht="19.7" customHeight="1" x14ac:dyDescent="0.2">
      <c r="B221" s="82" t="s">
        <v>340</v>
      </c>
      <c r="C221" s="58" t="s">
        <v>648</v>
      </c>
      <c r="D221" s="58" t="s">
        <v>717</v>
      </c>
      <c r="E221" s="59"/>
      <c r="F221" s="60" t="s">
        <v>717</v>
      </c>
      <c r="G221" s="61">
        <f t="shared" si="45"/>
        <v>0</v>
      </c>
      <c r="H221" s="63">
        <f t="shared" si="52"/>
        <v>0</v>
      </c>
      <c r="I221" s="61"/>
      <c r="J221" s="59"/>
      <c r="K221" s="61"/>
      <c r="L221" s="59"/>
      <c r="M221" s="61"/>
      <c r="N221" s="59"/>
      <c r="O221" s="62" t="s">
        <v>717</v>
      </c>
    </row>
    <row r="222" spans="2:15" ht="19.7" customHeight="1" x14ac:dyDescent="0.2">
      <c r="B222" s="83" t="s">
        <v>717</v>
      </c>
      <c r="C222" s="65" t="s">
        <v>648</v>
      </c>
      <c r="D222" s="65" t="s">
        <v>430</v>
      </c>
      <c r="E222" s="59">
        <v>1</v>
      </c>
      <c r="F222" s="66" t="s">
        <v>441</v>
      </c>
      <c r="G222" s="61">
        <f t="shared" si="45"/>
        <v>0</v>
      </c>
      <c r="H222" s="63">
        <f t="shared" si="52"/>
        <v>0</v>
      </c>
      <c r="I222" s="67"/>
      <c r="J222" s="63">
        <f>TRUNC(E222*I222,0)</f>
        <v>0</v>
      </c>
      <c r="K222" s="67"/>
      <c r="L222" s="63">
        <f>TRUNC(E222*K222,0)</f>
        <v>0</v>
      </c>
      <c r="M222" s="67"/>
      <c r="N222" s="63">
        <f>TRUNC(E222*M222,0)</f>
        <v>0</v>
      </c>
      <c r="O222" s="68" t="s">
        <v>191</v>
      </c>
    </row>
    <row r="223" spans="2:15" ht="19.7" customHeight="1" x14ac:dyDescent="0.2">
      <c r="B223" s="83" t="s">
        <v>717</v>
      </c>
      <c r="C223" s="65" t="s">
        <v>648</v>
      </c>
      <c r="D223" s="65" t="s">
        <v>406</v>
      </c>
      <c r="E223" s="59">
        <v>5</v>
      </c>
      <c r="F223" s="66" t="s">
        <v>441</v>
      </c>
      <c r="G223" s="61">
        <f t="shared" si="45"/>
        <v>0</v>
      </c>
      <c r="H223" s="63">
        <f t="shared" si="52"/>
        <v>0</v>
      </c>
      <c r="I223" s="67"/>
      <c r="J223" s="63">
        <f>TRUNC(E223*I223,0)</f>
        <v>0</v>
      </c>
      <c r="K223" s="67"/>
      <c r="L223" s="63">
        <f>TRUNC(E223*K223,0)</f>
        <v>0</v>
      </c>
      <c r="M223" s="67"/>
      <c r="N223" s="63">
        <f>TRUNC(E223*M223,0)</f>
        <v>0</v>
      </c>
      <c r="O223" s="68" t="s">
        <v>261</v>
      </c>
    </row>
    <row r="224" spans="2:15" ht="19.7" customHeight="1" x14ac:dyDescent="0.2">
      <c r="B224" s="83" t="s">
        <v>717</v>
      </c>
      <c r="C224" s="65" t="s">
        <v>647</v>
      </c>
      <c r="D224" s="65" t="s">
        <v>14</v>
      </c>
      <c r="E224" s="59">
        <v>2</v>
      </c>
      <c r="F224" s="66" t="s">
        <v>441</v>
      </c>
      <c r="G224" s="61">
        <f t="shared" si="45"/>
        <v>0</v>
      </c>
      <c r="H224" s="63">
        <f t="shared" si="52"/>
        <v>0</v>
      </c>
      <c r="I224" s="67"/>
      <c r="J224" s="63">
        <f>TRUNC(E224*I224,0)</f>
        <v>0</v>
      </c>
      <c r="K224" s="67"/>
      <c r="L224" s="63">
        <f>TRUNC(E224*K224,0)</f>
        <v>0</v>
      </c>
      <c r="M224" s="67"/>
      <c r="N224" s="63">
        <f>TRUNC(E224*M224,0)</f>
        <v>0</v>
      </c>
      <c r="O224" s="68" t="s">
        <v>47</v>
      </c>
    </row>
    <row r="225" spans="2:15" ht="19.7" customHeight="1" x14ac:dyDescent="0.2">
      <c r="B225" s="83" t="s">
        <v>717</v>
      </c>
      <c r="C225" s="65" t="s">
        <v>25</v>
      </c>
      <c r="D225" s="65" t="s">
        <v>717</v>
      </c>
      <c r="E225" s="69">
        <v>0.54</v>
      </c>
      <c r="F225" s="66" t="s">
        <v>148</v>
      </c>
      <c r="G225" s="61">
        <f t="shared" si="45"/>
        <v>0</v>
      </c>
      <c r="H225" s="63">
        <f t="shared" si="52"/>
        <v>0</v>
      </c>
      <c r="I225" s="61"/>
      <c r="J225" s="59"/>
      <c r="K225" s="61"/>
      <c r="L225" s="59"/>
      <c r="M225" s="61"/>
      <c r="N225" s="59"/>
      <c r="O225" s="68" t="s">
        <v>717</v>
      </c>
    </row>
    <row r="226" spans="2:15" ht="19.7" customHeight="1" x14ac:dyDescent="0.2">
      <c r="B226" s="83" t="s">
        <v>717</v>
      </c>
      <c r="C226" s="65" t="s">
        <v>717</v>
      </c>
      <c r="D226" s="65" t="s">
        <v>717</v>
      </c>
      <c r="E226" s="59"/>
      <c r="F226" s="66" t="s">
        <v>717</v>
      </c>
      <c r="G226" s="61">
        <f t="shared" ref="G226:G237" si="53">I226+K226+M226</f>
        <v>0</v>
      </c>
      <c r="H226" s="63">
        <f t="shared" si="52"/>
        <v>0</v>
      </c>
      <c r="I226" s="61"/>
      <c r="J226" s="59"/>
      <c r="K226" s="61"/>
      <c r="L226" s="59"/>
      <c r="M226" s="61"/>
      <c r="N226" s="59"/>
      <c r="O226" s="68" t="s">
        <v>717</v>
      </c>
    </row>
    <row r="227" spans="2:15" ht="19.7" customHeight="1" x14ac:dyDescent="0.2">
      <c r="B227" s="83" t="s">
        <v>717</v>
      </c>
      <c r="C227" s="65" t="s">
        <v>717</v>
      </c>
      <c r="D227" s="65" t="s">
        <v>717</v>
      </c>
      <c r="E227" s="59"/>
      <c r="F227" s="66" t="s">
        <v>717</v>
      </c>
      <c r="G227" s="61">
        <f t="shared" si="53"/>
        <v>0</v>
      </c>
      <c r="H227" s="63">
        <f t="shared" si="52"/>
        <v>0</v>
      </c>
      <c r="I227" s="61"/>
      <c r="J227" s="59"/>
      <c r="K227" s="61"/>
      <c r="L227" s="59"/>
      <c r="M227" s="61"/>
      <c r="N227" s="59"/>
      <c r="O227" s="68" t="s">
        <v>717</v>
      </c>
    </row>
    <row r="228" spans="2:15" ht="19.7" customHeight="1" x14ac:dyDescent="0.2">
      <c r="B228" s="84" t="s">
        <v>717</v>
      </c>
      <c r="C228" s="71" t="s">
        <v>717</v>
      </c>
      <c r="D228" s="71" t="s">
        <v>717</v>
      </c>
      <c r="E228" s="27"/>
      <c r="F228" s="73" t="s">
        <v>717</v>
      </c>
      <c r="G228" s="26">
        <f t="shared" si="53"/>
        <v>0</v>
      </c>
      <c r="H228" s="75">
        <f t="shared" si="52"/>
        <v>0</v>
      </c>
      <c r="I228" s="26"/>
      <c r="J228" s="27"/>
      <c r="K228" s="26"/>
      <c r="L228" s="27"/>
      <c r="M228" s="26"/>
      <c r="N228" s="27"/>
      <c r="O228" s="76" t="s">
        <v>717</v>
      </c>
    </row>
    <row r="229" spans="2:15" ht="19.7" customHeight="1" x14ac:dyDescent="0.2">
      <c r="B229" s="83" t="s">
        <v>717</v>
      </c>
      <c r="C229" s="65" t="s">
        <v>717</v>
      </c>
      <c r="D229" s="65" t="s">
        <v>717</v>
      </c>
      <c r="E229" s="59"/>
      <c r="F229" s="66" t="s">
        <v>717</v>
      </c>
      <c r="G229" s="61">
        <f t="shared" si="53"/>
        <v>0</v>
      </c>
      <c r="H229" s="63">
        <f t="shared" si="52"/>
        <v>0</v>
      </c>
      <c r="I229" s="61"/>
      <c r="J229" s="59"/>
      <c r="K229" s="61"/>
      <c r="L229" s="59"/>
      <c r="M229" s="61"/>
      <c r="N229" s="59"/>
      <c r="O229" s="68" t="s">
        <v>717</v>
      </c>
    </row>
    <row r="230" spans="2:15" ht="19.7" customHeight="1" x14ac:dyDescent="0.2">
      <c r="B230" s="82" t="s">
        <v>312</v>
      </c>
      <c r="C230" s="58" t="s">
        <v>492</v>
      </c>
      <c r="D230" s="58" t="s">
        <v>717</v>
      </c>
      <c r="E230" s="59"/>
      <c r="F230" s="60" t="s">
        <v>717</v>
      </c>
      <c r="G230" s="61">
        <f t="shared" si="53"/>
        <v>0</v>
      </c>
      <c r="H230" s="63">
        <f t="shared" si="52"/>
        <v>0</v>
      </c>
      <c r="I230" s="61"/>
      <c r="J230" s="59"/>
      <c r="K230" s="61"/>
      <c r="L230" s="59"/>
      <c r="M230" s="61"/>
      <c r="N230" s="59"/>
      <c r="O230" s="62" t="s">
        <v>717</v>
      </c>
    </row>
    <row r="231" spans="2:15" ht="19.7" customHeight="1" x14ac:dyDescent="0.2">
      <c r="B231" s="83" t="s">
        <v>717</v>
      </c>
      <c r="C231" s="65" t="s">
        <v>492</v>
      </c>
      <c r="D231" s="65" t="s">
        <v>100</v>
      </c>
      <c r="E231" s="59">
        <v>276</v>
      </c>
      <c r="F231" s="66" t="s">
        <v>503</v>
      </c>
      <c r="G231" s="61">
        <f t="shared" si="53"/>
        <v>0</v>
      </c>
      <c r="H231" s="63">
        <f t="shared" si="52"/>
        <v>0</v>
      </c>
      <c r="I231" s="67"/>
      <c r="J231" s="63">
        <f>TRUNC(E231*I231,0)</f>
        <v>0</v>
      </c>
      <c r="K231" s="67"/>
      <c r="L231" s="63">
        <f>TRUNC(E231*K231,0)</f>
        <v>0</v>
      </c>
      <c r="M231" s="67"/>
      <c r="N231" s="63">
        <f>TRUNC(E231*M231,0)</f>
        <v>0</v>
      </c>
      <c r="O231" s="68" t="s">
        <v>717</v>
      </c>
    </row>
    <row r="232" spans="2:15" ht="19.7" customHeight="1" x14ac:dyDescent="0.2">
      <c r="B232" s="83" t="s">
        <v>717</v>
      </c>
      <c r="C232" s="65" t="s">
        <v>492</v>
      </c>
      <c r="D232" s="65" t="s">
        <v>42</v>
      </c>
      <c r="E232" s="59">
        <v>12</v>
      </c>
      <c r="F232" s="66" t="s">
        <v>503</v>
      </c>
      <c r="G232" s="61">
        <f t="shared" si="53"/>
        <v>0</v>
      </c>
      <c r="H232" s="63">
        <f t="shared" si="52"/>
        <v>0</v>
      </c>
      <c r="I232" s="67"/>
      <c r="J232" s="63">
        <f>TRUNC(E232*I232,0)</f>
        <v>0</v>
      </c>
      <c r="K232" s="67"/>
      <c r="L232" s="63">
        <f>TRUNC(E232*K232,0)</f>
        <v>0</v>
      </c>
      <c r="M232" s="67"/>
      <c r="N232" s="63">
        <f>TRUNC(E232*M232,0)</f>
        <v>0</v>
      </c>
      <c r="O232" s="68" t="s">
        <v>717</v>
      </c>
    </row>
    <row r="233" spans="2:15" ht="19.7" customHeight="1" x14ac:dyDescent="0.2">
      <c r="B233" s="83" t="s">
        <v>717</v>
      </c>
      <c r="C233" s="65" t="s">
        <v>110</v>
      </c>
      <c r="D233" s="65" t="s">
        <v>164</v>
      </c>
      <c r="E233" s="59">
        <v>288</v>
      </c>
      <c r="F233" s="66" t="s">
        <v>503</v>
      </c>
      <c r="G233" s="61">
        <f t="shared" si="53"/>
        <v>0</v>
      </c>
      <c r="H233" s="63">
        <f t="shared" si="52"/>
        <v>0</v>
      </c>
      <c r="I233" s="67"/>
      <c r="J233" s="63">
        <f>TRUNC(E233*I233,0)</f>
        <v>0</v>
      </c>
      <c r="K233" s="67"/>
      <c r="L233" s="63">
        <f>TRUNC(E233*K233,0)</f>
        <v>0</v>
      </c>
      <c r="M233" s="67"/>
      <c r="N233" s="63">
        <f>TRUNC(E233*M233,0)</f>
        <v>0</v>
      </c>
      <c r="O233" s="68" t="s">
        <v>717</v>
      </c>
    </row>
    <row r="234" spans="2:15" ht="19.7" customHeight="1" x14ac:dyDescent="0.2">
      <c r="B234" s="83" t="s">
        <v>717</v>
      </c>
      <c r="C234" s="65" t="s">
        <v>316</v>
      </c>
      <c r="D234" s="65" t="s">
        <v>717</v>
      </c>
      <c r="E234" s="59">
        <v>1</v>
      </c>
      <c r="F234" s="66" t="s">
        <v>574</v>
      </c>
      <c r="G234" s="61">
        <f t="shared" si="53"/>
        <v>0</v>
      </c>
      <c r="H234" s="63">
        <f t="shared" si="52"/>
        <v>0</v>
      </c>
      <c r="I234" s="61"/>
      <c r="J234" s="63">
        <f>TRUNC(E234*I234,0)</f>
        <v>0</v>
      </c>
      <c r="K234" s="61"/>
      <c r="L234" s="63">
        <f>TRUNC(E234*K234,0)</f>
        <v>0</v>
      </c>
      <c r="M234" s="61"/>
      <c r="N234" s="63">
        <f>TRUNC(E234*M234,0)</f>
        <v>0</v>
      </c>
      <c r="O234" s="68" t="s">
        <v>717</v>
      </c>
    </row>
    <row r="235" spans="2:15" ht="19.7" customHeight="1" x14ac:dyDescent="0.2">
      <c r="B235" s="83" t="s">
        <v>717</v>
      </c>
      <c r="C235" s="65" t="s">
        <v>717</v>
      </c>
      <c r="D235" s="65" t="s">
        <v>717</v>
      </c>
      <c r="E235" s="59"/>
      <c r="F235" s="66" t="s">
        <v>717</v>
      </c>
      <c r="G235" s="61">
        <f t="shared" si="53"/>
        <v>0</v>
      </c>
      <c r="H235" s="63">
        <f t="shared" si="52"/>
        <v>0</v>
      </c>
      <c r="I235" s="61"/>
      <c r="J235" s="59"/>
      <c r="K235" s="61"/>
      <c r="L235" s="59"/>
      <c r="M235" s="61"/>
      <c r="N235" s="59"/>
      <c r="O235" s="68" t="s">
        <v>717</v>
      </c>
    </row>
    <row r="236" spans="2:15" ht="19.7" customHeight="1" x14ac:dyDescent="0.2">
      <c r="B236" s="83" t="s">
        <v>717</v>
      </c>
      <c r="C236" s="65" t="s">
        <v>717</v>
      </c>
      <c r="D236" s="65" t="s">
        <v>717</v>
      </c>
      <c r="E236" s="59"/>
      <c r="F236" s="66" t="s">
        <v>717</v>
      </c>
      <c r="G236" s="61">
        <f t="shared" si="53"/>
        <v>0</v>
      </c>
      <c r="H236" s="63">
        <f t="shared" si="52"/>
        <v>0</v>
      </c>
      <c r="I236" s="61"/>
      <c r="J236" s="59"/>
      <c r="K236" s="61"/>
      <c r="L236" s="59"/>
      <c r="M236" s="61"/>
      <c r="N236" s="59"/>
      <c r="O236" s="68" t="s">
        <v>717</v>
      </c>
    </row>
    <row r="237" spans="2:15" x14ac:dyDescent="0.2">
      <c r="B237" s="84" t="s">
        <v>717</v>
      </c>
      <c r="C237" s="71" t="s">
        <v>717</v>
      </c>
      <c r="D237" s="71" t="s">
        <v>717</v>
      </c>
      <c r="E237" s="27"/>
      <c r="F237" s="73" t="s">
        <v>717</v>
      </c>
      <c r="G237" s="26">
        <f t="shared" si="53"/>
        <v>0</v>
      </c>
      <c r="H237" s="75">
        <f t="shared" si="52"/>
        <v>0</v>
      </c>
      <c r="I237" s="26"/>
      <c r="J237" s="27"/>
      <c r="K237" s="26"/>
      <c r="L237" s="27"/>
      <c r="M237" s="26"/>
      <c r="N237" s="27"/>
      <c r="O237" s="76" t="s">
        <v>717</v>
      </c>
    </row>
    <row r="238" spans="2:15" x14ac:dyDescent="0.2"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10" type="noConversion"/>
  <pageMargins left="0.86614173228346458" right="7.874015748031496E-2" top="0.59055118110236215" bottom="0.59055118110236215" header="0.5" footer="0.5"/>
  <pageSetup paperSize="9" scale="80" orientation="landscape" copies="0"/>
  <headerFooter alignWithMargins="0"/>
  <rowBreaks count="8" manualBreakCount="8">
    <brk id="32" min="2" max="15" man="1"/>
    <brk id="60" min="2" max="15" man="1"/>
    <brk id="88" min="2" max="15" man="1"/>
    <brk id="116" min="2" max="15" man="1"/>
    <brk id="144" min="2" max="15" man="1"/>
    <brk id="172" min="2" max="15" man="1"/>
    <brk id="200" min="2" max="15" man="1"/>
    <brk id="228" min="2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42"/>
  <sheetViews>
    <sheetView workbookViewId="0">
      <pane ySplit="3" topLeftCell="A28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13.5703125" customWidth="1"/>
    <col min="3" max="3" width="27.140625" customWidth="1"/>
    <col min="4" max="4" width="29.85546875" customWidth="1"/>
    <col min="5" max="5" width="9" customWidth="1"/>
    <col min="6" max="9" width="17" customWidth="1"/>
    <col min="10" max="10" width="15.85546875" customWidth="1"/>
  </cols>
  <sheetData>
    <row r="1" spans="2:29" ht="24.95" customHeight="1" x14ac:dyDescent="0.2">
      <c r="B1" s="102" t="s">
        <v>461</v>
      </c>
      <c r="C1" s="102"/>
      <c r="D1" s="102"/>
      <c r="E1" s="102"/>
      <c r="F1" s="102"/>
      <c r="G1" s="102"/>
      <c r="H1" s="102"/>
      <c r="I1" s="102"/>
      <c r="J1" s="102"/>
    </row>
    <row r="2" spans="2:29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</row>
    <row r="3" spans="2:29" ht="30.75" customHeight="1" x14ac:dyDescent="0.2">
      <c r="B3" s="30" t="s">
        <v>527</v>
      </c>
      <c r="C3" s="23" t="s">
        <v>463</v>
      </c>
      <c r="D3" s="23" t="s">
        <v>562</v>
      </c>
      <c r="E3" s="23" t="s">
        <v>270</v>
      </c>
      <c r="F3" s="23" t="s">
        <v>683</v>
      </c>
      <c r="G3" s="23" t="s">
        <v>601</v>
      </c>
      <c r="H3" s="23" t="s">
        <v>443</v>
      </c>
      <c r="I3" s="23" t="s">
        <v>49</v>
      </c>
      <c r="J3" s="24" t="s">
        <v>163</v>
      </c>
      <c r="Z3" t="s">
        <v>454</v>
      </c>
      <c r="AA3" t="s">
        <v>517</v>
      </c>
      <c r="AB3" t="s">
        <v>708</v>
      </c>
      <c r="AC3" t="s">
        <v>485</v>
      </c>
    </row>
    <row r="4" spans="2:29" ht="19.7" customHeight="1" x14ac:dyDescent="0.2">
      <c r="B4" s="64" t="s">
        <v>228</v>
      </c>
      <c r="C4" s="65" t="s">
        <v>298</v>
      </c>
      <c r="D4" s="65" t="s">
        <v>109</v>
      </c>
      <c r="E4" s="66" t="s">
        <v>451</v>
      </c>
      <c r="F4" s="63">
        <f t="shared" ref="F4:F41" si="0">G4+H4+I4</f>
        <v>0</v>
      </c>
      <c r="G4" s="63">
        <f>일위대가!J5</f>
        <v>0</v>
      </c>
      <c r="H4" s="63">
        <f>일위대가!L5</f>
        <v>0</v>
      </c>
      <c r="I4" s="63">
        <f>일위대가!N5</f>
        <v>0</v>
      </c>
      <c r="J4" s="68" t="s">
        <v>717</v>
      </c>
      <c r="Z4" s="81">
        <v>138627</v>
      </c>
      <c r="AA4" s="81">
        <v>106297</v>
      </c>
      <c r="AB4" s="81">
        <v>7002</v>
      </c>
      <c r="AC4" s="81">
        <v>25328</v>
      </c>
    </row>
    <row r="5" spans="2:29" ht="19.7" customHeight="1" x14ac:dyDescent="0.2">
      <c r="B5" s="64" t="s">
        <v>621</v>
      </c>
      <c r="C5" s="65" t="s">
        <v>72</v>
      </c>
      <c r="D5" s="65" t="s">
        <v>272</v>
      </c>
      <c r="E5" s="66" t="s">
        <v>451</v>
      </c>
      <c r="F5" s="63">
        <f t="shared" si="0"/>
        <v>0</v>
      </c>
      <c r="G5" s="63">
        <f>일위대가!J12</f>
        <v>0</v>
      </c>
      <c r="H5" s="63">
        <f>일위대가!L12</f>
        <v>0</v>
      </c>
      <c r="I5" s="63">
        <f>일위대가!N12</f>
        <v>0</v>
      </c>
      <c r="J5" s="68" t="s">
        <v>717</v>
      </c>
      <c r="Z5" s="81">
        <v>83179</v>
      </c>
      <c r="AA5" s="81">
        <v>79980</v>
      </c>
      <c r="AC5" s="81">
        <v>3199</v>
      </c>
    </row>
    <row r="6" spans="2:29" ht="19.7" customHeight="1" x14ac:dyDescent="0.2">
      <c r="B6" s="64" t="s">
        <v>190</v>
      </c>
      <c r="C6" s="65" t="s">
        <v>298</v>
      </c>
      <c r="D6" s="65" t="s">
        <v>30</v>
      </c>
      <c r="E6" s="66" t="s">
        <v>451</v>
      </c>
      <c r="F6" s="63">
        <f t="shared" si="0"/>
        <v>0</v>
      </c>
      <c r="G6" s="63">
        <f>일위대가!J18</f>
        <v>0</v>
      </c>
      <c r="H6" s="63">
        <f>일위대가!L18</f>
        <v>0</v>
      </c>
      <c r="I6" s="63">
        <f>일위대가!N18</f>
        <v>0</v>
      </c>
      <c r="J6" s="68" t="s">
        <v>717</v>
      </c>
      <c r="Z6" s="81">
        <v>76781</v>
      </c>
      <c r="AA6" s="81">
        <v>73828</v>
      </c>
      <c r="AC6" s="81">
        <v>2953</v>
      </c>
    </row>
    <row r="7" spans="2:29" ht="19.7" customHeight="1" x14ac:dyDescent="0.2">
      <c r="B7" s="64" t="s">
        <v>701</v>
      </c>
      <c r="C7" s="65" t="s">
        <v>90</v>
      </c>
      <c r="D7" s="65" t="s">
        <v>30</v>
      </c>
      <c r="E7" s="66" t="s">
        <v>451</v>
      </c>
      <c r="F7" s="63">
        <f t="shared" si="0"/>
        <v>0</v>
      </c>
      <c r="G7" s="63">
        <f>일위대가!J24</f>
        <v>0</v>
      </c>
      <c r="H7" s="63">
        <f>일위대가!L24</f>
        <v>0</v>
      </c>
      <c r="I7" s="63">
        <f>일위대가!N24</f>
        <v>0</v>
      </c>
      <c r="J7" s="68" t="s">
        <v>717</v>
      </c>
      <c r="Z7" s="81">
        <v>99815</v>
      </c>
      <c r="AA7" s="81">
        <v>95976</v>
      </c>
      <c r="AC7" s="81">
        <v>3839</v>
      </c>
    </row>
    <row r="8" spans="2:29" ht="19.7" customHeight="1" x14ac:dyDescent="0.2">
      <c r="B8" s="64" t="s">
        <v>256</v>
      </c>
      <c r="C8" s="65" t="s">
        <v>565</v>
      </c>
      <c r="D8" s="65" t="s">
        <v>109</v>
      </c>
      <c r="E8" s="66" t="s">
        <v>451</v>
      </c>
      <c r="F8" s="63">
        <f t="shared" si="0"/>
        <v>0</v>
      </c>
      <c r="G8" s="63">
        <f>일위대가!J31</f>
        <v>0</v>
      </c>
      <c r="H8" s="63">
        <f>일위대가!L31</f>
        <v>0</v>
      </c>
      <c r="I8" s="63">
        <f>일위대가!N31</f>
        <v>0</v>
      </c>
      <c r="J8" s="68" t="s">
        <v>717</v>
      </c>
      <c r="Z8" s="81">
        <v>33084</v>
      </c>
      <c r="AA8" s="81">
        <v>31509</v>
      </c>
      <c r="AB8" s="81">
        <v>1575</v>
      </c>
    </row>
    <row r="9" spans="2:29" ht="19.7" customHeight="1" x14ac:dyDescent="0.2">
      <c r="B9" s="64" t="s">
        <v>681</v>
      </c>
      <c r="C9" s="65" t="s">
        <v>565</v>
      </c>
      <c r="D9" s="65" t="s">
        <v>466</v>
      </c>
      <c r="E9" s="66" t="s">
        <v>451</v>
      </c>
      <c r="F9" s="63">
        <f t="shared" si="0"/>
        <v>0</v>
      </c>
      <c r="G9" s="63">
        <f>일위대가!J35</f>
        <v>0</v>
      </c>
      <c r="H9" s="63">
        <f>일위대가!L35</f>
        <v>0</v>
      </c>
      <c r="I9" s="63">
        <f>일위대가!N35</f>
        <v>0</v>
      </c>
      <c r="J9" s="68" t="s">
        <v>717</v>
      </c>
      <c r="Z9" s="81">
        <v>22056</v>
      </c>
      <c r="AA9" s="81">
        <v>21006</v>
      </c>
      <c r="AC9" s="81">
        <v>1050</v>
      </c>
    </row>
    <row r="10" spans="2:29" ht="19.7" customHeight="1" x14ac:dyDescent="0.2">
      <c r="B10" s="64" t="s">
        <v>232</v>
      </c>
      <c r="C10" s="65" t="s">
        <v>564</v>
      </c>
      <c r="D10" s="65" t="s">
        <v>640</v>
      </c>
      <c r="E10" s="66" t="s">
        <v>51</v>
      </c>
      <c r="F10" s="63">
        <f t="shared" si="0"/>
        <v>0</v>
      </c>
      <c r="G10" s="63">
        <f>일위대가!J39</f>
        <v>0</v>
      </c>
      <c r="H10" s="63">
        <f>일위대가!L39</f>
        <v>0</v>
      </c>
      <c r="I10" s="63">
        <f>일위대가!N39</f>
        <v>0</v>
      </c>
      <c r="J10" s="68" t="s">
        <v>717</v>
      </c>
      <c r="Z10" s="81">
        <v>25767</v>
      </c>
      <c r="AA10" s="81">
        <v>25262</v>
      </c>
      <c r="AB10" s="81">
        <v>505</v>
      </c>
    </row>
    <row r="11" spans="2:29" ht="19.7" customHeight="1" x14ac:dyDescent="0.2">
      <c r="B11" s="64" t="s">
        <v>383</v>
      </c>
      <c r="C11" s="65" t="s">
        <v>10</v>
      </c>
      <c r="D11" s="65" t="s">
        <v>640</v>
      </c>
      <c r="E11" s="66" t="s">
        <v>451</v>
      </c>
      <c r="F11" s="63">
        <f t="shared" si="0"/>
        <v>0</v>
      </c>
      <c r="G11" s="63">
        <f>일위대가!J44</f>
        <v>0</v>
      </c>
      <c r="H11" s="63">
        <f>일위대가!L44</f>
        <v>0</v>
      </c>
      <c r="I11" s="63">
        <f>일위대가!N44</f>
        <v>0</v>
      </c>
      <c r="J11" s="68" t="s">
        <v>717</v>
      </c>
      <c r="Z11" s="81">
        <v>11440</v>
      </c>
      <c r="AA11" s="81">
        <v>11440</v>
      </c>
    </row>
    <row r="12" spans="2:29" ht="19.7" customHeight="1" x14ac:dyDescent="0.2">
      <c r="B12" s="64" t="s">
        <v>95</v>
      </c>
      <c r="C12" s="65" t="s">
        <v>427</v>
      </c>
      <c r="D12" s="65" t="s">
        <v>640</v>
      </c>
      <c r="E12" s="66" t="s">
        <v>451</v>
      </c>
      <c r="F12" s="63">
        <f t="shared" si="0"/>
        <v>0</v>
      </c>
      <c r="G12" s="63">
        <f>일위대가!J48</f>
        <v>0</v>
      </c>
      <c r="H12" s="63">
        <f>일위대가!L48</f>
        <v>0</v>
      </c>
      <c r="I12" s="63">
        <f>일위대가!N48</f>
        <v>0</v>
      </c>
      <c r="J12" s="68" t="s">
        <v>717</v>
      </c>
      <c r="Z12" s="81">
        <v>8800</v>
      </c>
      <c r="AA12" s="81">
        <v>8800</v>
      </c>
    </row>
    <row r="13" spans="2:29" ht="19.7" customHeight="1" x14ac:dyDescent="0.2">
      <c r="B13" s="64" t="s">
        <v>472</v>
      </c>
      <c r="C13" s="65" t="s">
        <v>426</v>
      </c>
      <c r="D13" s="65" t="s">
        <v>640</v>
      </c>
      <c r="E13" s="66" t="s">
        <v>451</v>
      </c>
      <c r="F13" s="63">
        <f t="shared" si="0"/>
        <v>0</v>
      </c>
      <c r="G13" s="63">
        <f>일위대가!J52</f>
        <v>0</v>
      </c>
      <c r="H13" s="63">
        <f>일위대가!L52</f>
        <v>0</v>
      </c>
      <c r="I13" s="63">
        <f>일위대가!N52</f>
        <v>0</v>
      </c>
      <c r="J13" s="68" t="s">
        <v>717</v>
      </c>
      <c r="Z13" s="81">
        <v>2401</v>
      </c>
      <c r="AA13" s="81">
        <v>2401</v>
      </c>
    </row>
    <row r="14" spans="2:29" ht="19.7" customHeight="1" x14ac:dyDescent="0.2">
      <c r="B14" s="64" t="s">
        <v>35</v>
      </c>
      <c r="C14" s="65" t="s">
        <v>595</v>
      </c>
      <c r="D14" s="65" t="s">
        <v>640</v>
      </c>
      <c r="E14" s="66" t="s">
        <v>451</v>
      </c>
      <c r="F14" s="63">
        <f t="shared" si="0"/>
        <v>0</v>
      </c>
      <c r="G14" s="63">
        <f>일위대가!J56</f>
        <v>0</v>
      </c>
      <c r="H14" s="63">
        <f>일위대가!L56</f>
        <v>0</v>
      </c>
      <c r="I14" s="63">
        <f>일위대가!N56</f>
        <v>0</v>
      </c>
      <c r="J14" s="68" t="s">
        <v>717</v>
      </c>
      <c r="Z14" s="81">
        <v>8004</v>
      </c>
      <c r="AA14" s="81">
        <v>8004</v>
      </c>
    </row>
    <row r="15" spans="2:29" ht="19.7" customHeight="1" x14ac:dyDescent="0.2">
      <c r="B15" s="64" t="s">
        <v>456</v>
      </c>
      <c r="C15" s="65" t="s">
        <v>511</v>
      </c>
      <c r="D15" s="65" t="s">
        <v>640</v>
      </c>
      <c r="E15" s="66" t="s">
        <v>451</v>
      </c>
      <c r="F15" s="63">
        <f t="shared" si="0"/>
        <v>0</v>
      </c>
      <c r="G15" s="63">
        <f>일위대가!J60</f>
        <v>0</v>
      </c>
      <c r="H15" s="63">
        <f>일위대가!L60</f>
        <v>0</v>
      </c>
      <c r="I15" s="63">
        <f>일위대가!N60</f>
        <v>0</v>
      </c>
      <c r="J15" s="68" t="s">
        <v>717</v>
      </c>
      <c r="Z15" s="81">
        <v>5445</v>
      </c>
      <c r="AA15" s="81">
        <v>5251</v>
      </c>
      <c r="AB15" s="81">
        <v>157</v>
      </c>
      <c r="AC15" s="81">
        <v>37</v>
      </c>
    </row>
    <row r="16" spans="2:29" ht="19.7" customHeight="1" x14ac:dyDescent="0.2">
      <c r="B16" s="64" t="s">
        <v>18</v>
      </c>
      <c r="C16" s="65" t="s">
        <v>182</v>
      </c>
      <c r="D16" s="65" t="s">
        <v>640</v>
      </c>
      <c r="E16" s="66" t="s">
        <v>451</v>
      </c>
      <c r="F16" s="63">
        <f t="shared" si="0"/>
        <v>0</v>
      </c>
      <c r="G16" s="63">
        <f>일위대가!J65</f>
        <v>0</v>
      </c>
      <c r="H16" s="63">
        <f>일위대가!L65</f>
        <v>0</v>
      </c>
      <c r="I16" s="63">
        <f>일위대가!N65</f>
        <v>0</v>
      </c>
      <c r="J16" s="68" t="s">
        <v>717</v>
      </c>
      <c r="Z16" s="81">
        <v>34489</v>
      </c>
      <c r="AA16" s="81">
        <v>30522</v>
      </c>
      <c r="AC16" s="81">
        <v>3967</v>
      </c>
    </row>
    <row r="17" spans="2:29" ht="19.7" customHeight="1" x14ac:dyDescent="0.2">
      <c r="B17" s="64" t="s">
        <v>534</v>
      </c>
      <c r="C17" s="65" t="s">
        <v>614</v>
      </c>
      <c r="D17" s="65" t="s">
        <v>109</v>
      </c>
      <c r="E17" s="66" t="s">
        <v>451</v>
      </c>
      <c r="F17" s="63">
        <f t="shared" si="0"/>
        <v>0</v>
      </c>
      <c r="G17" s="63">
        <f>일위대가!J73</f>
        <v>0</v>
      </c>
      <c r="H17" s="63">
        <f>일위대가!L73</f>
        <v>0</v>
      </c>
      <c r="I17" s="63">
        <f>일위대가!N73</f>
        <v>0</v>
      </c>
      <c r="J17" s="68" t="s">
        <v>717</v>
      </c>
      <c r="Z17" s="81">
        <v>117226</v>
      </c>
      <c r="AA17" s="81">
        <v>101579</v>
      </c>
      <c r="AB17" s="81">
        <v>8533</v>
      </c>
      <c r="AC17" s="81">
        <v>7114</v>
      </c>
    </row>
    <row r="18" spans="2:29" ht="19.7" customHeight="1" x14ac:dyDescent="0.2">
      <c r="B18" s="64" t="s">
        <v>78</v>
      </c>
      <c r="C18" s="65" t="s">
        <v>614</v>
      </c>
      <c r="D18" s="65" t="s">
        <v>30</v>
      </c>
      <c r="E18" s="66" t="s">
        <v>451</v>
      </c>
      <c r="F18" s="63">
        <f t="shared" si="0"/>
        <v>0</v>
      </c>
      <c r="G18" s="63">
        <f>일위대가!J79</f>
        <v>0</v>
      </c>
      <c r="H18" s="63">
        <f>일위대가!L79</f>
        <v>0</v>
      </c>
      <c r="I18" s="63">
        <f>일위대가!N79</f>
        <v>0</v>
      </c>
      <c r="J18" s="68" t="s">
        <v>717</v>
      </c>
      <c r="Z18" s="81">
        <v>53109</v>
      </c>
      <c r="AA18" s="81">
        <v>52068</v>
      </c>
      <c r="AB18" s="81">
        <v>1041</v>
      </c>
    </row>
    <row r="19" spans="2:29" ht="19.7" customHeight="1" x14ac:dyDescent="0.2">
      <c r="B19" s="64" t="s">
        <v>501</v>
      </c>
      <c r="C19" s="65" t="s">
        <v>327</v>
      </c>
      <c r="D19" s="65" t="s">
        <v>76</v>
      </c>
      <c r="E19" s="66" t="s">
        <v>451</v>
      </c>
      <c r="F19" s="63">
        <f t="shared" si="0"/>
        <v>0</v>
      </c>
      <c r="G19" s="63">
        <f>일위대가!J84</f>
        <v>0</v>
      </c>
      <c r="H19" s="63">
        <f>일위대가!L84</f>
        <v>0</v>
      </c>
      <c r="I19" s="63">
        <f>일위대가!N84</f>
        <v>0</v>
      </c>
      <c r="J19" s="68" t="s">
        <v>717</v>
      </c>
      <c r="Z19" s="81">
        <v>18710</v>
      </c>
      <c r="AA19" s="81">
        <v>18344</v>
      </c>
      <c r="AC19" s="81">
        <v>366</v>
      </c>
    </row>
    <row r="20" spans="2:29" ht="19.7" customHeight="1" x14ac:dyDescent="0.2">
      <c r="B20" s="64" t="s">
        <v>45</v>
      </c>
      <c r="C20" s="65" t="s">
        <v>674</v>
      </c>
      <c r="D20" s="65" t="s">
        <v>89</v>
      </c>
      <c r="E20" s="66" t="s">
        <v>451</v>
      </c>
      <c r="F20" s="63">
        <f t="shared" si="0"/>
        <v>0</v>
      </c>
      <c r="G20" s="63">
        <f>일위대가!J88</f>
        <v>0</v>
      </c>
      <c r="H20" s="63">
        <f>일위대가!L88</f>
        <v>0</v>
      </c>
      <c r="I20" s="63">
        <f>일위대가!N88</f>
        <v>0</v>
      </c>
      <c r="J20" s="68" t="s">
        <v>717</v>
      </c>
      <c r="Z20" s="81">
        <v>94594</v>
      </c>
      <c r="AA20" s="81">
        <v>88777</v>
      </c>
      <c r="AB20" s="81">
        <v>3705</v>
      </c>
      <c r="AC20" s="81">
        <v>2112</v>
      </c>
    </row>
    <row r="21" spans="2:29" ht="19.7" customHeight="1" x14ac:dyDescent="0.2">
      <c r="B21" s="64" t="s">
        <v>551</v>
      </c>
      <c r="C21" s="65" t="s">
        <v>674</v>
      </c>
      <c r="D21" s="65" t="s">
        <v>109</v>
      </c>
      <c r="E21" s="66" t="s">
        <v>451</v>
      </c>
      <c r="F21" s="63">
        <f t="shared" si="0"/>
        <v>0</v>
      </c>
      <c r="G21" s="63">
        <f>일위대가!J94</f>
        <v>0</v>
      </c>
      <c r="H21" s="63">
        <f>일위대가!L94</f>
        <v>0</v>
      </c>
      <c r="I21" s="63">
        <f>일위대가!N94</f>
        <v>0</v>
      </c>
      <c r="J21" s="68" t="s">
        <v>717</v>
      </c>
      <c r="Z21" s="81">
        <v>77691</v>
      </c>
      <c r="AA21" s="81">
        <v>73249</v>
      </c>
      <c r="AB21" s="81">
        <v>2886</v>
      </c>
      <c r="AC21" s="81">
        <v>1556</v>
      </c>
    </row>
    <row r="22" spans="2:29" ht="19.7" customHeight="1" x14ac:dyDescent="0.2">
      <c r="B22" s="64" t="s">
        <v>278</v>
      </c>
      <c r="C22" s="65" t="s">
        <v>674</v>
      </c>
      <c r="D22" s="65" t="s">
        <v>466</v>
      </c>
      <c r="E22" s="66" t="s">
        <v>451</v>
      </c>
      <c r="F22" s="63">
        <f t="shared" si="0"/>
        <v>0</v>
      </c>
      <c r="G22" s="63">
        <f>일위대가!J100</f>
        <v>0</v>
      </c>
      <c r="H22" s="63">
        <f>일위대가!L100</f>
        <v>0</v>
      </c>
      <c r="I22" s="63">
        <f>일위대가!N100</f>
        <v>0</v>
      </c>
      <c r="J22" s="68" t="s">
        <v>717</v>
      </c>
      <c r="Z22" s="81">
        <v>69362</v>
      </c>
      <c r="AA22" s="81">
        <v>68002</v>
      </c>
      <c r="AB22" s="81">
        <v>1360</v>
      </c>
    </row>
    <row r="23" spans="2:29" ht="19.7" customHeight="1" x14ac:dyDescent="0.2">
      <c r="B23" s="64" t="s">
        <v>215</v>
      </c>
      <c r="C23" s="65" t="s">
        <v>3</v>
      </c>
      <c r="D23" s="65" t="s">
        <v>212</v>
      </c>
      <c r="E23" s="66" t="s">
        <v>451</v>
      </c>
      <c r="F23" s="63">
        <f t="shared" si="0"/>
        <v>0</v>
      </c>
      <c r="G23" s="63">
        <f>일위대가!J105</f>
        <v>0</v>
      </c>
      <c r="H23" s="63">
        <f>일위대가!L105</f>
        <v>0</v>
      </c>
      <c r="I23" s="63">
        <f>일위대가!N105</f>
        <v>0</v>
      </c>
      <c r="J23" s="68" t="s">
        <v>717</v>
      </c>
      <c r="Z23" s="81">
        <v>204711</v>
      </c>
      <c r="AA23" s="81">
        <v>171653</v>
      </c>
      <c r="AB23" s="81">
        <v>20607</v>
      </c>
      <c r="AC23" s="81">
        <v>12451</v>
      </c>
    </row>
    <row r="24" spans="2:29" ht="19.7" customHeight="1" x14ac:dyDescent="0.2">
      <c r="B24" s="64" t="s">
        <v>651</v>
      </c>
      <c r="C24" s="65" t="s">
        <v>3</v>
      </c>
      <c r="D24" s="65" t="s">
        <v>6</v>
      </c>
      <c r="E24" s="66" t="s">
        <v>451</v>
      </c>
      <c r="F24" s="63">
        <f t="shared" si="0"/>
        <v>0</v>
      </c>
      <c r="G24" s="63">
        <f>일위대가!J111</f>
        <v>0</v>
      </c>
      <c r="H24" s="63">
        <f>일위대가!L111</f>
        <v>0</v>
      </c>
      <c r="I24" s="63">
        <f>일위대가!N111</f>
        <v>0</v>
      </c>
      <c r="J24" s="68" t="s">
        <v>717</v>
      </c>
      <c r="Z24" s="81">
        <v>271809</v>
      </c>
      <c r="AA24" s="81">
        <v>228918</v>
      </c>
      <c r="AB24" s="81">
        <v>15953</v>
      </c>
      <c r="AC24" s="81">
        <v>26938</v>
      </c>
    </row>
    <row r="25" spans="2:29" ht="19.7" customHeight="1" x14ac:dyDescent="0.2">
      <c r="B25" s="64" t="s">
        <v>177</v>
      </c>
      <c r="C25" s="65" t="s">
        <v>3</v>
      </c>
      <c r="D25" s="65" t="s">
        <v>368</v>
      </c>
      <c r="E25" s="66" t="s">
        <v>451</v>
      </c>
      <c r="F25" s="63">
        <f t="shared" si="0"/>
        <v>0</v>
      </c>
      <c r="G25" s="63">
        <f>일위대가!J117</f>
        <v>0</v>
      </c>
      <c r="H25" s="63">
        <f>일위대가!L117</f>
        <v>0</v>
      </c>
      <c r="I25" s="63">
        <f>일위대가!N117</f>
        <v>0</v>
      </c>
      <c r="J25" s="68" t="s">
        <v>717</v>
      </c>
      <c r="Z25" s="81">
        <v>204711</v>
      </c>
      <c r="AA25" s="81">
        <v>171653</v>
      </c>
      <c r="AB25" s="81">
        <v>20607</v>
      </c>
      <c r="AC25" s="81">
        <v>12451</v>
      </c>
    </row>
    <row r="26" spans="2:29" ht="19.7" customHeight="1" x14ac:dyDescent="0.2">
      <c r="B26" s="64" t="s">
        <v>629</v>
      </c>
      <c r="C26" s="65" t="s">
        <v>84</v>
      </c>
      <c r="D26" s="65" t="s">
        <v>297</v>
      </c>
      <c r="E26" s="66" t="s">
        <v>465</v>
      </c>
      <c r="F26" s="63">
        <f t="shared" si="0"/>
        <v>0</v>
      </c>
      <c r="G26" s="63">
        <f>일위대가!J123</f>
        <v>0</v>
      </c>
      <c r="H26" s="63">
        <f>일위대가!L123</f>
        <v>0</v>
      </c>
      <c r="I26" s="63">
        <f>일위대가!N123</f>
        <v>0</v>
      </c>
      <c r="J26" s="68" t="s">
        <v>582</v>
      </c>
      <c r="Z26" s="81">
        <v>624127</v>
      </c>
      <c r="AA26" s="81">
        <v>545893</v>
      </c>
      <c r="AB26" s="81">
        <v>63008</v>
      </c>
      <c r="AC26" s="81">
        <v>15226</v>
      </c>
    </row>
    <row r="27" spans="2:29" ht="19.7" customHeight="1" x14ac:dyDescent="0.2">
      <c r="B27" s="64" t="s">
        <v>268</v>
      </c>
      <c r="C27" s="65" t="s">
        <v>673</v>
      </c>
      <c r="D27" s="65" t="s">
        <v>508</v>
      </c>
      <c r="E27" s="66" t="s">
        <v>506</v>
      </c>
      <c r="F27" s="63">
        <f t="shared" si="0"/>
        <v>0</v>
      </c>
      <c r="G27" s="63">
        <f>일위대가!J131</f>
        <v>0</v>
      </c>
      <c r="H27" s="63">
        <f>일위대가!L131</f>
        <v>0</v>
      </c>
      <c r="I27" s="63">
        <f>일위대가!N131</f>
        <v>0</v>
      </c>
      <c r="J27" s="68" t="s">
        <v>717</v>
      </c>
      <c r="Z27" s="81">
        <v>29990</v>
      </c>
      <c r="AB27" s="81">
        <v>29990</v>
      </c>
    </row>
    <row r="28" spans="2:29" ht="19.7" customHeight="1" x14ac:dyDescent="0.2">
      <c r="B28" s="64" t="s">
        <v>686</v>
      </c>
      <c r="C28" s="65" t="s">
        <v>326</v>
      </c>
      <c r="D28" s="65" t="s">
        <v>466</v>
      </c>
      <c r="E28" s="66" t="s">
        <v>451</v>
      </c>
      <c r="F28" s="63">
        <f t="shared" si="0"/>
        <v>0</v>
      </c>
      <c r="G28" s="63">
        <f>일위대가!J141</f>
        <v>0</v>
      </c>
      <c r="H28" s="63">
        <f>일위대가!L141</f>
        <v>0</v>
      </c>
      <c r="I28" s="63">
        <f>일위대가!N141</f>
        <v>0</v>
      </c>
      <c r="J28" s="68" t="s">
        <v>717</v>
      </c>
      <c r="Z28" s="81">
        <v>49746</v>
      </c>
      <c r="AA28" s="81">
        <v>35849</v>
      </c>
      <c r="AB28" s="81">
        <v>6759</v>
      </c>
      <c r="AC28" s="81">
        <v>7138</v>
      </c>
    </row>
    <row r="29" spans="2:29" ht="19.7" customHeight="1" x14ac:dyDescent="0.2">
      <c r="B29" s="64" t="s">
        <v>244</v>
      </c>
      <c r="C29" s="65" t="s">
        <v>207</v>
      </c>
      <c r="D29" s="65" t="s">
        <v>680</v>
      </c>
      <c r="E29" s="66" t="s">
        <v>451</v>
      </c>
      <c r="F29" s="63">
        <f t="shared" si="0"/>
        <v>0</v>
      </c>
      <c r="G29" s="63">
        <f>일위대가!J146</f>
        <v>0</v>
      </c>
      <c r="H29" s="63">
        <f>일위대가!L146</f>
        <v>0</v>
      </c>
      <c r="I29" s="63">
        <f>일위대가!N146</f>
        <v>0</v>
      </c>
      <c r="J29" s="68" t="s">
        <v>717</v>
      </c>
      <c r="Z29" s="81">
        <v>21791</v>
      </c>
      <c r="AA29" s="81">
        <v>16570</v>
      </c>
      <c r="AB29" s="81">
        <v>4890</v>
      </c>
      <c r="AC29" s="81">
        <v>331</v>
      </c>
    </row>
    <row r="30" spans="2:29" ht="19.7" customHeight="1" x14ac:dyDescent="0.2">
      <c r="B30" s="64" t="s">
        <v>669</v>
      </c>
      <c r="C30" s="65" t="s">
        <v>591</v>
      </c>
      <c r="D30" s="65" t="s">
        <v>639</v>
      </c>
      <c r="E30" s="66" t="s">
        <v>451</v>
      </c>
      <c r="F30" s="63">
        <f t="shared" si="0"/>
        <v>0</v>
      </c>
      <c r="G30" s="63">
        <f>일위대가!J152</f>
        <v>0</v>
      </c>
      <c r="H30" s="63">
        <f>일위대가!L152</f>
        <v>0</v>
      </c>
      <c r="I30" s="63">
        <f>일위대가!N152</f>
        <v>0</v>
      </c>
      <c r="J30" s="68" t="s">
        <v>717</v>
      </c>
      <c r="Z30" s="81">
        <v>230842</v>
      </c>
      <c r="AA30" s="81">
        <v>21711</v>
      </c>
      <c r="AB30" s="81">
        <v>208890</v>
      </c>
      <c r="AC30" s="81">
        <v>241</v>
      </c>
    </row>
    <row r="31" spans="2:29" ht="19.7" customHeight="1" x14ac:dyDescent="0.2">
      <c r="B31" s="64" t="s">
        <v>104</v>
      </c>
      <c r="C31" s="65" t="s">
        <v>22</v>
      </c>
      <c r="D31" s="65" t="s">
        <v>513</v>
      </c>
      <c r="E31" s="66" t="s">
        <v>521</v>
      </c>
      <c r="F31" s="63">
        <f t="shared" si="0"/>
        <v>0</v>
      </c>
      <c r="G31" s="63">
        <f>일위대가!J159</f>
        <v>0</v>
      </c>
      <c r="H31" s="63">
        <f>일위대가!L159</f>
        <v>0</v>
      </c>
      <c r="I31" s="63">
        <f>일위대가!N159</f>
        <v>0</v>
      </c>
      <c r="J31" s="68" t="s">
        <v>717</v>
      </c>
      <c r="Z31" s="81">
        <v>30334</v>
      </c>
      <c r="AA31" s="81">
        <v>23247</v>
      </c>
      <c r="AB31" s="81">
        <v>3644</v>
      </c>
      <c r="AC31" s="81">
        <v>3443</v>
      </c>
    </row>
    <row r="32" spans="2:29" ht="19.7" customHeight="1" x14ac:dyDescent="0.2">
      <c r="B32" s="70" t="s">
        <v>366</v>
      </c>
      <c r="C32" s="71" t="s">
        <v>569</v>
      </c>
      <c r="D32" s="71" t="s">
        <v>38</v>
      </c>
      <c r="E32" s="73" t="s">
        <v>533</v>
      </c>
      <c r="F32" s="75">
        <f t="shared" si="0"/>
        <v>0</v>
      </c>
      <c r="G32" s="75">
        <f>일위대가!J166</f>
        <v>0</v>
      </c>
      <c r="H32" s="75">
        <f>일위대가!L166</f>
        <v>0</v>
      </c>
      <c r="I32" s="75">
        <f>일위대가!N166</f>
        <v>0</v>
      </c>
      <c r="J32" s="76" t="s">
        <v>717</v>
      </c>
      <c r="Z32" s="81">
        <v>36064</v>
      </c>
      <c r="AA32" s="81">
        <v>31880</v>
      </c>
      <c r="AB32" s="81">
        <v>4184</v>
      </c>
    </row>
    <row r="33" spans="2:29" ht="19.7" customHeight="1" x14ac:dyDescent="0.2">
      <c r="B33" s="64" t="s">
        <v>590</v>
      </c>
      <c r="C33" s="65" t="s">
        <v>591</v>
      </c>
      <c r="D33" s="65" t="s">
        <v>386</v>
      </c>
      <c r="E33" s="66" t="s">
        <v>451</v>
      </c>
      <c r="F33" s="63">
        <f t="shared" si="0"/>
        <v>0</v>
      </c>
      <c r="G33" s="63">
        <f>일위대가!J175</f>
        <v>0</v>
      </c>
      <c r="H33" s="63">
        <f>일위대가!L175</f>
        <v>0</v>
      </c>
      <c r="I33" s="63">
        <f>일위대가!N175</f>
        <v>0</v>
      </c>
      <c r="J33" s="68" t="s">
        <v>717</v>
      </c>
      <c r="Z33" s="81">
        <v>284144</v>
      </c>
      <c r="AA33" s="81">
        <v>24666</v>
      </c>
      <c r="AB33" s="81">
        <v>259272</v>
      </c>
      <c r="AC33" s="81">
        <v>206</v>
      </c>
    </row>
    <row r="34" spans="2:29" ht="19.7" customHeight="1" x14ac:dyDescent="0.2">
      <c r="B34" s="64" t="s">
        <v>318</v>
      </c>
      <c r="C34" s="65" t="s">
        <v>566</v>
      </c>
      <c r="D34" s="65" t="s">
        <v>283</v>
      </c>
      <c r="E34" s="66" t="s">
        <v>451</v>
      </c>
      <c r="F34" s="63">
        <f t="shared" si="0"/>
        <v>0</v>
      </c>
      <c r="G34" s="63">
        <f>일위대가!J182</f>
        <v>0</v>
      </c>
      <c r="H34" s="63">
        <f>일위대가!L182</f>
        <v>0</v>
      </c>
      <c r="I34" s="63">
        <f>일위대가!N182</f>
        <v>0</v>
      </c>
      <c r="J34" s="68" t="s">
        <v>717</v>
      </c>
      <c r="Z34" s="81">
        <v>129526</v>
      </c>
      <c r="AA34" s="81">
        <v>126987</v>
      </c>
      <c r="AC34" s="81">
        <v>2539</v>
      </c>
    </row>
    <row r="35" spans="2:29" ht="19.7" customHeight="1" x14ac:dyDescent="0.2">
      <c r="B35" s="64" t="s">
        <v>613</v>
      </c>
      <c r="C35" s="65" t="s">
        <v>566</v>
      </c>
      <c r="D35" s="65" t="s">
        <v>75</v>
      </c>
      <c r="E35" s="66" t="s">
        <v>451</v>
      </c>
      <c r="F35" s="63">
        <f t="shared" si="0"/>
        <v>0</v>
      </c>
      <c r="G35" s="63">
        <f>일위대가!J188</f>
        <v>0</v>
      </c>
      <c r="H35" s="63">
        <f>일위대가!L188</f>
        <v>0</v>
      </c>
      <c r="I35" s="63">
        <f>일위대가!N188</f>
        <v>0</v>
      </c>
      <c r="J35" s="68" t="s">
        <v>717</v>
      </c>
      <c r="Z35" s="81">
        <v>129526</v>
      </c>
      <c r="AA35" s="81">
        <v>126987</v>
      </c>
      <c r="AC35" s="81">
        <v>2539</v>
      </c>
    </row>
    <row r="36" spans="2:29" ht="19.7" customHeight="1" x14ac:dyDescent="0.2">
      <c r="B36" s="64" t="s">
        <v>346</v>
      </c>
      <c r="C36" s="65" t="s">
        <v>352</v>
      </c>
      <c r="D36" s="65" t="s">
        <v>537</v>
      </c>
      <c r="E36" s="66" t="s">
        <v>521</v>
      </c>
      <c r="F36" s="63">
        <f t="shared" si="0"/>
        <v>0</v>
      </c>
      <c r="G36" s="63">
        <f>일위대가!J194</f>
        <v>0</v>
      </c>
      <c r="H36" s="63">
        <f>일위대가!L194</f>
        <v>0</v>
      </c>
      <c r="I36" s="63">
        <f>일위대가!N194</f>
        <v>0</v>
      </c>
      <c r="J36" s="68" t="s">
        <v>717</v>
      </c>
      <c r="Z36" s="81">
        <v>247294</v>
      </c>
      <c r="AA36" s="81">
        <v>113564</v>
      </c>
      <c r="AB36" s="81">
        <v>133730</v>
      </c>
    </row>
    <row r="37" spans="2:29" ht="19.7" customHeight="1" x14ac:dyDescent="0.2">
      <c r="B37" s="64" t="s">
        <v>548</v>
      </c>
      <c r="C37" s="65" t="s">
        <v>275</v>
      </c>
      <c r="D37" s="65" t="s">
        <v>251</v>
      </c>
      <c r="E37" s="66" t="s">
        <v>420</v>
      </c>
      <c r="F37" s="63">
        <f t="shared" si="0"/>
        <v>0</v>
      </c>
      <c r="G37" s="63">
        <f>일위대가!J200</f>
        <v>0</v>
      </c>
      <c r="H37" s="63">
        <f>일위대가!L200</f>
        <v>0</v>
      </c>
      <c r="I37" s="63">
        <f>일위대가!N200</f>
        <v>0</v>
      </c>
      <c r="J37" s="68" t="s">
        <v>717</v>
      </c>
      <c r="Z37" s="81">
        <v>1365</v>
      </c>
      <c r="AB37" s="81">
        <v>1300</v>
      </c>
      <c r="AC37" s="81">
        <v>65</v>
      </c>
    </row>
    <row r="38" spans="2:29" ht="19.7" customHeight="1" x14ac:dyDescent="0.2">
      <c r="B38" s="64" t="s">
        <v>294</v>
      </c>
      <c r="C38" s="65" t="s">
        <v>536</v>
      </c>
      <c r="D38" s="65" t="s">
        <v>81</v>
      </c>
      <c r="E38" s="66" t="s">
        <v>276</v>
      </c>
      <c r="F38" s="63">
        <f t="shared" si="0"/>
        <v>0</v>
      </c>
      <c r="G38" s="63">
        <f>일위대가!J204</f>
        <v>0</v>
      </c>
      <c r="H38" s="63">
        <f>일위대가!L204</f>
        <v>0</v>
      </c>
      <c r="I38" s="63">
        <f>일위대가!N204</f>
        <v>0</v>
      </c>
      <c r="J38" s="68" t="s">
        <v>717</v>
      </c>
      <c r="Z38" s="81">
        <v>16053</v>
      </c>
      <c r="AA38" s="81">
        <v>16053</v>
      </c>
    </row>
    <row r="39" spans="2:29" ht="19.7" customHeight="1" x14ac:dyDescent="0.2">
      <c r="B39" s="64" t="s">
        <v>561</v>
      </c>
      <c r="C39" s="65" t="s">
        <v>536</v>
      </c>
      <c r="D39" s="65" t="s">
        <v>233</v>
      </c>
      <c r="E39" s="66" t="s">
        <v>51</v>
      </c>
      <c r="F39" s="63">
        <f t="shared" si="0"/>
        <v>0</v>
      </c>
      <c r="G39" s="63">
        <f>일위대가!J207</f>
        <v>0</v>
      </c>
      <c r="H39" s="63">
        <f>일위대가!L207</f>
        <v>0</v>
      </c>
      <c r="I39" s="63">
        <f>일위대가!N207</f>
        <v>0</v>
      </c>
      <c r="J39" s="68" t="s">
        <v>717</v>
      </c>
      <c r="Z39" s="81">
        <v>96358</v>
      </c>
      <c r="AA39" s="81">
        <v>96358</v>
      </c>
    </row>
    <row r="40" spans="2:29" ht="19.7" customHeight="1" x14ac:dyDescent="0.2">
      <c r="B40" s="64" t="s">
        <v>313</v>
      </c>
      <c r="C40" s="65" t="s">
        <v>236</v>
      </c>
      <c r="D40" s="65" t="s">
        <v>717</v>
      </c>
      <c r="E40" s="66" t="s">
        <v>451</v>
      </c>
      <c r="F40" s="63">
        <f t="shared" si="0"/>
        <v>0</v>
      </c>
      <c r="G40" s="63">
        <f>일위대가!J210</f>
        <v>0</v>
      </c>
      <c r="H40" s="63">
        <f>일위대가!L210</f>
        <v>0</v>
      </c>
      <c r="I40" s="63">
        <f>일위대가!N210</f>
        <v>0</v>
      </c>
      <c r="J40" s="68" t="s">
        <v>717</v>
      </c>
      <c r="Z40" s="81">
        <v>3277</v>
      </c>
      <c r="AA40" s="81">
        <v>3121</v>
      </c>
      <c r="AB40" s="81">
        <v>156</v>
      </c>
    </row>
    <row r="41" spans="2:29" ht="19.7" customHeight="1" x14ac:dyDescent="0.2">
      <c r="B41" s="70" t="s">
        <v>509</v>
      </c>
      <c r="C41" s="71" t="s">
        <v>24</v>
      </c>
      <c r="D41" s="71" t="s">
        <v>717</v>
      </c>
      <c r="E41" s="73" t="s">
        <v>276</v>
      </c>
      <c r="F41" s="75">
        <f t="shared" si="0"/>
        <v>0</v>
      </c>
      <c r="G41" s="75">
        <f>일위대가!J214</f>
        <v>0</v>
      </c>
      <c r="H41" s="75">
        <f>일위대가!L214</f>
        <v>0</v>
      </c>
      <c r="I41" s="75">
        <f>일위대가!N214</f>
        <v>0</v>
      </c>
      <c r="J41" s="76" t="s">
        <v>717</v>
      </c>
      <c r="Z41" s="81">
        <v>27918</v>
      </c>
      <c r="AA41" s="81">
        <v>21559</v>
      </c>
      <c r="AB41" s="81">
        <v>3746</v>
      </c>
      <c r="AC41" s="81">
        <v>2613</v>
      </c>
    </row>
    <row r="42" spans="2:29" x14ac:dyDescent="0.2">
      <c r="B42" s="29"/>
      <c r="C42" s="29"/>
      <c r="D42" s="29"/>
      <c r="E42" s="29"/>
      <c r="F42" s="29"/>
      <c r="G42" s="29"/>
      <c r="H42" s="29"/>
      <c r="I42" s="29"/>
      <c r="J42" s="29"/>
    </row>
  </sheetData>
  <mergeCells count="1">
    <mergeCell ref="B1:J2"/>
  </mergeCells>
  <phoneticPr fontId="10" type="noConversion"/>
  <pageMargins left="0.86614173228346458" right="7.874015748031496E-2" top="0.59055118110236215" bottom="0.59055118110236215" header="0.5" footer="0.5"/>
  <pageSetup paperSize="9" scale="80" orientation="landscape" copies="0"/>
  <headerFooter alignWithMargins="0"/>
  <rowBreaks count="1" manualBreakCount="1">
    <brk id="32" min="2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8"/>
  <sheetViews>
    <sheetView workbookViewId="0">
      <pane ySplit="4" topLeftCell="A134" activePane="bottomLeft" state="frozen"/>
      <selection pane="bottomLeft" activeCell="A5" sqref="A5"/>
    </sheetView>
  </sheetViews>
  <sheetFormatPr defaultRowHeight="12.75" x14ac:dyDescent="0.2"/>
  <cols>
    <col min="1" max="1" width="0.7109375" customWidth="1"/>
    <col min="2" max="2" width="8" customWidth="1"/>
    <col min="3" max="3" width="26.28515625" customWidth="1"/>
    <col min="4" max="4" width="23.28515625" customWidth="1"/>
    <col min="5" max="5" width="7.140625" customWidth="1"/>
    <col min="6" max="6" width="4" customWidth="1"/>
    <col min="7" max="7" width="10" customWidth="1"/>
    <col min="8" max="8" width="11.5703125" customWidth="1"/>
    <col min="9" max="9" width="10" customWidth="1"/>
    <col min="10" max="10" width="11.5703125" customWidth="1"/>
    <col min="11" max="11" width="9.7109375" customWidth="1"/>
    <col min="12" max="12" width="11.28515625" customWidth="1"/>
    <col min="13" max="13" width="9.7109375" customWidth="1"/>
    <col min="14" max="14" width="11.28515625" customWidth="1"/>
    <col min="15" max="15" width="9.5703125" customWidth="1"/>
  </cols>
  <sheetData>
    <row r="1" spans="2:15" ht="24.95" customHeight="1" x14ac:dyDescent="0.2">
      <c r="B1" s="102" t="s">
        <v>79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</row>
    <row r="2" spans="2:15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</row>
    <row r="3" spans="2:15" ht="15.4" customHeight="1" x14ac:dyDescent="0.2">
      <c r="B3" s="110" t="s">
        <v>527</v>
      </c>
      <c r="C3" s="104" t="s">
        <v>463</v>
      </c>
      <c r="D3" s="104" t="s">
        <v>562</v>
      </c>
      <c r="E3" s="104" t="s">
        <v>23</v>
      </c>
      <c r="F3" s="104" t="s">
        <v>270</v>
      </c>
      <c r="G3" s="106" t="s">
        <v>683</v>
      </c>
      <c r="H3" s="107"/>
      <c r="I3" s="106" t="s">
        <v>601</v>
      </c>
      <c r="J3" s="107"/>
      <c r="K3" s="106" t="s">
        <v>443</v>
      </c>
      <c r="L3" s="107"/>
      <c r="M3" s="106" t="s">
        <v>49</v>
      </c>
      <c r="N3" s="107"/>
      <c r="O3" s="108" t="s">
        <v>163</v>
      </c>
    </row>
    <row r="4" spans="2:15" ht="19.7" customHeight="1" x14ac:dyDescent="0.2">
      <c r="B4" s="111"/>
      <c r="C4" s="105"/>
      <c r="D4" s="105"/>
      <c r="E4" s="105"/>
      <c r="F4" s="105"/>
      <c r="G4" s="33" t="s">
        <v>1</v>
      </c>
      <c r="H4" s="32" t="s">
        <v>369</v>
      </c>
      <c r="I4" s="33" t="s">
        <v>1</v>
      </c>
      <c r="J4" s="32" t="s">
        <v>369</v>
      </c>
      <c r="K4" s="33" t="s">
        <v>1</v>
      </c>
      <c r="L4" s="32" t="s">
        <v>369</v>
      </c>
      <c r="M4" s="33" t="s">
        <v>1</v>
      </c>
      <c r="N4" s="32" t="s">
        <v>369</v>
      </c>
      <c r="O4" s="109"/>
    </row>
    <row r="5" spans="2:15" ht="19.7" customHeight="1" x14ac:dyDescent="0.2">
      <c r="B5" s="57" t="s">
        <v>228</v>
      </c>
      <c r="C5" s="58" t="s">
        <v>298</v>
      </c>
      <c r="D5" s="58" t="s">
        <v>109</v>
      </c>
      <c r="E5" s="59"/>
      <c r="F5" s="60" t="s">
        <v>451</v>
      </c>
      <c r="G5" s="61"/>
      <c r="H5" s="59"/>
      <c r="I5" s="61"/>
      <c r="J5" s="63">
        <f>TRUNC(J10)</f>
        <v>0</v>
      </c>
      <c r="K5" s="61"/>
      <c r="L5" s="63">
        <f>TRUNC(L10)</f>
        <v>0</v>
      </c>
      <c r="M5" s="61"/>
      <c r="N5" s="63">
        <f>TRUNC(N10)</f>
        <v>0</v>
      </c>
      <c r="O5" s="62" t="s">
        <v>717</v>
      </c>
    </row>
    <row r="6" spans="2:15" ht="19.7" customHeight="1" x14ac:dyDescent="0.2">
      <c r="B6" s="64" t="s">
        <v>717</v>
      </c>
      <c r="C6" s="65" t="s">
        <v>552</v>
      </c>
      <c r="D6" s="65" t="s">
        <v>717</v>
      </c>
      <c r="E6" s="59">
        <v>2</v>
      </c>
      <c r="F6" s="66" t="s">
        <v>646</v>
      </c>
      <c r="G6" s="61"/>
      <c r="H6" s="59"/>
      <c r="I6" s="67"/>
      <c r="J6" s="63">
        <f>TRUNC(E6*I6,0)</f>
        <v>0</v>
      </c>
      <c r="K6" s="67"/>
      <c r="L6" s="63">
        <f>TRUNC(E6*K6,0)</f>
        <v>0</v>
      </c>
      <c r="M6" s="67"/>
      <c r="N6" s="63">
        <f>TRUNC(E6*M6,0)</f>
        <v>0</v>
      </c>
      <c r="O6" s="68" t="s">
        <v>717</v>
      </c>
    </row>
    <row r="7" spans="2:15" ht="19.7" customHeight="1" x14ac:dyDescent="0.2">
      <c r="B7" s="64" t="s">
        <v>717</v>
      </c>
      <c r="C7" s="65" t="s">
        <v>571</v>
      </c>
      <c r="D7" s="65" t="s">
        <v>717</v>
      </c>
      <c r="E7" s="59">
        <v>1</v>
      </c>
      <c r="F7" s="66" t="s">
        <v>646</v>
      </c>
      <c r="G7" s="61"/>
      <c r="H7" s="59"/>
      <c r="I7" s="67"/>
      <c r="J7" s="63">
        <f>TRUNC(E7*I7,0)</f>
        <v>0</v>
      </c>
      <c r="K7" s="67"/>
      <c r="L7" s="63">
        <f>TRUNC(E7*K7,0)</f>
        <v>0</v>
      </c>
      <c r="M7" s="67"/>
      <c r="N7" s="63">
        <f>TRUNC(E7*M7,0)</f>
        <v>0</v>
      </c>
      <c r="O7" s="68" t="s">
        <v>717</v>
      </c>
    </row>
    <row r="8" spans="2:15" ht="19.7" customHeight="1" x14ac:dyDescent="0.2">
      <c r="B8" s="64" t="s">
        <v>717</v>
      </c>
      <c r="C8" s="65" t="s">
        <v>194</v>
      </c>
      <c r="D8" s="65" t="s">
        <v>105</v>
      </c>
      <c r="E8" s="59">
        <v>4</v>
      </c>
      <c r="F8" s="66" t="s">
        <v>148</v>
      </c>
      <c r="G8" s="61"/>
      <c r="H8" s="59"/>
      <c r="I8" s="61"/>
      <c r="J8" s="63">
        <f>TRUNC(E8*1/100*I8,0)</f>
        <v>0</v>
      </c>
      <c r="K8" s="61"/>
      <c r="L8" s="63">
        <f>TRUNC(E8*1/100*K8,0)</f>
        <v>0</v>
      </c>
      <c r="M8" s="61">
        <f>J7+J6</f>
        <v>0</v>
      </c>
      <c r="N8" s="63">
        <f>TRUNC(E8*1/100*M8,0)</f>
        <v>0</v>
      </c>
      <c r="O8" s="68" t="s">
        <v>717</v>
      </c>
    </row>
    <row r="9" spans="2:15" ht="19.7" customHeight="1" x14ac:dyDescent="0.2">
      <c r="B9" s="64" t="s">
        <v>717</v>
      </c>
      <c r="C9" s="65" t="s">
        <v>134</v>
      </c>
      <c r="D9" s="65" t="s">
        <v>127</v>
      </c>
      <c r="E9" s="59">
        <v>8</v>
      </c>
      <c r="F9" s="66" t="s">
        <v>538</v>
      </c>
      <c r="G9" s="61"/>
      <c r="H9" s="59"/>
      <c r="I9" s="67"/>
      <c r="J9" s="63">
        <f>TRUNC(E9*I9,0)</f>
        <v>0</v>
      </c>
      <c r="K9" s="67"/>
      <c r="L9" s="63">
        <f>TRUNC(E9*K9,0)</f>
        <v>0</v>
      </c>
      <c r="M9" s="67"/>
      <c r="N9" s="63">
        <f>TRUNC(E9*M9,0)</f>
        <v>0</v>
      </c>
      <c r="O9" s="68" t="s">
        <v>178</v>
      </c>
    </row>
    <row r="10" spans="2:15" ht="19.7" customHeight="1" x14ac:dyDescent="0.2">
      <c r="B10" s="64" t="s">
        <v>717</v>
      </c>
      <c r="C10" s="65" t="s">
        <v>199</v>
      </c>
      <c r="D10" s="65" t="s">
        <v>653</v>
      </c>
      <c r="E10" s="69">
        <v>9.0899999999999995E-2</v>
      </c>
      <c r="F10" s="66" t="s">
        <v>574</v>
      </c>
      <c r="G10" s="61"/>
      <c r="H10" s="59"/>
      <c r="I10" s="61">
        <f>J9+J8+J7+J6</f>
        <v>0</v>
      </c>
      <c r="J10" s="63">
        <f>TRUNC(E10*I10,0)</f>
        <v>0</v>
      </c>
      <c r="K10" s="61">
        <f>L9+L8+L7+L6</f>
        <v>0</v>
      </c>
      <c r="L10" s="63">
        <f>TRUNC(E10*K10,0)</f>
        <v>0</v>
      </c>
      <c r="M10" s="61">
        <f>N9+N8+N7+N6</f>
        <v>0</v>
      </c>
      <c r="N10" s="63">
        <f>TRUNC(E10*M10,0)</f>
        <v>0</v>
      </c>
      <c r="O10" s="68" t="s">
        <v>717</v>
      </c>
    </row>
    <row r="11" spans="2:15" ht="19.7" customHeight="1" x14ac:dyDescent="0.2">
      <c r="B11" s="64" t="s">
        <v>717</v>
      </c>
      <c r="C11" s="65" t="s">
        <v>717</v>
      </c>
      <c r="D11" s="65" t="s">
        <v>717</v>
      </c>
      <c r="E11" s="59"/>
      <c r="F11" s="66" t="s">
        <v>717</v>
      </c>
      <c r="G11" s="61"/>
      <c r="H11" s="59"/>
      <c r="I11" s="61"/>
      <c r="J11" s="63">
        <f>TRUNC(E11*I11,0)</f>
        <v>0</v>
      </c>
      <c r="K11" s="61"/>
      <c r="L11" s="63">
        <f>TRUNC(E11*K11,0)</f>
        <v>0</v>
      </c>
      <c r="M11" s="61"/>
      <c r="N11" s="63">
        <f>TRUNC(E11*M11,0)</f>
        <v>0</v>
      </c>
      <c r="O11" s="68" t="s">
        <v>717</v>
      </c>
    </row>
    <row r="12" spans="2:15" ht="19.7" customHeight="1" x14ac:dyDescent="0.2">
      <c r="B12" s="57" t="s">
        <v>621</v>
      </c>
      <c r="C12" s="58" t="s">
        <v>72</v>
      </c>
      <c r="D12" s="58" t="s">
        <v>272</v>
      </c>
      <c r="E12" s="59"/>
      <c r="F12" s="60" t="s">
        <v>451</v>
      </c>
      <c r="G12" s="61"/>
      <c r="H12" s="59"/>
      <c r="I12" s="61"/>
      <c r="J12" s="63">
        <f>TRUNC(J16)</f>
        <v>0</v>
      </c>
      <c r="K12" s="61"/>
      <c r="L12" s="63">
        <f>TRUNC(L16)</f>
        <v>0</v>
      </c>
      <c r="M12" s="61"/>
      <c r="N12" s="63">
        <f>TRUNC(N16)</f>
        <v>0</v>
      </c>
      <c r="O12" s="62" t="s">
        <v>717</v>
      </c>
    </row>
    <row r="13" spans="2:15" ht="19.7" customHeight="1" x14ac:dyDescent="0.2">
      <c r="B13" s="64" t="s">
        <v>717</v>
      </c>
      <c r="C13" s="65" t="s">
        <v>552</v>
      </c>
      <c r="D13" s="65" t="s">
        <v>717</v>
      </c>
      <c r="E13" s="59">
        <v>3</v>
      </c>
      <c r="F13" s="66" t="s">
        <v>646</v>
      </c>
      <c r="G13" s="61"/>
      <c r="H13" s="59"/>
      <c r="I13" s="67"/>
      <c r="J13" s="63">
        <f>TRUNC(E13*I13,0)</f>
        <v>0</v>
      </c>
      <c r="K13" s="67"/>
      <c r="L13" s="63">
        <f>TRUNC(E13*K13,0)</f>
        <v>0</v>
      </c>
      <c r="M13" s="67"/>
      <c r="N13" s="63">
        <f>TRUNC(E13*M13,0)</f>
        <v>0</v>
      </c>
      <c r="O13" s="68" t="s">
        <v>717</v>
      </c>
    </row>
    <row r="14" spans="2:15" ht="19.7" customHeight="1" x14ac:dyDescent="0.2">
      <c r="B14" s="64" t="s">
        <v>717</v>
      </c>
      <c r="C14" s="65" t="s">
        <v>571</v>
      </c>
      <c r="D14" s="65" t="s">
        <v>717</v>
      </c>
      <c r="E14" s="59">
        <v>1</v>
      </c>
      <c r="F14" s="66" t="s">
        <v>646</v>
      </c>
      <c r="G14" s="61"/>
      <c r="H14" s="59"/>
      <c r="I14" s="67"/>
      <c r="J14" s="63">
        <f>TRUNC(E14*I14,0)</f>
        <v>0</v>
      </c>
      <c r="K14" s="67"/>
      <c r="L14" s="63">
        <f>TRUNC(E14*K14,0)</f>
        <v>0</v>
      </c>
      <c r="M14" s="67"/>
      <c r="N14" s="63">
        <f>TRUNC(E14*M14,0)</f>
        <v>0</v>
      </c>
      <c r="O14" s="68" t="s">
        <v>717</v>
      </c>
    </row>
    <row r="15" spans="2:15" ht="19.7" customHeight="1" x14ac:dyDescent="0.2">
      <c r="B15" s="64" t="s">
        <v>717</v>
      </c>
      <c r="C15" s="65" t="s">
        <v>194</v>
      </c>
      <c r="D15" s="65" t="s">
        <v>105</v>
      </c>
      <c r="E15" s="59">
        <v>4</v>
      </c>
      <c r="F15" s="66" t="s">
        <v>148</v>
      </c>
      <c r="G15" s="61"/>
      <c r="H15" s="59"/>
      <c r="I15" s="61"/>
      <c r="J15" s="63">
        <f>TRUNC(E15*1/100*I15,0)</f>
        <v>0</v>
      </c>
      <c r="K15" s="61"/>
      <c r="L15" s="63">
        <f>TRUNC(E15*1/100*K15,0)</f>
        <v>0</v>
      </c>
      <c r="M15" s="61">
        <f>J14+J13</f>
        <v>0</v>
      </c>
      <c r="N15" s="63">
        <f>TRUNC(E15*1/100*M15,0)</f>
        <v>0</v>
      </c>
      <c r="O15" s="68" t="s">
        <v>717</v>
      </c>
    </row>
    <row r="16" spans="2:15" ht="19.7" customHeight="1" x14ac:dyDescent="0.2">
      <c r="B16" s="64" t="s">
        <v>717</v>
      </c>
      <c r="C16" s="65" t="s">
        <v>199</v>
      </c>
      <c r="D16" s="65" t="s">
        <v>4</v>
      </c>
      <c r="E16" s="69">
        <v>8.3330000000000001E-2</v>
      </c>
      <c r="F16" s="66" t="s">
        <v>574</v>
      </c>
      <c r="G16" s="61"/>
      <c r="H16" s="59"/>
      <c r="I16" s="61">
        <f>J15+J14+J13</f>
        <v>0</v>
      </c>
      <c r="J16" s="63">
        <f>TRUNC(E16*I16,0)</f>
        <v>0</v>
      </c>
      <c r="K16" s="61">
        <f>L15+L14+L13</f>
        <v>0</v>
      </c>
      <c r="L16" s="63">
        <f>TRUNC(E16*K16,0)</f>
        <v>0</v>
      </c>
      <c r="M16" s="61">
        <f>N15+N14+N13</f>
        <v>0</v>
      </c>
      <c r="N16" s="63">
        <f>TRUNC(E16*M16,0)</f>
        <v>0</v>
      </c>
      <c r="O16" s="68" t="s">
        <v>717</v>
      </c>
    </row>
    <row r="17" spans="2:15" ht="19.7" customHeight="1" x14ac:dyDescent="0.2">
      <c r="B17" s="64" t="s">
        <v>717</v>
      </c>
      <c r="C17" s="65" t="s">
        <v>717</v>
      </c>
      <c r="D17" s="65" t="s">
        <v>717</v>
      </c>
      <c r="E17" s="59"/>
      <c r="F17" s="66" t="s">
        <v>717</v>
      </c>
      <c r="G17" s="61"/>
      <c r="H17" s="59"/>
      <c r="I17" s="61"/>
      <c r="J17" s="63">
        <f>TRUNC(E17*I17,0)</f>
        <v>0</v>
      </c>
      <c r="K17" s="61"/>
      <c r="L17" s="63">
        <f>TRUNC(E17*K17,0)</f>
        <v>0</v>
      </c>
      <c r="M17" s="61"/>
      <c r="N17" s="63">
        <f>TRUNC(E17*M17,0)</f>
        <v>0</v>
      </c>
      <c r="O17" s="68" t="s">
        <v>717</v>
      </c>
    </row>
    <row r="18" spans="2:15" ht="19.7" customHeight="1" x14ac:dyDescent="0.2">
      <c r="B18" s="57" t="s">
        <v>190</v>
      </c>
      <c r="C18" s="58" t="s">
        <v>298</v>
      </c>
      <c r="D18" s="58" t="s">
        <v>30</v>
      </c>
      <c r="E18" s="59"/>
      <c r="F18" s="60" t="s">
        <v>451</v>
      </c>
      <c r="G18" s="61"/>
      <c r="H18" s="59"/>
      <c r="I18" s="61"/>
      <c r="J18" s="63">
        <f>TRUNC(J22)</f>
        <v>0</v>
      </c>
      <c r="K18" s="61"/>
      <c r="L18" s="63">
        <f>TRUNC(L22)</f>
        <v>0</v>
      </c>
      <c r="M18" s="61"/>
      <c r="N18" s="63">
        <f>TRUNC(N22)</f>
        <v>0</v>
      </c>
      <c r="O18" s="62" t="s">
        <v>717</v>
      </c>
    </row>
    <row r="19" spans="2:15" ht="19.7" customHeight="1" x14ac:dyDescent="0.2">
      <c r="B19" s="64" t="s">
        <v>717</v>
      </c>
      <c r="C19" s="65" t="s">
        <v>552</v>
      </c>
      <c r="D19" s="65" t="s">
        <v>717</v>
      </c>
      <c r="E19" s="59">
        <v>3</v>
      </c>
      <c r="F19" s="66" t="s">
        <v>646</v>
      </c>
      <c r="G19" s="61"/>
      <c r="H19" s="59"/>
      <c r="I19" s="67"/>
      <c r="J19" s="63">
        <f>TRUNC(E19*I19,0)</f>
        <v>0</v>
      </c>
      <c r="K19" s="67"/>
      <c r="L19" s="63">
        <f>TRUNC(E19*K19,0)</f>
        <v>0</v>
      </c>
      <c r="M19" s="67"/>
      <c r="N19" s="63">
        <f>TRUNC(E19*M19,0)</f>
        <v>0</v>
      </c>
      <c r="O19" s="68" t="s">
        <v>717</v>
      </c>
    </row>
    <row r="20" spans="2:15" ht="19.7" customHeight="1" x14ac:dyDescent="0.2">
      <c r="B20" s="64" t="s">
        <v>717</v>
      </c>
      <c r="C20" s="65" t="s">
        <v>571</v>
      </c>
      <c r="D20" s="65" t="s">
        <v>717</v>
      </c>
      <c r="E20" s="59">
        <v>1</v>
      </c>
      <c r="F20" s="66" t="s">
        <v>646</v>
      </c>
      <c r="G20" s="61"/>
      <c r="H20" s="59"/>
      <c r="I20" s="67"/>
      <c r="J20" s="63">
        <f>TRUNC(E20*I20,0)</f>
        <v>0</v>
      </c>
      <c r="K20" s="67"/>
      <c r="L20" s="63">
        <f>TRUNC(E20*K20,0)</f>
        <v>0</v>
      </c>
      <c r="M20" s="67"/>
      <c r="N20" s="63">
        <f>TRUNC(E20*M20,0)</f>
        <v>0</v>
      </c>
      <c r="O20" s="68" t="s">
        <v>717</v>
      </c>
    </row>
    <row r="21" spans="2:15" ht="19.7" customHeight="1" x14ac:dyDescent="0.2">
      <c r="B21" s="64" t="s">
        <v>717</v>
      </c>
      <c r="C21" s="65" t="s">
        <v>194</v>
      </c>
      <c r="D21" s="65" t="s">
        <v>105</v>
      </c>
      <c r="E21" s="59">
        <v>4</v>
      </c>
      <c r="F21" s="66" t="s">
        <v>148</v>
      </c>
      <c r="G21" s="61"/>
      <c r="H21" s="59"/>
      <c r="I21" s="61"/>
      <c r="J21" s="63">
        <f>TRUNC(E21*1/100*I21,0)</f>
        <v>0</v>
      </c>
      <c r="K21" s="61"/>
      <c r="L21" s="63">
        <f>TRUNC(E21*1/100*K21,0)</f>
        <v>0</v>
      </c>
      <c r="M21" s="61">
        <f>J20+J19</f>
        <v>0</v>
      </c>
      <c r="N21" s="63">
        <f>TRUNC(E21*1/100*M21,0)</f>
        <v>0</v>
      </c>
      <c r="O21" s="68" t="s">
        <v>717</v>
      </c>
    </row>
    <row r="22" spans="2:15" ht="19.7" customHeight="1" x14ac:dyDescent="0.2">
      <c r="B22" s="64" t="s">
        <v>717</v>
      </c>
      <c r="C22" s="65" t="s">
        <v>199</v>
      </c>
      <c r="D22" s="65" t="s">
        <v>284</v>
      </c>
      <c r="E22" s="69">
        <v>7.6920000000000002E-2</v>
      </c>
      <c r="F22" s="66" t="s">
        <v>574</v>
      </c>
      <c r="G22" s="61"/>
      <c r="H22" s="59"/>
      <c r="I22" s="61">
        <f>J21+J20+J19</f>
        <v>0</v>
      </c>
      <c r="J22" s="63">
        <f>TRUNC(E22*I22,0)</f>
        <v>0</v>
      </c>
      <c r="K22" s="61">
        <f>L21+L20+L19</f>
        <v>0</v>
      </c>
      <c r="L22" s="63">
        <f>TRUNC(E22*K22,0)</f>
        <v>0</v>
      </c>
      <c r="M22" s="61">
        <f>N21+N20+N19</f>
        <v>0</v>
      </c>
      <c r="N22" s="63">
        <f>TRUNC(E22*M22,0)</f>
        <v>0</v>
      </c>
      <c r="O22" s="68" t="s">
        <v>717</v>
      </c>
    </row>
    <row r="23" spans="2:15" ht="19.7" customHeight="1" x14ac:dyDescent="0.2">
      <c r="B23" s="64" t="s">
        <v>717</v>
      </c>
      <c r="C23" s="65" t="s">
        <v>717</v>
      </c>
      <c r="D23" s="65" t="s">
        <v>717</v>
      </c>
      <c r="E23" s="59"/>
      <c r="F23" s="66" t="s">
        <v>717</v>
      </c>
      <c r="G23" s="61"/>
      <c r="H23" s="59"/>
      <c r="I23" s="61"/>
      <c r="J23" s="63">
        <f>TRUNC(E23*I23,0)</f>
        <v>0</v>
      </c>
      <c r="K23" s="61"/>
      <c r="L23" s="63">
        <f>TRUNC(E23*K23,0)</f>
        <v>0</v>
      </c>
      <c r="M23" s="61"/>
      <c r="N23" s="63">
        <f>TRUNC(E23*M23,0)</f>
        <v>0</v>
      </c>
      <c r="O23" s="68" t="s">
        <v>717</v>
      </c>
    </row>
    <row r="24" spans="2:15" ht="19.7" customHeight="1" x14ac:dyDescent="0.2">
      <c r="B24" s="57" t="s">
        <v>701</v>
      </c>
      <c r="C24" s="58" t="s">
        <v>90</v>
      </c>
      <c r="D24" s="58" t="s">
        <v>30</v>
      </c>
      <c r="E24" s="59"/>
      <c r="F24" s="60" t="s">
        <v>451</v>
      </c>
      <c r="G24" s="61"/>
      <c r="H24" s="59"/>
      <c r="I24" s="61"/>
      <c r="J24" s="63">
        <f>TRUNC(J29)</f>
        <v>0</v>
      </c>
      <c r="K24" s="61"/>
      <c r="L24" s="63">
        <f>TRUNC(L29)</f>
        <v>0</v>
      </c>
      <c r="M24" s="61"/>
      <c r="N24" s="63">
        <f>TRUNC(N29)</f>
        <v>0</v>
      </c>
      <c r="O24" s="62" t="s">
        <v>717</v>
      </c>
    </row>
    <row r="25" spans="2:15" ht="19.7" customHeight="1" x14ac:dyDescent="0.2">
      <c r="B25" s="64" t="s">
        <v>717</v>
      </c>
      <c r="C25" s="65" t="s">
        <v>552</v>
      </c>
      <c r="D25" s="65" t="s">
        <v>717</v>
      </c>
      <c r="E25" s="59">
        <v>3</v>
      </c>
      <c r="F25" s="66" t="s">
        <v>646</v>
      </c>
      <c r="G25" s="61"/>
      <c r="H25" s="59"/>
      <c r="I25" s="67"/>
      <c r="J25" s="63">
        <f>TRUNC(E25*I25,0)</f>
        <v>0</v>
      </c>
      <c r="K25" s="67"/>
      <c r="L25" s="63">
        <f>TRUNC(E25*K25,0)</f>
        <v>0</v>
      </c>
      <c r="M25" s="67"/>
      <c r="N25" s="63">
        <f>TRUNC(E25*M25,0)</f>
        <v>0</v>
      </c>
      <c r="O25" s="68" t="s">
        <v>717</v>
      </c>
    </row>
    <row r="26" spans="2:15" ht="19.7" customHeight="1" x14ac:dyDescent="0.2">
      <c r="B26" s="64" t="s">
        <v>717</v>
      </c>
      <c r="C26" s="65" t="s">
        <v>571</v>
      </c>
      <c r="D26" s="65" t="s">
        <v>717</v>
      </c>
      <c r="E26" s="59">
        <v>1</v>
      </c>
      <c r="F26" s="66" t="s">
        <v>646</v>
      </c>
      <c r="G26" s="61"/>
      <c r="H26" s="59"/>
      <c r="I26" s="67"/>
      <c r="J26" s="63">
        <f>TRUNC(E26*I26,0)</f>
        <v>0</v>
      </c>
      <c r="K26" s="67"/>
      <c r="L26" s="63">
        <f>TRUNC(E26*K26,0)</f>
        <v>0</v>
      </c>
      <c r="M26" s="67"/>
      <c r="N26" s="63">
        <f>TRUNC(E26*M26,0)</f>
        <v>0</v>
      </c>
      <c r="O26" s="68" t="s">
        <v>717</v>
      </c>
    </row>
    <row r="27" spans="2:15" ht="19.7" customHeight="1" x14ac:dyDescent="0.2">
      <c r="B27" s="64" t="s">
        <v>717</v>
      </c>
      <c r="C27" s="65" t="s">
        <v>194</v>
      </c>
      <c r="D27" s="65" t="s">
        <v>105</v>
      </c>
      <c r="E27" s="59">
        <v>4</v>
      </c>
      <c r="F27" s="66" t="s">
        <v>148</v>
      </c>
      <c r="G27" s="61"/>
      <c r="H27" s="59"/>
      <c r="I27" s="61"/>
      <c r="J27" s="63">
        <f>TRUNC(E27*1/100*I27,0)</f>
        <v>0</v>
      </c>
      <c r="K27" s="61"/>
      <c r="L27" s="63">
        <f>TRUNC(E27*1/100*K27,0)</f>
        <v>0</v>
      </c>
      <c r="M27" s="61">
        <f>J26+J25</f>
        <v>0</v>
      </c>
      <c r="N27" s="63">
        <f>TRUNC(E27*1/100*M27,0)</f>
        <v>0</v>
      </c>
      <c r="O27" s="68" t="s">
        <v>717</v>
      </c>
    </row>
    <row r="28" spans="2:15" ht="19.7" customHeight="1" x14ac:dyDescent="0.2">
      <c r="B28" s="64" t="s">
        <v>717</v>
      </c>
      <c r="C28" s="65" t="s">
        <v>60</v>
      </c>
      <c r="D28" s="65" t="s">
        <v>682</v>
      </c>
      <c r="E28" s="59">
        <v>30</v>
      </c>
      <c r="F28" s="66" t="s">
        <v>148</v>
      </c>
      <c r="G28" s="61">
        <f>H27+H26+H25</f>
        <v>0</v>
      </c>
      <c r="H28" s="59"/>
      <c r="I28" s="61">
        <f>J27+J26+J25</f>
        <v>0</v>
      </c>
      <c r="J28" s="63">
        <f>TRUNC(E28*1/100*I28,0)</f>
        <v>0</v>
      </c>
      <c r="K28" s="61">
        <f>L27+L26+L25</f>
        <v>0</v>
      </c>
      <c r="L28" s="63">
        <f>TRUNC(E28*1/100*K28,0)</f>
        <v>0</v>
      </c>
      <c r="M28" s="61">
        <f>N27+N26+N25</f>
        <v>0</v>
      </c>
      <c r="N28" s="63">
        <f>TRUNC(E28*1/100*M28,0)</f>
        <v>0</v>
      </c>
      <c r="O28" s="68" t="s">
        <v>717</v>
      </c>
    </row>
    <row r="29" spans="2:15" ht="19.7" customHeight="1" x14ac:dyDescent="0.2">
      <c r="B29" s="64" t="s">
        <v>717</v>
      </c>
      <c r="C29" s="65" t="s">
        <v>199</v>
      </c>
      <c r="D29" s="65" t="s">
        <v>284</v>
      </c>
      <c r="E29" s="69">
        <v>7.6920000000000002E-2</v>
      </c>
      <c r="F29" s="66" t="s">
        <v>574</v>
      </c>
      <c r="G29" s="61"/>
      <c r="H29" s="59"/>
      <c r="I29" s="61">
        <f>J28+J27+J26+J25</f>
        <v>0</v>
      </c>
      <c r="J29" s="63">
        <f>TRUNC(E29*I29,0)</f>
        <v>0</v>
      </c>
      <c r="K29" s="61">
        <f>L28+L27+L26+L25</f>
        <v>0</v>
      </c>
      <c r="L29" s="63">
        <f>TRUNC(E29*K29,0)</f>
        <v>0</v>
      </c>
      <c r="M29" s="61">
        <f>N28+N27+N26+N25</f>
        <v>0</v>
      </c>
      <c r="N29" s="63">
        <f>TRUNC(E29*M29,0)</f>
        <v>0</v>
      </c>
      <c r="O29" s="68" t="s">
        <v>717</v>
      </c>
    </row>
    <row r="30" spans="2:15" ht="19.7" customHeight="1" x14ac:dyDescent="0.2">
      <c r="B30" s="64" t="s">
        <v>717</v>
      </c>
      <c r="C30" s="65" t="s">
        <v>717</v>
      </c>
      <c r="D30" s="65" t="s">
        <v>717</v>
      </c>
      <c r="E30" s="59"/>
      <c r="F30" s="66" t="s">
        <v>717</v>
      </c>
      <c r="G30" s="61"/>
      <c r="H30" s="59"/>
      <c r="I30" s="61"/>
      <c r="J30" s="63">
        <f>TRUNC(E30*I30,0)</f>
        <v>0</v>
      </c>
      <c r="K30" s="61"/>
      <c r="L30" s="63">
        <f>TRUNC(E30*K30,0)</f>
        <v>0</v>
      </c>
      <c r="M30" s="61"/>
      <c r="N30" s="63">
        <f>TRUNC(E30*M30,0)</f>
        <v>0</v>
      </c>
      <c r="O30" s="68" t="s">
        <v>717</v>
      </c>
    </row>
    <row r="31" spans="2:15" ht="19.7" customHeight="1" x14ac:dyDescent="0.2">
      <c r="B31" s="57" t="s">
        <v>256</v>
      </c>
      <c r="C31" s="58" t="s">
        <v>565</v>
      </c>
      <c r="D31" s="58" t="s">
        <v>109</v>
      </c>
      <c r="E31" s="59"/>
      <c r="F31" s="60" t="s">
        <v>451</v>
      </c>
      <c r="G31" s="61"/>
      <c r="H31" s="59"/>
      <c r="I31" s="61"/>
      <c r="J31" s="63">
        <f>TRUNC(J32+J33)</f>
        <v>0</v>
      </c>
      <c r="K31" s="61"/>
      <c r="L31" s="63">
        <f>TRUNC(L32+L33)</f>
        <v>0</v>
      </c>
      <c r="M31" s="61"/>
      <c r="N31" s="63">
        <f>TRUNC(N32+N33)</f>
        <v>0</v>
      </c>
      <c r="O31" s="62" t="s">
        <v>717</v>
      </c>
    </row>
    <row r="32" spans="2:15" ht="19.7" customHeight="1" x14ac:dyDescent="0.2">
      <c r="B32" s="70" t="s">
        <v>717</v>
      </c>
      <c r="C32" s="71" t="s">
        <v>552</v>
      </c>
      <c r="D32" s="71" t="s">
        <v>717</v>
      </c>
      <c r="E32" s="72">
        <v>0.12</v>
      </c>
      <c r="F32" s="73" t="s">
        <v>646</v>
      </c>
      <c r="G32" s="26"/>
      <c r="H32" s="27"/>
      <c r="I32" s="74"/>
      <c r="J32" s="75">
        <f>TRUNC(E32*I32,0)</f>
        <v>0</v>
      </c>
      <c r="K32" s="74"/>
      <c r="L32" s="75">
        <f>TRUNC(E32*K32,0)</f>
        <v>0</v>
      </c>
      <c r="M32" s="74"/>
      <c r="N32" s="75">
        <f>TRUNC(E32*M32,0)</f>
        <v>0</v>
      </c>
      <c r="O32" s="76" t="s">
        <v>717</v>
      </c>
    </row>
    <row r="33" spans="2:15" ht="19.7" customHeight="1" x14ac:dyDescent="0.2">
      <c r="B33" s="64" t="s">
        <v>717</v>
      </c>
      <c r="C33" s="65" t="s">
        <v>545</v>
      </c>
      <c r="D33" s="65" t="s">
        <v>105</v>
      </c>
      <c r="E33" s="59">
        <v>5</v>
      </c>
      <c r="F33" s="66" t="s">
        <v>148</v>
      </c>
      <c r="G33" s="61"/>
      <c r="H33" s="59"/>
      <c r="I33" s="61"/>
      <c r="J33" s="63">
        <f>TRUNC(E33*1/100*I33,0)</f>
        <v>0</v>
      </c>
      <c r="K33" s="61">
        <f>J32</f>
        <v>0</v>
      </c>
      <c r="L33" s="63">
        <f>TRUNC(E33*1/100*K33,0)</f>
        <v>0</v>
      </c>
      <c r="M33" s="61"/>
      <c r="N33" s="63">
        <f>TRUNC(E33*1/100*M33,0)</f>
        <v>0</v>
      </c>
      <c r="O33" s="68" t="s">
        <v>717</v>
      </c>
    </row>
    <row r="34" spans="2:15" ht="19.7" customHeight="1" x14ac:dyDescent="0.2">
      <c r="B34" s="64" t="s">
        <v>717</v>
      </c>
      <c r="C34" s="65" t="s">
        <v>717</v>
      </c>
      <c r="D34" s="65" t="s">
        <v>717</v>
      </c>
      <c r="E34" s="59"/>
      <c r="F34" s="66" t="s">
        <v>717</v>
      </c>
      <c r="G34" s="61"/>
      <c r="H34" s="59"/>
      <c r="I34" s="61"/>
      <c r="J34" s="63">
        <f>TRUNC(E34*I34,0)</f>
        <v>0</v>
      </c>
      <c r="K34" s="61"/>
      <c r="L34" s="63">
        <f>TRUNC(E34*K34,0)</f>
        <v>0</v>
      </c>
      <c r="M34" s="61"/>
      <c r="N34" s="63">
        <f>TRUNC(E34*M34,0)</f>
        <v>0</v>
      </c>
      <c r="O34" s="68" t="s">
        <v>717</v>
      </c>
    </row>
    <row r="35" spans="2:15" ht="19.7" customHeight="1" x14ac:dyDescent="0.2">
      <c r="B35" s="57" t="s">
        <v>681</v>
      </c>
      <c r="C35" s="58" t="s">
        <v>565</v>
      </c>
      <c r="D35" s="58" t="s">
        <v>466</v>
      </c>
      <c r="E35" s="59"/>
      <c r="F35" s="60" t="s">
        <v>451</v>
      </c>
      <c r="G35" s="61"/>
      <c r="H35" s="59"/>
      <c r="I35" s="61"/>
      <c r="J35" s="63">
        <f>TRUNC(J36+J37)</f>
        <v>0</v>
      </c>
      <c r="K35" s="61"/>
      <c r="L35" s="63">
        <f>TRUNC(L36+L37)</f>
        <v>0</v>
      </c>
      <c r="M35" s="61"/>
      <c r="N35" s="63">
        <f>TRUNC(N36+N37)</f>
        <v>0</v>
      </c>
      <c r="O35" s="62" t="s">
        <v>717</v>
      </c>
    </row>
    <row r="36" spans="2:15" ht="19.7" customHeight="1" x14ac:dyDescent="0.2">
      <c r="B36" s="64" t="s">
        <v>717</v>
      </c>
      <c r="C36" s="65" t="s">
        <v>552</v>
      </c>
      <c r="D36" s="65" t="s">
        <v>717</v>
      </c>
      <c r="E36" s="69">
        <v>0.08</v>
      </c>
      <c r="F36" s="66" t="s">
        <v>646</v>
      </c>
      <c r="G36" s="61"/>
      <c r="H36" s="59"/>
      <c r="I36" s="67"/>
      <c r="J36" s="63">
        <f>TRUNC(E36*I36,0)</f>
        <v>0</v>
      </c>
      <c r="K36" s="67"/>
      <c r="L36" s="63">
        <f>TRUNC(E36*K36,0)</f>
        <v>0</v>
      </c>
      <c r="M36" s="67"/>
      <c r="N36" s="63">
        <f>TRUNC(E36*M36,0)</f>
        <v>0</v>
      </c>
      <c r="O36" s="68" t="s">
        <v>717</v>
      </c>
    </row>
    <row r="37" spans="2:15" ht="19.7" customHeight="1" x14ac:dyDescent="0.2">
      <c r="B37" s="64" t="s">
        <v>717</v>
      </c>
      <c r="C37" s="65" t="s">
        <v>141</v>
      </c>
      <c r="D37" s="65" t="s">
        <v>105</v>
      </c>
      <c r="E37" s="59">
        <v>5</v>
      </c>
      <c r="F37" s="66" t="s">
        <v>148</v>
      </c>
      <c r="G37" s="61"/>
      <c r="H37" s="59"/>
      <c r="I37" s="61"/>
      <c r="J37" s="63">
        <f>TRUNC(E37*1/100*I37,0)</f>
        <v>0</v>
      </c>
      <c r="K37" s="61"/>
      <c r="L37" s="63">
        <f>TRUNC(E37*1/100*K37,0)</f>
        <v>0</v>
      </c>
      <c r="M37" s="61">
        <f>J36</f>
        <v>0</v>
      </c>
      <c r="N37" s="63">
        <f>TRUNC(E37*1/100*M37,0)</f>
        <v>0</v>
      </c>
      <c r="O37" s="68" t="s">
        <v>717</v>
      </c>
    </row>
    <row r="38" spans="2:15" ht="19.7" customHeight="1" x14ac:dyDescent="0.2">
      <c r="B38" s="64" t="s">
        <v>717</v>
      </c>
      <c r="C38" s="65" t="s">
        <v>717</v>
      </c>
      <c r="D38" s="65" t="s">
        <v>717</v>
      </c>
      <c r="E38" s="59"/>
      <c r="F38" s="66" t="s">
        <v>717</v>
      </c>
      <c r="G38" s="61"/>
      <c r="H38" s="59"/>
      <c r="I38" s="61"/>
      <c r="J38" s="63">
        <f>TRUNC(E38*I38,0)</f>
        <v>0</v>
      </c>
      <c r="K38" s="61"/>
      <c r="L38" s="63">
        <f>TRUNC(E38*K38,0)</f>
        <v>0</v>
      </c>
      <c r="M38" s="61"/>
      <c r="N38" s="63">
        <f>TRUNC(E38*M38,0)</f>
        <v>0</v>
      </c>
      <c r="O38" s="68" t="s">
        <v>717</v>
      </c>
    </row>
    <row r="39" spans="2:15" ht="19.7" customHeight="1" x14ac:dyDescent="0.2">
      <c r="B39" s="57" t="s">
        <v>232</v>
      </c>
      <c r="C39" s="58" t="s">
        <v>564</v>
      </c>
      <c r="D39" s="58" t="s">
        <v>640</v>
      </c>
      <c r="E39" s="59"/>
      <c r="F39" s="60" t="s">
        <v>51</v>
      </c>
      <c r="G39" s="61"/>
      <c r="H39" s="59"/>
      <c r="I39" s="61"/>
      <c r="J39" s="63">
        <f>TRUNC(J40+J41+J42)</f>
        <v>0</v>
      </c>
      <c r="K39" s="61"/>
      <c r="L39" s="63">
        <f>TRUNC(L40+L41+L42)</f>
        <v>0</v>
      </c>
      <c r="M39" s="61"/>
      <c r="N39" s="63">
        <f>TRUNC(N40+N41+N42)</f>
        <v>0</v>
      </c>
      <c r="O39" s="62" t="s">
        <v>717</v>
      </c>
    </row>
    <row r="40" spans="2:15" ht="19.7" customHeight="1" x14ac:dyDescent="0.2">
      <c r="B40" s="64" t="s">
        <v>717</v>
      </c>
      <c r="C40" s="65" t="s">
        <v>552</v>
      </c>
      <c r="D40" s="65" t="s">
        <v>717</v>
      </c>
      <c r="E40" s="69">
        <v>7.0000000000000007E-2</v>
      </c>
      <c r="F40" s="66" t="s">
        <v>646</v>
      </c>
      <c r="G40" s="61"/>
      <c r="H40" s="59"/>
      <c r="I40" s="67"/>
      <c r="J40" s="63">
        <f>TRUNC(E40*I40,0)</f>
        <v>0</v>
      </c>
      <c r="K40" s="67"/>
      <c r="L40" s="63">
        <f>TRUNC(E40*K40,0)</f>
        <v>0</v>
      </c>
      <c r="M40" s="67"/>
      <c r="N40" s="63">
        <f>TRUNC(E40*M40,0)</f>
        <v>0</v>
      </c>
      <c r="O40" s="68" t="s">
        <v>717</v>
      </c>
    </row>
    <row r="41" spans="2:15" ht="19.7" customHeight="1" x14ac:dyDescent="0.2">
      <c r="B41" s="64" t="s">
        <v>717</v>
      </c>
      <c r="C41" s="65" t="s">
        <v>48</v>
      </c>
      <c r="D41" s="65" t="s">
        <v>717</v>
      </c>
      <c r="E41" s="69">
        <v>0.04</v>
      </c>
      <c r="F41" s="66" t="s">
        <v>646</v>
      </c>
      <c r="G41" s="61"/>
      <c r="H41" s="59"/>
      <c r="I41" s="67"/>
      <c r="J41" s="63">
        <f>TRUNC(E41*I41,0)</f>
        <v>0</v>
      </c>
      <c r="K41" s="67"/>
      <c r="L41" s="63">
        <f>TRUNC(E41*K41,0)</f>
        <v>0</v>
      </c>
      <c r="M41" s="67"/>
      <c r="N41" s="63">
        <f>TRUNC(E41*M41,0)</f>
        <v>0</v>
      </c>
      <c r="O41" s="68" t="s">
        <v>717</v>
      </c>
    </row>
    <row r="42" spans="2:15" ht="19.7" customHeight="1" x14ac:dyDescent="0.2">
      <c r="B42" s="64" t="s">
        <v>717</v>
      </c>
      <c r="C42" s="65" t="s">
        <v>189</v>
      </c>
      <c r="D42" s="65" t="s">
        <v>105</v>
      </c>
      <c r="E42" s="59">
        <v>2</v>
      </c>
      <c r="F42" s="66" t="s">
        <v>148</v>
      </c>
      <c r="G42" s="61"/>
      <c r="H42" s="59"/>
      <c r="I42" s="61"/>
      <c r="J42" s="63">
        <f>TRUNC(E42*1/100*I42,0)</f>
        <v>0</v>
      </c>
      <c r="K42" s="61">
        <f>J41+J40</f>
        <v>0</v>
      </c>
      <c r="L42" s="63">
        <f>TRUNC(E42*1/100*K42,0)</f>
        <v>0</v>
      </c>
      <c r="M42" s="61"/>
      <c r="N42" s="63">
        <f>TRUNC(E42*1/100*M42,0)</f>
        <v>0</v>
      </c>
      <c r="O42" s="68" t="s">
        <v>717</v>
      </c>
    </row>
    <row r="43" spans="2:15" ht="19.7" customHeight="1" x14ac:dyDescent="0.2">
      <c r="B43" s="64" t="s">
        <v>717</v>
      </c>
      <c r="C43" s="65" t="s">
        <v>717</v>
      </c>
      <c r="D43" s="65" t="s">
        <v>717</v>
      </c>
      <c r="E43" s="59"/>
      <c r="F43" s="66" t="s">
        <v>717</v>
      </c>
      <c r="G43" s="61"/>
      <c r="H43" s="59"/>
      <c r="I43" s="61"/>
      <c r="J43" s="63">
        <f>TRUNC(E43*I43,0)</f>
        <v>0</v>
      </c>
      <c r="K43" s="61"/>
      <c r="L43" s="63">
        <f>TRUNC(E43*K43,0)</f>
        <v>0</v>
      </c>
      <c r="M43" s="61"/>
      <c r="N43" s="63">
        <f>TRUNC(E43*M43,0)</f>
        <v>0</v>
      </c>
      <c r="O43" s="68" t="s">
        <v>717</v>
      </c>
    </row>
    <row r="44" spans="2:15" ht="19.7" customHeight="1" x14ac:dyDescent="0.2">
      <c r="B44" s="57" t="s">
        <v>383</v>
      </c>
      <c r="C44" s="58" t="s">
        <v>10</v>
      </c>
      <c r="D44" s="58" t="s">
        <v>640</v>
      </c>
      <c r="E44" s="59"/>
      <c r="F44" s="60" t="s">
        <v>451</v>
      </c>
      <c r="G44" s="61"/>
      <c r="H44" s="59"/>
      <c r="I44" s="61"/>
      <c r="J44" s="63">
        <f>TRUNC(J45+J46)</f>
        <v>0</v>
      </c>
      <c r="K44" s="61"/>
      <c r="L44" s="63">
        <f>TRUNC(L45+L46)</f>
        <v>0</v>
      </c>
      <c r="M44" s="61"/>
      <c r="N44" s="63">
        <f>TRUNC(N45+N46)</f>
        <v>0</v>
      </c>
      <c r="O44" s="62" t="s">
        <v>717</v>
      </c>
    </row>
    <row r="45" spans="2:15" ht="19.7" customHeight="1" x14ac:dyDescent="0.2">
      <c r="B45" s="64" t="s">
        <v>717</v>
      </c>
      <c r="C45" s="65" t="s">
        <v>71</v>
      </c>
      <c r="D45" s="65" t="s">
        <v>717</v>
      </c>
      <c r="E45" s="59"/>
      <c r="F45" s="66" t="s">
        <v>717</v>
      </c>
      <c r="G45" s="61"/>
      <c r="H45" s="59"/>
      <c r="I45" s="61"/>
      <c r="J45" s="63">
        <f>TRUNC(E45*I45,0)</f>
        <v>0</v>
      </c>
      <c r="K45" s="61"/>
      <c r="L45" s="63">
        <f>TRUNC(E45*K45,0)</f>
        <v>0</v>
      </c>
      <c r="M45" s="61"/>
      <c r="N45" s="63">
        <f>TRUNC(E45*M45,0)</f>
        <v>0</v>
      </c>
      <c r="O45" s="68" t="s">
        <v>717</v>
      </c>
    </row>
    <row r="46" spans="2:15" ht="19.7" customHeight="1" x14ac:dyDescent="0.2">
      <c r="B46" s="64" t="s">
        <v>717</v>
      </c>
      <c r="C46" s="65" t="s">
        <v>427</v>
      </c>
      <c r="D46" s="65" t="s">
        <v>640</v>
      </c>
      <c r="E46" s="69">
        <v>1.3</v>
      </c>
      <c r="F46" s="66" t="s">
        <v>451</v>
      </c>
      <c r="G46" s="61"/>
      <c r="H46" s="59"/>
      <c r="I46" s="67">
        <f>일위대가총괄표!G12</f>
        <v>0</v>
      </c>
      <c r="J46" s="63">
        <f>TRUNC(E46*I46,0)</f>
        <v>0</v>
      </c>
      <c r="K46" s="67">
        <f>일위대가총괄표!H12</f>
        <v>0</v>
      </c>
      <c r="L46" s="63">
        <f>TRUNC(E46*K46,0)</f>
        <v>0</v>
      </c>
      <c r="M46" s="67">
        <f>일위대가총괄표!I12</f>
        <v>0</v>
      </c>
      <c r="N46" s="63">
        <f>TRUNC(E46*M46,0)</f>
        <v>0</v>
      </c>
      <c r="O46" s="68" t="s">
        <v>432</v>
      </c>
    </row>
    <row r="47" spans="2:15" ht="19.7" customHeight="1" x14ac:dyDescent="0.2">
      <c r="B47" s="64" t="s">
        <v>717</v>
      </c>
      <c r="C47" s="65" t="s">
        <v>717</v>
      </c>
      <c r="D47" s="65" t="s">
        <v>717</v>
      </c>
      <c r="E47" s="59"/>
      <c r="F47" s="66" t="s">
        <v>717</v>
      </c>
      <c r="G47" s="61"/>
      <c r="H47" s="59"/>
      <c r="I47" s="61"/>
      <c r="J47" s="63">
        <f>TRUNC(E47*I47,0)</f>
        <v>0</v>
      </c>
      <c r="K47" s="61"/>
      <c r="L47" s="63">
        <f>TRUNC(E47*K47,0)</f>
        <v>0</v>
      </c>
      <c r="M47" s="61"/>
      <c r="N47" s="63">
        <f>TRUNC(E47*M47,0)</f>
        <v>0</v>
      </c>
      <c r="O47" s="68" t="s">
        <v>717</v>
      </c>
    </row>
    <row r="48" spans="2:15" ht="19.7" customHeight="1" x14ac:dyDescent="0.2">
      <c r="B48" s="57" t="s">
        <v>95</v>
      </c>
      <c r="C48" s="58" t="s">
        <v>427</v>
      </c>
      <c r="D48" s="58" t="s">
        <v>640</v>
      </c>
      <c r="E48" s="59"/>
      <c r="F48" s="60" t="s">
        <v>451</v>
      </c>
      <c r="G48" s="61"/>
      <c r="H48" s="59"/>
      <c r="I48" s="61"/>
      <c r="J48" s="63">
        <f>TRUNC(J49+J50)</f>
        <v>0</v>
      </c>
      <c r="K48" s="61"/>
      <c r="L48" s="63">
        <f>TRUNC(L49+L50)</f>
        <v>0</v>
      </c>
      <c r="M48" s="61"/>
      <c r="N48" s="63">
        <f>TRUNC(N49+N50)</f>
        <v>0</v>
      </c>
      <c r="O48" s="62" t="s">
        <v>717</v>
      </c>
    </row>
    <row r="49" spans="2:15" ht="19.7" customHeight="1" x14ac:dyDescent="0.2">
      <c r="B49" s="64" t="s">
        <v>717</v>
      </c>
      <c r="C49" s="65" t="s">
        <v>552</v>
      </c>
      <c r="D49" s="65" t="s">
        <v>717</v>
      </c>
      <c r="E49" s="69">
        <v>2.5000000000000001E-2</v>
      </c>
      <c r="F49" s="66" t="s">
        <v>646</v>
      </c>
      <c r="G49" s="61"/>
      <c r="H49" s="59"/>
      <c r="I49" s="67"/>
      <c r="J49" s="63">
        <f>TRUNC(E49*I49,0)</f>
        <v>0</v>
      </c>
      <c r="K49" s="67"/>
      <c r="L49" s="63">
        <f>TRUNC(E49*K49,0)</f>
        <v>0</v>
      </c>
      <c r="M49" s="67"/>
      <c r="N49" s="63">
        <f>TRUNC(E49*M49,0)</f>
        <v>0</v>
      </c>
      <c r="O49" s="68" t="s">
        <v>717</v>
      </c>
    </row>
    <row r="50" spans="2:15" ht="19.7" customHeight="1" x14ac:dyDescent="0.2">
      <c r="B50" s="64" t="s">
        <v>717</v>
      </c>
      <c r="C50" s="65" t="s">
        <v>48</v>
      </c>
      <c r="D50" s="65" t="s">
        <v>717</v>
      </c>
      <c r="E50" s="69">
        <v>1.2999999999999999E-2</v>
      </c>
      <c r="F50" s="66" t="s">
        <v>646</v>
      </c>
      <c r="G50" s="61"/>
      <c r="H50" s="59"/>
      <c r="I50" s="67"/>
      <c r="J50" s="63">
        <f>TRUNC(E50*I50,0)</f>
        <v>0</v>
      </c>
      <c r="K50" s="67"/>
      <c r="L50" s="63">
        <f>TRUNC(E50*K50,0)</f>
        <v>0</v>
      </c>
      <c r="M50" s="67"/>
      <c r="N50" s="63">
        <f>TRUNC(E50*M50,0)</f>
        <v>0</v>
      </c>
      <c r="O50" s="68" t="s">
        <v>717</v>
      </c>
    </row>
    <row r="51" spans="2:15" ht="19.7" customHeight="1" x14ac:dyDescent="0.2">
      <c r="B51" s="64" t="s">
        <v>717</v>
      </c>
      <c r="C51" s="65" t="s">
        <v>717</v>
      </c>
      <c r="D51" s="65" t="s">
        <v>717</v>
      </c>
      <c r="E51" s="59"/>
      <c r="F51" s="66" t="s">
        <v>717</v>
      </c>
      <c r="G51" s="61"/>
      <c r="H51" s="59"/>
      <c r="I51" s="61"/>
      <c r="J51" s="63">
        <f>TRUNC(E51*I51,0)</f>
        <v>0</v>
      </c>
      <c r="K51" s="61"/>
      <c r="L51" s="63">
        <f>TRUNC(E51*K51,0)</f>
        <v>0</v>
      </c>
      <c r="M51" s="61"/>
      <c r="N51" s="63">
        <f>TRUNC(E51*M51,0)</f>
        <v>0</v>
      </c>
      <c r="O51" s="68" t="s">
        <v>717</v>
      </c>
    </row>
    <row r="52" spans="2:15" ht="19.7" customHeight="1" x14ac:dyDescent="0.2">
      <c r="B52" s="57" t="s">
        <v>472</v>
      </c>
      <c r="C52" s="58" t="s">
        <v>426</v>
      </c>
      <c r="D52" s="58" t="s">
        <v>640</v>
      </c>
      <c r="E52" s="59"/>
      <c r="F52" s="60" t="s">
        <v>451</v>
      </c>
      <c r="G52" s="61"/>
      <c r="H52" s="59"/>
      <c r="I52" s="61"/>
      <c r="J52" s="63">
        <f>TRUNC(J53+J54)</f>
        <v>0</v>
      </c>
      <c r="K52" s="61"/>
      <c r="L52" s="63">
        <f>TRUNC(L53+L54)</f>
        <v>0</v>
      </c>
      <c r="M52" s="61"/>
      <c r="N52" s="63">
        <f>TRUNC(N53+N54)</f>
        <v>0</v>
      </c>
      <c r="O52" s="62" t="s">
        <v>717</v>
      </c>
    </row>
    <row r="53" spans="2:15" ht="19.7" customHeight="1" x14ac:dyDescent="0.2">
      <c r="B53" s="64" t="s">
        <v>717</v>
      </c>
      <c r="C53" s="65" t="s">
        <v>490</v>
      </c>
      <c r="D53" s="65" t="s">
        <v>717</v>
      </c>
      <c r="E53" s="59"/>
      <c r="F53" s="66" t="s">
        <v>717</v>
      </c>
      <c r="G53" s="61"/>
      <c r="H53" s="59"/>
      <c r="I53" s="61"/>
      <c r="J53" s="63">
        <f>TRUNC(E53*I53,0)</f>
        <v>0</v>
      </c>
      <c r="K53" s="61"/>
      <c r="L53" s="63">
        <f>TRUNC(E53*K53,0)</f>
        <v>0</v>
      </c>
      <c r="M53" s="61"/>
      <c r="N53" s="63">
        <f>TRUNC(E53*M53,0)</f>
        <v>0</v>
      </c>
      <c r="O53" s="68" t="s">
        <v>717</v>
      </c>
    </row>
    <row r="54" spans="2:15" ht="19.7" customHeight="1" x14ac:dyDescent="0.2">
      <c r="B54" s="64" t="s">
        <v>717</v>
      </c>
      <c r="C54" s="65" t="s">
        <v>595</v>
      </c>
      <c r="D54" s="65" t="s">
        <v>640</v>
      </c>
      <c r="E54" s="69">
        <v>0.3</v>
      </c>
      <c r="F54" s="66" t="s">
        <v>451</v>
      </c>
      <c r="G54" s="61"/>
      <c r="H54" s="59"/>
      <c r="I54" s="67">
        <f>일위대가총괄표!G14</f>
        <v>0</v>
      </c>
      <c r="J54" s="63">
        <f>TRUNC(E54*I54,0)</f>
        <v>0</v>
      </c>
      <c r="K54" s="67">
        <f>일위대가총괄표!H14</f>
        <v>0</v>
      </c>
      <c r="L54" s="63">
        <f>TRUNC(E54*K54,0)</f>
        <v>0</v>
      </c>
      <c r="M54" s="67">
        <f>일위대가총괄표!I14</f>
        <v>0</v>
      </c>
      <c r="N54" s="63">
        <f>TRUNC(E54*M54,0)</f>
        <v>0</v>
      </c>
      <c r="O54" s="68" t="s">
        <v>68</v>
      </c>
    </row>
    <row r="55" spans="2:15" ht="19.7" customHeight="1" x14ac:dyDescent="0.2">
      <c r="B55" s="64" t="s">
        <v>717</v>
      </c>
      <c r="C55" s="65" t="s">
        <v>717</v>
      </c>
      <c r="D55" s="65" t="s">
        <v>717</v>
      </c>
      <c r="E55" s="59"/>
      <c r="F55" s="66" t="s">
        <v>717</v>
      </c>
      <c r="G55" s="61"/>
      <c r="H55" s="59"/>
      <c r="I55" s="61"/>
      <c r="J55" s="63">
        <f>TRUNC(E55*I55,0)</f>
        <v>0</v>
      </c>
      <c r="K55" s="61"/>
      <c r="L55" s="63">
        <f>TRUNC(E55*K55,0)</f>
        <v>0</v>
      </c>
      <c r="M55" s="61"/>
      <c r="N55" s="63">
        <f>TRUNC(E55*M55,0)</f>
        <v>0</v>
      </c>
      <c r="O55" s="68" t="s">
        <v>717</v>
      </c>
    </row>
    <row r="56" spans="2:15" ht="19.7" customHeight="1" x14ac:dyDescent="0.2">
      <c r="B56" s="57" t="s">
        <v>35</v>
      </c>
      <c r="C56" s="58" t="s">
        <v>595</v>
      </c>
      <c r="D56" s="58" t="s">
        <v>640</v>
      </c>
      <c r="E56" s="59"/>
      <c r="F56" s="60" t="s">
        <v>451</v>
      </c>
      <c r="G56" s="61"/>
      <c r="H56" s="59"/>
      <c r="I56" s="61"/>
      <c r="J56" s="63">
        <f>TRUNC(J57+J58)</f>
        <v>0</v>
      </c>
      <c r="K56" s="61"/>
      <c r="L56" s="63">
        <f>TRUNC(L57+L58)</f>
        <v>0</v>
      </c>
      <c r="M56" s="61"/>
      <c r="N56" s="63">
        <f>TRUNC(N57+N58)</f>
        <v>0</v>
      </c>
      <c r="O56" s="62" t="s">
        <v>717</v>
      </c>
    </row>
    <row r="57" spans="2:15" ht="19.7" customHeight="1" x14ac:dyDescent="0.2">
      <c r="B57" s="64" t="s">
        <v>717</v>
      </c>
      <c r="C57" s="65" t="s">
        <v>552</v>
      </c>
      <c r="D57" s="65" t="s">
        <v>717</v>
      </c>
      <c r="E57" s="69">
        <v>0.02</v>
      </c>
      <c r="F57" s="66" t="s">
        <v>646</v>
      </c>
      <c r="G57" s="61"/>
      <c r="H57" s="59"/>
      <c r="I57" s="67"/>
      <c r="J57" s="63">
        <f>TRUNC(E57*I57,0)</f>
        <v>0</v>
      </c>
      <c r="K57" s="67"/>
      <c r="L57" s="63">
        <f>TRUNC(E57*K57,0)</f>
        <v>0</v>
      </c>
      <c r="M57" s="67"/>
      <c r="N57" s="63">
        <f>TRUNC(E57*M57,0)</f>
        <v>0</v>
      </c>
      <c r="O57" s="68" t="s">
        <v>717</v>
      </c>
    </row>
    <row r="58" spans="2:15" ht="19.7" customHeight="1" x14ac:dyDescent="0.2">
      <c r="B58" s="64" t="s">
        <v>717</v>
      </c>
      <c r="C58" s="65" t="s">
        <v>48</v>
      </c>
      <c r="D58" s="65" t="s">
        <v>717</v>
      </c>
      <c r="E58" s="69">
        <v>1.6E-2</v>
      </c>
      <c r="F58" s="66" t="s">
        <v>646</v>
      </c>
      <c r="G58" s="61"/>
      <c r="H58" s="59"/>
      <c r="I58" s="67"/>
      <c r="J58" s="63">
        <f>TRUNC(E58*I58,0)</f>
        <v>0</v>
      </c>
      <c r="K58" s="67"/>
      <c r="L58" s="63">
        <f>TRUNC(E58*K58,0)</f>
        <v>0</v>
      </c>
      <c r="M58" s="67"/>
      <c r="N58" s="63">
        <f>TRUNC(E58*M58,0)</f>
        <v>0</v>
      </c>
      <c r="O58" s="68" t="s">
        <v>717</v>
      </c>
    </row>
    <row r="59" spans="2:15" ht="19.7" customHeight="1" x14ac:dyDescent="0.2">
      <c r="B59" s="64" t="s">
        <v>717</v>
      </c>
      <c r="C59" s="65" t="s">
        <v>717</v>
      </c>
      <c r="D59" s="65" t="s">
        <v>717</v>
      </c>
      <c r="E59" s="59"/>
      <c r="F59" s="66" t="s">
        <v>717</v>
      </c>
      <c r="G59" s="61"/>
      <c r="H59" s="59"/>
      <c r="I59" s="61"/>
      <c r="J59" s="63">
        <f>TRUNC(E59*I59,0)</f>
        <v>0</v>
      </c>
      <c r="K59" s="61"/>
      <c r="L59" s="63">
        <f>TRUNC(E59*K59,0)</f>
        <v>0</v>
      </c>
      <c r="M59" s="61"/>
      <c r="N59" s="63">
        <f>TRUNC(E59*M59,0)</f>
        <v>0</v>
      </c>
      <c r="O59" s="68" t="s">
        <v>717</v>
      </c>
    </row>
    <row r="60" spans="2:15" ht="19.7" customHeight="1" x14ac:dyDescent="0.2">
      <c r="B60" s="77" t="s">
        <v>456</v>
      </c>
      <c r="C60" s="78" t="s">
        <v>511</v>
      </c>
      <c r="D60" s="78" t="s">
        <v>640</v>
      </c>
      <c r="E60" s="27"/>
      <c r="F60" s="79" t="s">
        <v>451</v>
      </c>
      <c r="G60" s="26"/>
      <c r="H60" s="27"/>
      <c r="I60" s="26"/>
      <c r="J60" s="75">
        <f>TRUNC(J61+J62+J63)</f>
        <v>0</v>
      </c>
      <c r="K60" s="26"/>
      <c r="L60" s="75">
        <f>TRUNC(L61+L62+L63)</f>
        <v>0</v>
      </c>
      <c r="M60" s="26"/>
      <c r="N60" s="75">
        <f>TRUNC(N61+N62+N63)</f>
        <v>0</v>
      </c>
      <c r="O60" s="80" t="s">
        <v>717</v>
      </c>
    </row>
    <row r="61" spans="2:15" ht="19.7" customHeight="1" x14ac:dyDescent="0.2">
      <c r="B61" s="64" t="s">
        <v>717</v>
      </c>
      <c r="C61" s="65" t="s">
        <v>552</v>
      </c>
      <c r="D61" s="65" t="s">
        <v>717</v>
      </c>
      <c r="E61" s="69">
        <v>0.02</v>
      </c>
      <c r="F61" s="66" t="s">
        <v>646</v>
      </c>
      <c r="G61" s="61"/>
      <c r="H61" s="59"/>
      <c r="I61" s="67"/>
      <c r="J61" s="63">
        <f>TRUNC(E61*I61,0)</f>
        <v>0</v>
      </c>
      <c r="K61" s="67"/>
      <c r="L61" s="63">
        <f>TRUNC(E61*K61,0)</f>
        <v>0</v>
      </c>
      <c r="M61" s="67"/>
      <c r="N61" s="63">
        <f>TRUNC(E61*M61,0)</f>
        <v>0</v>
      </c>
      <c r="O61" s="68" t="s">
        <v>717</v>
      </c>
    </row>
    <row r="62" spans="2:15" ht="19.7" customHeight="1" x14ac:dyDescent="0.2">
      <c r="B62" s="64" t="s">
        <v>717</v>
      </c>
      <c r="C62" s="65" t="s">
        <v>442</v>
      </c>
      <c r="D62" s="65" t="s">
        <v>353</v>
      </c>
      <c r="E62" s="69">
        <v>9.5000000000000001E-2</v>
      </c>
      <c r="F62" s="66" t="s">
        <v>538</v>
      </c>
      <c r="G62" s="61"/>
      <c r="H62" s="59"/>
      <c r="I62" s="67"/>
      <c r="J62" s="63">
        <f>TRUNC(E62*I62,0)</f>
        <v>0</v>
      </c>
      <c r="K62" s="67"/>
      <c r="L62" s="63">
        <f>TRUNC(E62*K62,0)</f>
        <v>0</v>
      </c>
      <c r="M62" s="67"/>
      <c r="N62" s="63">
        <f>TRUNC(E62*M62,0)</f>
        <v>0</v>
      </c>
      <c r="O62" s="68" t="s">
        <v>687</v>
      </c>
    </row>
    <row r="63" spans="2:15" ht="19.7" customHeight="1" x14ac:dyDescent="0.2">
      <c r="B63" s="64" t="s">
        <v>717</v>
      </c>
      <c r="C63" s="65" t="s">
        <v>186</v>
      </c>
      <c r="D63" s="65" t="s">
        <v>105</v>
      </c>
      <c r="E63" s="59">
        <v>3</v>
      </c>
      <c r="F63" s="66" t="s">
        <v>148</v>
      </c>
      <c r="G63" s="61"/>
      <c r="H63" s="59"/>
      <c r="I63" s="61"/>
      <c r="J63" s="63">
        <f>TRUNC(E63*1/100*I63,0)</f>
        <v>0</v>
      </c>
      <c r="K63" s="61">
        <f>J62+J61</f>
        <v>0</v>
      </c>
      <c r="L63" s="63">
        <f>TRUNC(E63*1/100*K63,0)</f>
        <v>0</v>
      </c>
      <c r="M63" s="61"/>
      <c r="N63" s="63">
        <f>TRUNC(E63*1/100*M63,0)</f>
        <v>0</v>
      </c>
      <c r="O63" s="68" t="s">
        <v>717</v>
      </c>
    </row>
    <row r="64" spans="2:15" ht="19.7" customHeight="1" x14ac:dyDescent="0.2">
      <c r="B64" s="64" t="s">
        <v>717</v>
      </c>
      <c r="C64" s="65" t="s">
        <v>717</v>
      </c>
      <c r="D64" s="65" t="s">
        <v>717</v>
      </c>
      <c r="E64" s="59"/>
      <c r="F64" s="66" t="s">
        <v>717</v>
      </c>
      <c r="G64" s="61"/>
      <c r="H64" s="59"/>
      <c r="I64" s="61"/>
      <c r="J64" s="63">
        <f>TRUNC(E64*I64,0)</f>
        <v>0</v>
      </c>
      <c r="K64" s="61"/>
      <c r="L64" s="63">
        <f>TRUNC(E64*K64,0)</f>
        <v>0</v>
      </c>
      <c r="M64" s="61"/>
      <c r="N64" s="63">
        <f>TRUNC(E64*M64,0)</f>
        <v>0</v>
      </c>
      <c r="O64" s="68" t="s">
        <v>717</v>
      </c>
    </row>
    <row r="65" spans="2:15" ht="19.7" customHeight="1" x14ac:dyDescent="0.2">
      <c r="B65" s="57" t="s">
        <v>18</v>
      </c>
      <c r="C65" s="58" t="s">
        <v>182</v>
      </c>
      <c r="D65" s="58" t="s">
        <v>640</v>
      </c>
      <c r="E65" s="59"/>
      <c r="F65" s="60" t="s">
        <v>451</v>
      </c>
      <c r="G65" s="61"/>
      <c r="H65" s="59"/>
      <c r="I65" s="61"/>
      <c r="J65" s="63">
        <f>TRUNC(J71)</f>
        <v>0</v>
      </c>
      <c r="K65" s="61"/>
      <c r="L65" s="63">
        <f>TRUNC(L71)</f>
        <v>0</v>
      </c>
      <c r="M65" s="61"/>
      <c r="N65" s="63">
        <f>TRUNC(N71)</f>
        <v>0</v>
      </c>
      <c r="O65" s="62" t="s">
        <v>717</v>
      </c>
    </row>
    <row r="66" spans="2:15" ht="19.7" customHeight="1" x14ac:dyDescent="0.2">
      <c r="B66" s="64" t="s">
        <v>717</v>
      </c>
      <c r="C66" s="65" t="s">
        <v>444</v>
      </c>
      <c r="D66" s="65" t="s">
        <v>717</v>
      </c>
      <c r="E66" s="59"/>
      <c r="F66" s="66" t="s">
        <v>717</v>
      </c>
      <c r="G66" s="61"/>
      <c r="H66" s="59"/>
      <c r="I66" s="61"/>
      <c r="J66" s="63">
        <f>TRUNC(E66*I66,0)</f>
        <v>0</v>
      </c>
      <c r="K66" s="61"/>
      <c r="L66" s="63">
        <f>TRUNC(E66*K66,0)</f>
        <v>0</v>
      </c>
      <c r="M66" s="61"/>
      <c r="N66" s="63">
        <f>TRUNC(E66*M66,0)</f>
        <v>0</v>
      </c>
      <c r="O66" s="68" t="s">
        <v>717</v>
      </c>
    </row>
    <row r="67" spans="2:15" ht="19.7" customHeight="1" x14ac:dyDescent="0.2">
      <c r="B67" s="64" t="s">
        <v>717</v>
      </c>
      <c r="C67" s="65" t="s">
        <v>217</v>
      </c>
      <c r="D67" s="65" t="s">
        <v>717</v>
      </c>
      <c r="E67" s="59">
        <v>3</v>
      </c>
      <c r="F67" s="66" t="s">
        <v>646</v>
      </c>
      <c r="G67" s="61"/>
      <c r="H67" s="59"/>
      <c r="I67" s="67"/>
      <c r="J67" s="63">
        <f>TRUNC(E67*I67,0)</f>
        <v>0</v>
      </c>
      <c r="K67" s="67"/>
      <c r="L67" s="63">
        <f>TRUNC(E67*K67,0)</f>
        <v>0</v>
      </c>
      <c r="M67" s="67"/>
      <c r="N67" s="63">
        <f>TRUNC(E67*M67,0)</f>
        <v>0</v>
      </c>
      <c r="O67" s="68" t="s">
        <v>717</v>
      </c>
    </row>
    <row r="68" spans="2:15" ht="19.7" customHeight="1" x14ac:dyDescent="0.2">
      <c r="B68" s="64" t="s">
        <v>717</v>
      </c>
      <c r="C68" s="65" t="s">
        <v>48</v>
      </c>
      <c r="D68" s="65" t="s">
        <v>717</v>
      </c>
      <c r="E68" s="59">
        <v>1</v>
      </c>
      <c r="F68" s="66" t="s">
        <v>646</v>
      </c>
      <c r="G68" s="61"/>
      <c r="H68" s="59"/>
      <c r="I68" s="67"/>
      <c r="J68" s="63">
        <f>TRUNC(E68*I68,0)</f>
        <v>0</v>
      </c>
      <c r="K68" s="67"/>
      <c r="L68" s="63">
        <f>TRUNC(E68*K68,0)</f>
        <v>0</v>
      </c>
      <c r="M68" s="67"/>
      <c r="N68" s="63">
        <f>TRUNC(E68*M68,0)</f>
        <v>0</v>
      </c>
      <c r="O68" s="68" t="s">
        <v>717</v>
      </c>
    </row>
    <row r="69" spans="2:15" ht="19.7" customHeight="1" x14ac:dyDescent="0.2">
      <c r="B69" s="64" t="s">
        <v>717</v>
      </c>
      <c r="C69" s="65" t="s">
        <v>59</v>
      </c>
      <c r="D69" s="65" t="s">
        <v>105</v>
      </c>
      <c r="E69" s="59">
        <v>11</v>
      </c>
      <c r="F69" s="66" t="s">
        <v>148</v>
      </c>
      <c r="G69" s="61"/>
      <c r="H69" s="59"/>
      <c r="I69" s="61"/>
      <c r="J69" s="63">
        <f>TRUNC(E69*1/100*I69,0)</f>
        <v>0</v>
      </c>
      <c r="K69" s="61"/>
      <c r="L69" s="63">
        <f>TRUNC(E69*1/100*K69,0)</f>
        <v>0</v>
      </c>
      <c r="M69" s="61">
        <f>J68+J67+J66</f>
        <v>0</v>
      </c>
      <c r="N69" s="63">
        <f>TRUNC(E69*1/100*M69,0)</f>
        <v>0</v>
      </c>
      <c r="O69" s="68" t="s">
        <v>717</v>
      </c>
    </row>
    <row r="70" spans="2:15" ht="19.7" customHeight="1" x14ac:dyDescent="0.2">
      <c r="B70" s="64" t="s">
        <v>717</v>
      </c>
      <c r="C70" s="65" t="s">
        <v>545</v>
      </c>
      <c r="D70" s="65" t="s">
        <v>105</v>
      </c>
      <c r="E70" s="59">
        <v>2</v>
      </c>
      <c r="F70" s="66" t="s">
        <v>148</v>
      </c>
      <c r="G70" s="61"/>
      <c r="H70" s="59"/>
      <c r="I70" s="61"/>
      <c r="J70" s="63">
        <f>TRUNC(E70*1/100*I70,0)</f>
        <v>0</v>
      </c>
      <c r="K70" s="61"/>
      <c r="L70" s="63">
        <f>TRUNC(E70*1/100*K70,0)</f>
        <v>0</v>
      </c>
      <c r="M70" s="61">
        <f>J69+J68+J67+J66</f>
        <v>0</v>
      </c>
      <c r="N70" s="63">
        <f>TRUNC(E70*1/100*M70,0)</f>
        <v>0</v>
      </c>
      <c r="O70" s="68" t="s">
        <v>717</v>
      </c>
    </row>
    <row r="71" spans="2:15" ht="19.7" customHeight="1" x14ac:dyDescent="0.2">
      <c r="B71" s="64" t="s">
        <v>717</v>
      </c>
      <c r="C71" s="65" t="s">
        <v>678</v>
      </c>
      <c r="D71" s="65" t="s">
        <v>605</v>
      </c>
      <c r="E71" s="69">
        <v>3.3329999999999999E-2</v>
      </c>
      <c r="F71" s="66" t="s">
        <v>574</v>
      </c>
      <c r="G71" s="61"/>
      <c r="H71" s="59"/>
      <c r="I71" s="61">
        <f>J70+J69+J68+J67+J66</f>
        <v>0</v>
      </c>
      <c r="J71" s="63">
        <f>TRUNC(E71*I71,0)</f>
        <v>0</v>
      </c>
      <c r="K71" s="61">
        <f>L70+L69+L68+L67+L66</f>
        <v>0</v>
      </c>
      <c r="L71" s="63">
        <f>TRUNC(E71*K71,0)</f>
        <v>0</v>
      </c>
      <c r="M71" s="61">
        <f>N70+N69+N68+N67+N66</f>
        <v>0</v>
      </c>
      <c r="N71" s="63">
        <f>TRUNC(E71*M71,0)</f>
        <v>0</v>
      </c>
      <c r="O71" s="68" t="s">
        <v>717</v>
      </c>
    </row>
    <row r="72" spans="2:15" ht="19.7" customHeight="1" x14ac:dyDescent="0.2">
      <c r="B72" s="64" t="s">
        <v>717</v>
      </c>
      <c r="C72" s="65" t="s">
        <v>717</v>
      </c>
      <c r="D72" s="65" t="s">
        <v>717</v>
      </c>
      <c r="E72" s="59"/>
      <c r="F72" s="66" t="s">
        <v>717</v>
      </c>
      <c r="G72" s="61"/>
      <c r="H72" s="59"/>
      <c r="I72" s="61"/>
      <c r="J72" s="63">
        <f>TRUNC(E72*I72,0)</f>
        <v>0</v>
      </c>
      <c r="K72" s="61"/>
      <c r="L72" s="63">
        <f>TRUNC(E72*K72,0)</f>
        <v>0</v>
      </c>
      <c r="M72" s="61"/>
      <c r="N72" s="63">
        <f>TRUNC(E72*M72,0)</f>
        <v>0</v>
      </c>
      <c r="O72" s="68" t="s">
        <v>717</v>
      </c>
    </row>
    <row r="73" spans="2:15" ht="19.7" customHeight="1" x14ac:dyDescent="0.2">
      <c r="B73" s="57" t="s">
        <v>534</v>
      </c>
      <c r="C73" s="58" t="s">
        <v>614</v>
      </c>
      <c r="D73" s="58" t="s">
        <v>109</v>
      </c>
      <c r="E73" s="59"/>
      <c r="F73" s="60" t="s">
        <v>451</v>
      </c>
      <c r="G73" s="61"/>
      <c r="H73" s="59"/>
      <c r="I73" s="61"/>
      <c r="J73" s="63">
        <f>TRUNC(J74+J75+J76+J77)</f>
        <v>0</v>
      </c>
      <c r="K73" s="61"/>
      <c r="L73" s="63">
        <f>TRUNC(L74+L75+L76+L77)</f>
        <v>0</v>
      </c>
      <c r="M73" s="61"/>
      <c r="N73" s="63">
        <f>TRUNC(N74+N75+N76+N77)</f>
        <v>0</v>
      </c>
      <c r="O73" s="62" t="s">
        <v>717</v>
      </c>
    </row>
    <row r="74" spans="2:15" ht="19.7" customHeight="1" x14ac:dyDescent="0.2">
      <c r="B74" s="64" t="s">
        <v>717</v>
      </c>
      <c r="C74" s="65" t="s">
        <v>338</v>
      </c>
      <c r="D74" s="65" t="s">
        <v>717</v>
      </c>
      <c r="E74" s="69">
        <v>0.2</v>
      </c>
      <c r="F74" s="66" t="s">
        <v>646</v>
      </c>
      <c r="G74" s="61"/>
      <c r="H74" s="59"/>
      <c r="I74" s="67"/>
      <c r="J74" s="63">
        <f>TRUNC(E74*I74,0)</f>
        <v>0</v>
      </c>
      <c r="K74" s="67"/>
      <c r="L74" s="63">
        <f>TRUNC(E74*K74,0)</f>
        <v>0</v>
      </c>
      <c r="M74" s="67"/>
      <c r="N74" s="63">
        <f>TRUNC(E74*M74,0)</f>
        <v>0</v>
      </c>
      <c r="O74" s="68" t="s">
        <v>717</v>
      </c>
    </row>
    <row r="75" spans="2:15" ht="19.7" customHeight="1" x14ac:dyDescent="0.2">
      <c r="B75" s="64" t="s">
        <v>717</v>
      </c>
      <c r="C75" s="65" t="s">
        <v>48</v>
      </c>
      <c r="D75" s="65" t="s">
        <v>717</v>
      </c>
      <c r="E75" s="69">
        <v>0.1</v>
      </c>
      <c r="F75" s="66" t="s">
        <v>646</v>
      </c>
      <c r="G75" s="61"/>
      <c r="H75" s="59"/>
      <c r="I75" s="67"/>
      <c r="J75" s="63">
        <f>TRUNC(E75*I75,0)</f>
        <v>0</v>
      </c>
      <c r="K75" s="67"/>
      <c r="L75" s="63">
        <f>TRUNC(E75*K75,0)</f>
        <v>0</v>
      </c>
      <c r="M75" s="67"/>
      <c r="N75" s="63">
        <f>TRUNC(E75*M75,0)</f>
        <v>0</v>
      </c>
      <c r="O75" s="68" t="s">
        <v>717</v>
      </c>
    </row>
    <row r="76" spans="2:15" ht="19.7" customHeight="1" x14ac:dyDescent="0.2">
      <c r="B76" s="64" t="s">
        <v>717</v>
      </c>
      <c r="C76" s="65" t="s">
        <v>361</v>
      </c>
      <c r="D76" s="65" t="s">
        <v>105</v>
      </c>
      <c r="E76" s="59">
        <v>2</v>
      </c>
      <c r="F76" s="66" t="s">
        <v>148</v>
      </c>
      <c r="G76" s="61"/>
      <c r="H76" s="59"/>
      <c r="I76" s="61"/>
      <c r="J76" s="63">
        <f>TRUNC(E76*1/100*I76,0)</f>
        <v>0</v>
      </c>
      <c r="K76" s="61">
        <f>J75+J74</f>
        <v>0</v>
      </c>
      <c r="L76" s="63">
        <f>TRUNC(E76*1/100*K76,0)</f>
        <v>0</v>
      </c>
      <c r="M76" s="61"/>
      <c r="N76" s="63">
        <f>TRUNC(E76*1/100*M76,0)</f>
        <v>0</v>
      </c>
      <c r="O76" s="68" t="s">
        <v>717</v>
      </c>
    </row>
    <row r="77" spans="2:15" ht="19.7" customHeight="1" x14ac:dyDescent="0.2">
      <c r="B77" s="64" t="s">
        <v>717</v>
      </c>
      <c r="C77" s="65" t="s">
        <v>86</v>
      </c>
      <c r="D77" s="65" t="s">
        <v>116</v>
      </c>
      <c r="E77" s="69">
        <v>0.64</v>
      </c>
      <c r="F77" s="66" t="s">
        <v>538</v>
      </c>
      <c r="G77" s="61"/>
      <c r="H77" s="59"/>
      <c r="I77" s="67"/>
      <c r="J77" s="63">
        <f>TRUNC(E77*I77,0)</f>
        <v>0</v>
      </c>
      <c r="K77" s="67"/>
      <c r="L77" s="63">
        <f>TRUNC(E77*K77,0)</f>
        <v>0</v>
      </c>
      <c r="M77" s="67"/>
      <c r="N77" s="63">
        <f>TRUNC(E77*M77,0)</f>
        <v>0</v>
      </c>
      <c r="O77" s="68" t="s">
        <v>269</v>
      </c>
    </row>
    <row r="78" spans="2:15" ht="19.7" customHeight="1" x14ac:dyDescent="0.2">
      <c r="B78" s="64" t="s">
        <v>717</v>
      </c>
      <c r="C78" s="65" t="s">
        <v>717</v>
      </c>
      <c r="D78" s="65" t="s">
        <v>717</v>
      </c>
      <c r="E78" s="59"/>
      <c r="F78" s="66" t="s">
        <v>717</v>
      </c>
      <c r="G78" s="61"/>
      <c r="H78" s="59"/>
      <c r="I78" s="61"/>
      <c r="J78" s="63">
        <f>TRUNC(E78*I78,0)</f>
        <v>0</v>
      </c>
      <c r="K78" s="61"/>
      <c r="L78" s="63">
        <f>TRUNC(E78*K78,0)</f>
        <v>0</v>
      </c>
      <c r="M78" s="61"/>
      <c r="N78" s="63">
        <f>TRUNC(E78*M78,0)</f>
        <v>0</v>
      </c>
      <c r="O78" s="68" t="s">
        <v>717</v>
      </c>
    </row>
    <row r="79" spans="2:15" ht="19.7" customHeight="1" x14ac:dyDescent="0.2">
      <c r="B79" s="57" t="s">
        <v>78</v>
      </c>
      <c r="C79" s="58" t="s">
        <v>614</v>
      </c>
      <c r="D79" s="58" t="s">
        <v>30</v>
      </c>
      <c r="E79" s="59"/>
      <c r="F79" s="60" t="s">
        <v>451</v>
      </c>
      <c r="G79" s="61"/>
      <c r="H79" s="59"/>
      <c r="I79" s="61"/>
      <c r="J79" s="63">
        <f>TRUNC(J80+J81+J82)</f>
        <v>0</v>
      </c>
      <c r="K79" s="61"/>
      <c r="L79" s="63">
        <f>TRUNC(L80+L81+L82)</f>
        <v>0</v>
      </c>
      <c r="M79" s="61"/>
      <c r="N79" s="63">
        <f>TRUNC(N80+N81+N82)</f>
        <v>0</v>
      </c>
      <c r="O79" s="62" t="s">
        <v>717</v>
      </c>
    </row>
    <row r="80" spans="2:15" ht="19.7" customHeight="1" x14ac:dyDescent="0.2">
      <c r="B80" s="64" t="s">
        <v>717</v>
      </c>
      <c r="C80" s="65" t="s">
        <v>552</v>
      </c>
      <c r="D80" s="65" t="s">
        <v>717</v>
      </c>
      <c r="E80" s="69">
        <v>0.1</v>
      </c>
      <c r="F80" s="66" t="s">
        <v>646</v>
      </c>
      <c r="G80" s="61"/>
      <c r="H80" s="59"/>
      <c r="I80" s="67"/>
      <c r="J80" s="63">
        <f>TRUNC(E80*I80,0)</f>
        <v>0</v>
      </c>
      <c r="K80" s="67"/>
      <c r="L80" s="63">
        <f>TRUNC(E80*K80,0)</f>
        <v>0</v>
      </c>
      <c r="M80" s="67"/>
      <c r="N80" s="63">
        <f>TRUNC(E80*M80,0)</f>
        <v>0</v>
      </c>
      <c r="O80" s="68" t="s">
        <v>717</v>
      </c>
    </row>
    <row r="81" spans="2:15" ht="19.7" customHeight="1" x14ac:dyDescent="0.2">
      <c r="B81" s="64" t="s">
        <v>717</v>
      </c>
      <c r="C81" s="65" t="s">
        <v>48</v>
      </c>
      <c r="D81" s="65" t="s">
        <v>717</v>
      </c>
      <c r="E81" s="69">
        <v>0.15</v>
      </c>
      <c r="F81" s="66" t="s">
        <v>646</v>
      </c>
      <c r="G81" s="61"/>
      <c r="H81" s="59"/>
      <c r="I81" s="67"/>
      <c r="J81" s="63">
        <f>TRUNC(E81*I81,0)</f>
        <v>0</v>
      </c>
      <c r="K81" s="67"/>
      <c r="L81" s="63">
        <f>TRUNC(E81*K81,0)</f>
        <v>0</v>
      </c>
      <c r="M81" s="67"/>
      <c r="N81" s="63">
        <f>TRUNC(E81*M81,0)</f>
        <v>0</v>
      </c>
      <c r="O81" s="68" t="s">
        <v>717</v>
      </c>
    </row>
    <row r="82" spans="2:15" ht="19.7" customHeight="1" x14ac:dyDescent="0.2">
      <c r="B82" s="64" t="s">
        <v>717</v>
      </c>
      <c r="C82" s="65" t="s">
        <v>141</v>
      </c>
      <c r="D82" s="65" t="s">
        <v>105</v>
      </c>
      <c r="E82" s="59">
        <v>2</v>
      </c>
      <c r="F82" s="66" t="s">
        <v>148</v>
      </c>
      <c r="G82" s="61"/>
      <c r="H82" s="59"/>
      <c r="I82" s="61"/>
      <c r="J82" s="63">
        <f>TRUNC(E82*1/100*I82,0)</f>
        <v>0</v>
      </c>
      <c r="K82" s="61">
        <f>J81+J80</f>
        <v>0</v>
      </c>
      <c r="L82" s="63">
        <f>TRUNC(E82*1/100*K82,0)</f>
        <v>0</v>
      </c>
      <c r="M82" s="61"/>
      <c r="N82" s="63">
        <f>TRUNC(E82*1/100*M82,0)</f>
        <v>0</v>
      </c>
      <c r="O82" s="68" t="s">
        <v>717</v>
      </c>
    </row>
    <row r="83" spans="2:15" ht="19.7" customHeight="1" x14ac:dyDescent="0.2">
      <c r="B83" s="64" t="s">
        <v>717</v>
      </c>
      <c r="C83" s="65" t="s">
        <v>717</v>
      </c>
      <c r="D83" s="65" t="s">
        <v>717</v>
      </c>
      <c r="E83" s="59"/>
      <c r="F83" s="66" t="s">
        <v>717</v>
      </c>
      <c r="G83" s="61"/>
      <c r="H83" s="59"/>
      <c r="I83" s="61"/>
      <c r="J83" s="63">
        <f>TRUNC(E83*I83,0)</f>
        <v>0</v>
      </c>
      <c r="K83" s="61"/>
      <c r="L83" s="63">
        <f>TRUNC(E83*K83,0)</f>
        <v>0</v>
      </c>
      <c r="M83" s="61"/>
      <c r="N83" s="63">
        <f>TRUNC(E83*M83,0)</f>
        <v>0</v>
      </c>
      <c r="O83" s="68" t="s">
        <v>717</v>
      </c>
    </row>
    <row r="84" spans="2:15" ht="19.7" customHeight="1" x14ac:dyDescent="0.2">
      <c r="B84" s="57" t="s">
        <v>501</v>
      </c>
      <c r="C84" s="58" t="s">
        <v>327</v>
      </c>
      <c r="D84" s="58" t="s">
        <v>76</v>
      </c>
      <c r="E84" s="59"/>
      <c r="F84" s="60" t="s">
        <v>451</v>
      </c>
      <c r="G84" s="61"/>
      <c r="H84" s="59"/>
      <c r="I84" s="61"/>
      <c r="J84" s="63">
        <f>TRUNC(J85+J86)</f>
        <v>0</v>
      </c>
      <c r="K84" s="61"/>
      <c r="L84" s="63">
        <f>TRUNC(L85+L86)</f>
        <v>0</v>
      </c>
      <c r="M84" s="61"/>
      <c r="N84" s="63">
        <f>TRUNC(N85+N86)</f>
        <v>0</v>
      </c>
      <c r="O84" s="62" t="s">
        <v>717</v>
      </c>
    </row>
    <row r="85" spans="2:15" ht="19.7" customHeight="1" x14ac:dyDescent="0.2">
      <c r="B85" s="64" t="s">
        <v>717</v>
      </c>
      <c r="C85" s="65" t="s">
        <v>217</v>
      </c>
      <c r="D85" s="65" t="s">
        <v>717</v>
      </c>
      <c r="E85" s="69">
        <v>7.3999999999999996E-2</v>
      </c>
      <c r="F85" s="66" t="s">
        <v>646</v>
      </c>
      <c r="G85" s="61"/>
      <c r="H85" s="59"/>
      <c r="I85" s="67"/>
      <c r="J85" s="63">
        <f>TRUNC(E85*I85,0)</f>
        <v>0</v>
      </c>
      <c r="K85" s="67"/>
      <c r="L85" s="63">
        <f>TRUNC(E85*K85,0)</f>
        <v>0</v>
      </c>
      <c r="M85" s="67"/>
      <c r="N85" s="63">
        <f>TRUNC(E85*M85,0)</f>
        <v>0</v>
      </c>
      <c r="O85" s="68" t="s">
        <v>717</v>
      </c>
    </row>
    <row r="86" spans="2:15" ht="19.7" customHeight="1" x14ac:dyDescent="0.2">
      <c r="B86" s="64" t="s">
        <v>717</v>
      </c>
      <c r="C86" s="65" t="s">
        <v>545</v>
      </c>
      <c r="D86" s="65" t="s">
        <v>105</v>
      </c>
      <c r="E86" s="59">
        <v>2</v>
      </c>
      <c r="F86" s="66" t="s">
        <v>148</v>
      </c>
      <c r="G86" s="61"/>
      <c r="H86" s="59"/>
      <c r="I86" s="61"/>
      <c r="J86" s="63">
        <f>TRUNC(E86*1/100*I86,0)</f>
        <v>0</v>
      </c>
      <c r="K86" s="61"/>
      <c r="L86" s="63">
        <f>TRUNC(E86*1/100*K86,0)</f>
        <v>0</v>
      </c>
      <c r="M86" s="61">
        <f>J85</f>
        <v>0</v>
      </c>
      <c r="N86" s="63">
        <f>TRUNC(E86*1/100*M86,0)</f>
        <v>0</v>
      </c>
      <c r="O86" s="68" t="s">
        <v>717</v>
      </c>
    </row>
    <row r="87" spans="2:15" ht="19.7" customHeight="1" x14ac:dyDescent="0.2">
      <c r="B87" s="64" t="s">
        <v>717</v>
      </c>
      <c r="C87" s="65" t="s">
        <v>717</v>
      </c>
      <c r="D87" s="65" t="s">
        <v>717</v>
      </c>
      <c r="E87" s="59"/>
      <c r="F87" s="66" t="s">
        <v>717</v>
      </c>
      <c r="G87" s="61"/>
      <c r="H87" s="59"/>
      <c r="I87" s="61"/>
      <c r="J87" s="63">
        <f>TRUNC(E87*I87,0)</f>
        <v>0</v>
      </c>
      <c r="K87" s="61"/>
      <c r="L87" s="63">
        <f>TRUNC(E87*K87,0)</f>
        <v>0</v>
      </c>
      <c r="M87" s="61"/>
      <c r="N87" s="63">
        <f>TRUNC(E87*M87,0)</f>
        <v>0</v>
      </c>
      <c r="O87" s="68" t="s">
        <v>717</v>
      </c>
    </row>
    <row r="88" spans="2:15" ht="19.7" customHeight="1" x14ac:dyDescent="0.2">
      <c r="B88" s="77" t="s">
        <v>45</v>
      </c>
      <c r="C88" s="78" t="s">
        <v>674</v>
      </c>
      <c r="D88" s="78" t="s">
        <v>89</v>
      </c>
      <c r="E88" s="27"/>
      <c r="F88" s="79" t="s">
        <v>451</v>
      </c>
      <c r="G88" s="26"/>
      <c r="H88" s="27"/>
      <c r="I88" s="26"/>
      <c r="J88" s="75">
        <f>TRUNC(J89+J90+J91+J92)</f>
        <v>0</v>
      </c>
      <c r="K88" s="26"/>
      <c r="L88" s="75">
        <f>TRUNC(L89+L90+L91+L92)</f>
        <v>0</v>
      </c>
      <c r="M88" s="26"/>
      <c r="N88" s="75">
        <f>TRUNC(N89+N90+N91+N92)</f>
        <v>0</v>
      </c>
      <c r="O88" s="80" t="s">
        <v>717</v>
      </c>
    </row>
    <row r="89" spans="2:15" ht="19.7" customHeight="1" x14ac:dyDescent="0.2">
      <c r="B89" s="64" t="s">
        <v>717</v>
      </c>
      <c r="C89" s="65" t="s">
        <v>552</v>
      </c>
      <c r="D89" s="65" t="s">
        <v>717</v>
      </c>
      <c r="E89" s="69">
        <v>0.23</v>
      </c>
      <c r="F89" s="66" t="s">
        <v>646</v>
      </c>
      <c r="G89" s="61"/>
      <c r="H89" s="59"/>
      <c r="I89" s="67"/>
      <c r="J89" s="63">
        <f>TRUNC(E89*I89,0)</f>
        <v>0</v>
      </c>
      <c r="K89" s="67"/>
      <c r="L89" s="63">
        <f>TRUNC(E89*K89,0)</f>
        <v>0</v>
      </c>
      <c r="M89" s="67"/>
      <c r="N89" s="63">
        <f>TRUNC(E89*M89,0)</f>
        <v>0</v>
      </c>
      <c r="O89" s="68" t="s">
        <v>717</v>
      </c>
    </row>
    <row r="90" spans="2:15" ht="19.7" customHeight="1" x14ac:dyDescent="0.2">
      <c r="B90" s="64" t="s">
        <v>717</v>
      </c>
      <c r="C90" s="65" t="s">
        <v>48</v>
      </c>
      <c r="D90" s="65" t="s">
        <v>717</v>
      </c>
      <c r="E90" s="69">
        <v>0.11</v>
      </c>
      <c r="F90" s="66" t="s">
        <v>646</v>
      </c>
      <c r="G90" s="61"/>
      <c r="H90" s="59"/>
      <c r="I90" s="67"/>
      <c r="J90" s="63">
        <f>TRUNC(E90*I90,0)</f>
        <v>0</v>
      </c>
      <c r="K90" s="67"/>
      <c r="L90" s="63">
        <f>TRUNC(E90*K90,0)</f>
        <v>0</v>
      </c>
      <c r="M90" s="67"/>
      <c r="N90" s="63">
        <f>TRUNC(E90*M90,0)</f>
        <v>0</v>
      </c>
      <c r="O90" s="68" t="s">
        <v>717</v>
      </c>
    </row>
    <row r="91" spans="2:15" ht="19.7" customHeight="1" x14ac:dyDescent="0.2">
      <c r="B91" s="64" t="s">
        <v>717</v>
      </c>
      <c r="C91" s="65" t="s">
        <v>307</v>
      </c>
      <c r="D91" s="65" t="s">
        <v>105</v>
      </c>
      <c r="E91" s="59">
        <v>2</v>
      </c>
      <c r="F91" s="66" t="s">
        <v>148</v>
      </c>
      <c r="G91" s="61"/>
      <c r="H91" s="59"/>
      <c r="I91" s="61"/>
      <c r="J91" s="63">
        <f>TRUNC(E91*1/100*I91,0)</f>
        <v>0</v>
      </c>
      <c r="K91" s="61">
        <f>J90+J89</f>
        <v>0</v>
      </c>
      <c r="L91" s="63">
        <f>TRUNC(E91*1/100*K91,0)</f>
        <v>0</v>
      </c>
      <c r="M91" s="61"/>
      <c r="N91" s="63">
        <f>TRUNC(E91*1/100*M91,0)</f>
        <v>0</v>
      </c>
      <c r="O91" s="68" t="s">
        <v>717</v>
      </c>
    </row>
    <row r="92" spans="2:15" ht="19.7" customHeight="1" x14ac:dyDescent="0.2">
      <c r="B92" s="64" t="s">
        <v>717</v>
      </c>
      <c r="C92" s="65" t="s">
        <v>86</v>
      </c>
      <c r="D92" s="65" t="s">
        <v>116</v>
      </c>
      <c r="E92" s="69">
        <v>0.19</v>
      </c>
      <c r="F92" s="66" t="s">
        <v>538</v>
      </c>
      <c r="G92" s="61"/>
      <c r="H92" s="59"/>
      <c r="I92" s="67"/>
      <c r="J92" s="63">
        <f>TRUNC(E92*I92,0)</f>
        <v>0</v>
      </c>
      <c r="K92" s="67"/>
      <c r="L92" s="63">
        <f>TRUNC(E92*K92,0)</f>
        <v>0</v>
      </c>
      <c r="M92" s="67"/>
      <c r="N92" s="63">
        <f>TRUNC(E92*M92,0)</f>
        <v>0</v>
      </c>
      <c r="O92" s="68" t="s">
        <v>269</v>
      </c>
    </row>
    <row r="93" spans="2:15" ht="19.7" customHeight="1" x14ac:dyDescent="0.2">
      <c r="B93" s="64" t="s">
        <v>717</v>
      </c>
      <c r="C93" s="65" t="s">
        <v>717</v>
      </c>
      <c r="D93" s="65" t="s">
        <v>717</v>
      </c>
      <c r="E93" s="59"/>
      <c r="F93" s="66" t="s">
        <v>717</v>
      </c>
      <c r="G93" s="61"/>
      <c r="H93" s="59"/>
      <c r="I93" s="61"/>
      <c r="J93" s="63">
        <f>TRUNC(E93*I93,0)</f>
        <v>0</v>
      </c>
      <c r="K93" s="61"/>
      <c r="L93" s="63">
        <f>TRUNC(E93*K93,0)</f>
        <v>0</v>
      </c>
      <c r="M93" s="61"/>
      <c r="N93" s="63">
        <f>TRUNC(E93*M93,0)</f>
        <v>0</v>
      </c>
      <c r="O93" s="68" t="s">
        <v>717</v>
      </c>
    </row>
    <row r="94" spans="2:15" ht="19.7" customHeight="1" x14ac:dyDescent="0.2">
      <c r="B94" s="57" t="s">
        <v>551</v>
      </c>
      <c r="C94" s="58" t="s">
        <v>674</v>
      </c>
      <c r="D94" s="58" t="s">
        <v>109</v>
      </c>
      <c r="E94" s="59"/>
      <c r="F94" s="60" t="s">
        <v>451</v>
      </c>
      <c r="G94" s="61"/>
      <c r="H94" s="59"/>
      <c r="I94" s="61"/>
      <c r="J94" s="63">
        <f>TRUNC(J95+J96+J97+J98)</f>
        <v>0</v>
      </c>
      <c r="K94" s="61"/>
      <c r="L94" s="63">
        <f>TRUNC(L95+L96+L97+L98)</f>
        <v>0</v>
      </c>
      <c r="M94" s="61"/>
      <c r="N94" s="63">
        <f>TRUNC(N95+N96+N97+N98)</f>
        <v>0</v>
      </c>
      <c r="O94" s="62" t="s">
        <v>717</v>
      </c>
    </row>
    <row r="95" spans="2:15" ht="19.7" customHeight="1" x14ac:dyDescent="0.2">
      <c r="B95" s="64" t="s">
        <v>717</v>
      </c>
      <c r="C95" s="65" t="s">
        <v>552</v>
      </c>
      <c r="D95" s="65" t="s">
        <v>717</v>
      </c>
      <c r="E95" s="69">
        <v>0.2</v>
      </c>
      <c r="F95" s="66" t="s">
        <v>646</v>
      </c>
      <c r="G95" s="61"/>
      <c r="H95" s="59"/>
      <c r="I95" s="67"/>
      <c r="J95" s="63">
        <f>TRUNC(E95*I95,0)</f>
        <v>0</v>
      </c>
      <c r="K95" s="67"/>
      <c r="L95" s="63">
        <f>TRUNC(E95*K95,0)</f>
        <v>0</v>
      </c>
      <c r="M95" s="67"/>
      <c r="N95" s="63">
        <f>TRUNC(E95*M95,0)</f>
        <v>0</v>
      </c>
      <c r="O95" s="68" t="s">
        <v>717</v>
      </c>
    </row>
    <row r="96" spans="2:15" ht="19.7" customHeight="1" x14ac:dyDescent="0.2">
      <c r="B96" s="64" t="s">
        <v>717</v>
      </c>
      <c r="C96" s="65" t="s">
        <v>48</v>
      </c>
      <c r="D96" s="65" t="s">
        <v>717</v>
      </c>
      <c r="E96" s="69">
        <v>0.08</v>
      </c>
      <c r="F96" s="66" t="s">
        <v>646</v>
      </c>
      <c r="G96" s="61"/>
      <c r="H96" s="59"/>
      <c r="I96" s="67"/>
      <c r="J96" s="63">
        <f>TRUNC(E96*I96,0)</f>
        <v>0</v>
      </c>
      <c r="K96" s="67"/>
      <c r="L96" s="63">
        <f>TRUNC(E96*K96,0)</f>
        <v>0</v>
      </c>
      <c r="M96" s="67"/>
      <c r="N96" s="63">
        <f>TRUNC(E96*M96,0)</f>
        <v>0</v>
      </c>
      <c r="O96" s="68" t="s">
        <v>717</v>
      </c>
    </row>
    <row r="97" spans="2:15" ht="19.7" customHeight="1" x14ac:dyDescent="0.2">
      <c r="B97" s="64" t="s">
        <v>717</v>
      </c>
      <c r="C97" s="65" t="s">
        <v>307</v>
      </c>
      <c r="D97" s="65" t="s">
        <v>105</v>
      </c>
      <c r="E97" s="59">
        <v>2</v>
      </c>
      <c r="F97" s="66" t="s">
        <v>148</v>
      </c>
      <c r="G97" s="61"/>
      <c r="H97" s="59"/>
      <c r="I97" s="61"/>
      <c r="J97" s="63">
        <f>TRUNC(E97*1/100*I97,0)</f>
        <v>0</v>
      </c>
      <c r="K97" s="61">
        <f>J96+J95</f>
        <v>0</v>
      </c>
      <c r="L97" s="63">
        <f>TRUNC(E97*1/100*K97,0)</f>
        <v>0</v>
      </c>
      <c r="M97" s="61"/>
      <c r="N97" s="63">
        <f>TRUNC(E97*1/100*M97,0)</f>
        <v>0</v>
      </c>
      <c r="O97" s="68" t="s">
        <v>717</v>
      </c>
    </row>
    <row r="98" spans="2:15" ht="19.7" customHeight="1" x14ac:dyDescent="0.2">
      <c r="B98" s="64" t="s">
        <v>717</v>
      </c>
      <c r="C98" s="65" t="s">
        <v>86</v>
      </c>
      <c r="D98" s="65" t="s">
        <v>116</v>
      </c>
      <c r="E98" s="69">
        <v>0.14000000000000001</v>
      </c>
      <c r="F98" s="66" t="s">
        <v>538</v>
      </c>
      <c r="G98" s="61"/>
      <c r="H98" s="59"/>
      <c r="I98" s="67"/>
      <c r="J98" s="63">
        <f>TRUNC(E98*I98,0)</f>
        <v>0</v>
      </c>
      <c r="K98" s="67"/>
      <c r="L98" s="63">
        <f>TRUNC(E98*K98,0)</f>
        <v>0</v>
      </c>
      <c r="M98" s="67"/>
      <c r="N98" s="63">
        <f>TRUNC(E98*M98,0)</f>
        <v>0</v>
      </c>
      <c r="O98" s="68" t="s">
        <v>269</v>
      </c>
    </row>
    <row r="99" spans="2:15" ht="19.7" customHeight="1" x14ac:dyDescent="0.2">
      <c r="B99" s="64" t="s">
        <v>717</v>
      </c>
      <c r="C99" s="65" t="s">
        <v>717</v>
      </c>
      <c r="D99" s="65" t="s">
        <v>717</v>
      </c>
      <c r="E99" s="59"/>
      <c r="F99" s="66" t="s">
        <v>717</v>
      </c>
      <c r="G99" s="61"/>
      <c r="H99" s="59"/>
      <c r="I99" s="61"/>
      <c r="J99" s="63">
        <f>TRUNC(E99*I99,0)</f>
        <v>0</v>
      </c>
      <c r="K99" s="61"/>
      <c r="L99" s="63">
        <f>TRUNC(E99*K99,0)</f>
        <v>0</v>
      </c>
      <c r="M99" s="61"/>
      <c r="N99" s="63">
        <f>TRUNC(E99*M99,0)</f>
        <v>0</v>
      </c>
      <c r="O99" s="68" t="s">
        <v>717</v>
      </c>
    </row>
    <row r="100" spans="2:15" ht="19.7" customHeight="1" x14ac:dyDescent="0.2">
      <c r="B100" s="57" t="s">
        <v>278</v>
      </c>
      <c r="C100" s="58" t="s">
        <v>674</v>
      </c>
      <c r="D100" s="58" t="s">
        <v>466</v>
      </c>
      <c r="E100" s="59"/>
      <c r="F100" s="60" t="s">
        <v>451</v>
      </c>
      <c r="G100" s="61"/>
      <c r="H100" s="59"/>
      <c r="I100" s="61"/>
      <c r="J100" s="63">
        <f>TRUNC(J101+J102+J103)</f>
        <v>0</v>
      </c>
      <c r="K100" s="61"/>
      <c r="L100" s="63">
        <f>TRUNC(L101+L102+L103)</f>
        <v>0</v>
      </c>
      <c r="M100" s="61"/>
      <c r="N100" s="63">
        <f>TRUNC(N101+N102+N103)</f>
        <v>0</v>
      </c>
      <c r="O100" s="62" t="s">
        <v>717</v>
      </c>
    </row>
    <row r="101" spans="2:15" ht="19.7" customHeight="1" x14ac:dyDescent="0.2">
      <c r="B101" s="64" t="s">
        <v>717</v>
      </c>
      <c r="C101" s="65" t="s">
        <v>552</v>
      </c>
      <c r="D101" s="65" t="s">
        <v>717</v>
      </c>
      <c r="E101" s="69">
        <v>0.2</v>
      </c>
      <c r="F101" s="66" t="s">
        <v>646</v>
      </c>
      <c r="G101" s="61"/>
      <c r="H101" s="59"/>
      <c r="I101" s="67"/>
      <c r="J101" s="63">
        <f>TRUNC(E101*I101,0)</f>
        <v>0</v>
      </c>
      <c r="K101" s="67"/>
      <c r="L101" s="63">
        <f>TRUNC(E101*K101,0)</f>
        <v>0</v>
      </c>
      <c r="M101" s="67"/>
      <c r="N101" s="63">
        <f>TRUNC(E101*M101,0)</f>
        <v>0</v>
      </c>
      <c r="O101" s="68" t="s">
        <v>717</v>
      </c>
    </row>
    <row r="102" spans="2:15" ht="19.7" customHeight="1" x14ac:dyDescent="0.2">
      <c r="B102" s="64" t="s">
        <v>717</v>
      </c>
      <c r="C102" s="65" t="s">
        <v>48</v>
      </c>
      <c r="D102" s="65" t="s">
        <v>717</v>
      </c>
      <c r="E102" s="69">
        <v>0.09</v>
      </c>
      <c r="F102" s="66" t="s">
        <v>646</v>
      </c>
      <c r="G102" s="61"/>
      <c r="H102" s="59"/>
      <c r="I102" s="67"/>
      <c r="J102" s="63">
        <f>TRUNC(E102*I102,0)</f>
        <v>0</v>
      </c>
      <c r="K102" s="67"/>
      <c r="L102" s="63">
        <f>TRUNC(E102*K102,0)</f>
        <v>0</v>
      </c>
      <c r="M102" s="67"/>
      <c r="N102" s="63">
        <f>TRUNC(E102*M102,0)</f>
        <v>0</v>
      </c>
      <c r="O102" s="68" t="s">
        <v>717</v>
      </c>
    </row>
    <row r="103" spans="2:15" ht="19.7" customHeight="1" x14ac:dyDescent="0.2">
      <c r="B103" s="64" t="s">
        <v>717</v>
      </c>
      <c r="C103" s="65" t="s">
        <v>307</v>
      </c>
      <c r="D103" s="65" t="s">
        <v>105</v>
      </c>
      <c r="E103" s="59">
        <v>2</v>
      </c>
      <c r="F103" s="66" t="s">
        <v>148</v>
      </c>
      <c r="G103" s="61"/>
      <c r="H103" s="59"/>
      <c r="I103" s="61"/>
      <c r="J103" s="63">
        <f>TRUNC(E103*1/100*I103,0)</f>
        <v>0</v>
      </c>
      <c r="K103" s="61">
        <f>J102+J101</f>
        <v>0</v>
      </c>
      <c r="L103" s="63">
        <f>TRUNC(E103*1/100*K103,0)</f>
        <v>0</v>
      </c>
      <c r="M103" s="61"/>
      <c r="N103" s="63">
        <f>TRUNC(E103*1/100*M103,0)</f>
        <v>0</v>
      </c>
      <c r="O103" s="68" t="s">
        <v>717</v>
      </c>
    </row>
    <row r="104" spans="2:15" ht="19.7" customHeight="1" x14ac:dyDescent="0.2">
      <c r="B104" s="64" t="s">
        <v>717</v>
      </c>
      <c r="C104" s="65" t="s">
        <v>717</v>
      </c>
      <c r="D104" s="65" t="s">
        <v>717</v>
      </c>
      <c r="E104" s="59"/>
      <c r="F104" s="66" t="s">
        <v>717</v>
      </c>
      <c r="G104" s="61"/>
      <c r="H104" s="59"/>
      <c r="I104" s="61"/>
      <c r="J104" s="63">
        <f>TRUNC(E104*I104,0)</f>
        <v>0</v>
      </c>
      <c r="K104" s="61"/>
      <c r="L104" s="63">
        <f>TRUNC(E104*K104,0)</f>
        <v>0</v>
      </c>
      <c r="M104" s="61"/>
      <c r="N104" s="63">
        <f>TRUNC(E104*M104,0)</f>
        <v>0</v>
      </c>
      <c r="O104" s="68" t="s">
        <v>717</v>
      </c>
    </row>
    <row r="105" spans="2:15" ht="19.7" customHeight="1" x14ac:dyDescent="0.2">
      <c r="B105" s="57" t="s">
        <v>215</v>
      </c>
      <c r="C105" s="58" t="s">
        <v>3</v>
      </c>
      <c r="D105" s="58" t="s">
        <v>212</v>
      </c>
      <c r="E105" s="59"/>
      <c r="F105" s="60" t="s">
        <v>451</v>
      </c>
      <c r="G105" s="61"/>
      <c r="H105" s="59"/>
      <c r="I105" s="61"/>
      <c r="J105" s="63">
        <f>TRUNC(J106+J107+J108+J109)</f>
        <v>0</v>
      </c>
      <c r="K105" s="61"/>
      <c r="L105" s="63">
        <f>TRUNC(L106+L107+L108+L109)</f>
        <v>0</v>
      </c>
      <c r="M105" s="61"/>
      <c r="N105" s="63">
        <f>TRUNC(N106+N107+N108+N109)</f>
        <v>0</v>
      </c>
      <c r="O105" s="62" t="s">
        <v>717</v>
      </c>
    </row>
    <row r="106" spans="2:15" ht="19.7" customHeight="1" x14ac:dyDescent="0.2">
      <c r="B106" s="64" t="s">
        <v>717</v>
      </c>
      <c r="C106" s="65" t="s">
        <v>552</v>
      </c>
      <c r="D106" s="65" t="s">
        <v>717</v>
      </c>
      <c r="E106" s="69">
        <v>0.33</v>
      </c>
      <c r="F106" s="66" t="s">
        <v>646</v>
      </c>
      <c r="G106" s="61"/>
      <c r="H106" s="59"/>
      <c r="I106" s="67"/>
      <c r="J106" s="63">
        <f>TRUNC(E106*I106,0)</f>
        <v>0</v>
      </c>
      <c r="K106" s="67"/>
      <c r="L106" s="63">
        <f>TRUNC(E106*K106,0)</f>
        <v>0</v>
      </c>
      <c r="M106" s="67"/>
      <c r="N106" s="63">
        <f>TRUNC(E106*M106,0)</f>
        <v>0</v>
      </c>
      <c r="O106" s="68" t="s">
        <v>717</v>
      </c>
    </row>
    <row r="107" spans="2:15" ht="19.7" customHeight="1" x14ac:dyDescent="0.2">
      <c r="B107" s="64" t="s">
        <v>717</v>
      </c>
      <c r="C107" s="65" t="s">
        <v>48</v>
      </c>
      <c r="D107" s="65" t="s">
        <v>717</v>
      </c>
      <c r="E107" s="69">
        <v>0.17</v>
      </c>
      <c r="F107" s="66" t="s">
        <v>646</v>
      </c>
      <c r="G107" s="61"/>
      <c r="H107" s="59"/>
      <c r="I107" s="67"/>
      <c r="J107" s="63">
        <f>TRUNC(E107*I107,0)</f>
        <v>0</v>
      </c>
      <c r="K107" s="67"/>
      <c r="L107" s="63">
        <f>TRUNC(E107*K107,0)</f>
        <v>0</v>
      </c>
      <c r="M107" s="67"/>
      <c r="N107" s="63">
        <f>TRUNC(E107*M107,0)</f>
        <v>0</v>
      </c>
      <c r="O107" s="68" t="s">
        <v>717</v>
      </c>
    </row>
    <row r="108" spans="2:15" ht="19.7" customHeight="1" x14ac:dyDescent="0.2">
      <c r="B108" s="64" t="s">
        <v>717</v>
      </c>
      <c r="C108" s="65" t="s">
        <v>510</v>
      </c>
      <c r="D108" s="65" t="s">
        <v>105</v>
      </c>
      <c r="E108" s="59">
        <v>7</v>
      </c>
      <c r="F108" s="66" t="s">
        <v>148</v>
      </c>
      <c r="G108" s="61"/>
      <c r="H108" s="59"/>
      <c r="I108" s="61"/>
      <c r="J108" s="63">
        <f>TRUNC(E108*1/100*I108,0)</f>
        <v>0</v>
      </c>
      <c r="K108" s="61">
        <f>J107+J106</f>
        <v>0</v>
      </c>
      <c r="L108" s="63">
        <f>TRUNC(E108*1/100*K108,0)</f>
        <v>0</v>
      </c>
      <c r="M108" s="61"/>
      <c r="N108" s="63">
        <f>TRUNC(E108*1/100*M108,0)</f>
        <v>0</v>
      </c>
      <c r="O108" s="68" t="s">
        <v>717</v>
      </c>
    </row>
    <row r="109" spans="2:15" ht="19.7" customHeight="1" x14ac:dyDescent="0.2">
      <c r="B109" s="64" t="s">
        <v>717</v>
      </c>
      <c r="C109" s="65" t="s">
        <v>86</v>
      </c>
      <c r="D109" s="65" t="s">
        <v>116</v>
      </c>
      <c r="E109" s="69">
        <v>1.1200000000000001</v>
      </c>
      <c r="F109" s="66" t="s">
        <v>538</v>
      </c>
      <c r="G109" s="61"/>
      <c r="H109" s="59"/>
      <c r="I109" s="67"/>
      <c r="J109" s="63">
        <f>TRUNC(E109*I109,0)</f>
        <v>0</v>
      </c>
      <c r="K109" s="67"/>
      <c r="L109" s="63">
        <f>TRUNC(E109*K109,0)</f>
        <v>0</v>
      </c>
      <c r="M109" s="67"/>
      <c r="N109" s="63">
        <f>TRUNC(E109*M109,0)</f>
        <v>0</v>
      </c>
      <c r="O109" s="68" t="s">
        <v>269</v>
      </c>
    </row>
    <row r="110" spans="2:15" ht="19.7" customHeight="1" x14ac:dyDescent="0.2">
      <c r="B110" s="64" t="s">
        <v>717</v>
      </c>
      <c r="C110" s="65" t="s">
        <v>717</v>
      </c>
      <c r="D110" s="65" t="s">
        <v>717</v>
      </c>
      <c r="E110" s="59"/>
      <c r="F110" s="66" t="s">
        <v>717</v>
      </c>
      <c r="G110" s="61"/>
      <c r="H110" s="59"/>
      <c r="I110" s="61"/>
      <c r="J110" s="63">
        <f>TRUNC(E110*I110,0)</f>
        <v>0</v>
      </c>
      <c r="K110" s="61"/>
      <c r="L110" s="63">
        <f>TRUNC(E110*K110,0)</f>
        <v>0</v>
      </c>
      <c r="M110" s="61"/>
      <c r="N110" s="63">
        <f>TRUNC(E110*M110,0)</f>
        <v>0</v>
      </c>
      <c r="O110" s="68" t="s">
        <v>717</v>
      </c>
    </row>
    <row r="111" spans="2:15" ht="19.7" customHeight="1" x14ac:dyDescent="0.2">
      <c r="B111" s="57" t="s">
        <v>651</v>
      </c>
      <c r="C111" s="58" t="s">
        <v>3</v>
      </c>
      <c r="D111" s="58" t="s">
        <v>6</v>
      </c>
      <c r="E111" s="59"/>
      <c r="F111" s="60" t="s">
        <v>451</v>
      </c>
      <c r="G111" s="61"/>
      <c r="H111" s="59"/>
      <c r="I111" s="61"/>
      <c r="J111" s="63">
        <f>TRUNC(J112+J113+J114+J115)</f>
        <v>0</v>
      </c>
      <c r="K111" s="61"/>
      <c r="L111" s="63">
        <f>TRUNC(L112+L113+L114+L115)</f>
        <v>0</v>
      </c>
      <c r="M111" s="61"/>
      <c r="N111" s="63">
        <f>TRUNC(N112+N113+N114+N115)</f>
        <v>0</v>
      </c>
      <c r="O111" s="62" t="s">
        <v>717</v>
      </c>
    </row>
    <row r="112" spans="2:15" ht="19.7" customHeight="1" x14ac:dyDescent="0.2">
      <c r="B112" s="64" t="s">
        <v>717</v>
      </c>
      <c r="C112" s="65" t="s">
        <v>552</v>
      </c>
      <c r="D112" s="65" t="s">
        <v>717</v>
      </c>
      <c r="E112" s="69">
        <v>0.45</v>
      </c>
      <c r="F112" s="66" t="s">
        <v>646</v>
      </c>
      <c r="G112" s="61"/>
      <c r="H112" s="59"/>
      <c r="I112" s="67"/>
      <c r="J112" s="63">
        <f>TRUNC(E112*I112,0)</f>
        <v>0</v>
      </c>
      <c r="K112" s="67"/>
      <c r="L112" s="63">
        <f>TRUNC(E112*K112,0)</f>
        <v>0</v>
      </c>
      <c r="M112" s="67"/>
      <c r="N112" s="63">
        <f>TRUNC(E112*M112,0)</f>
        <v>0</v>
      </c>
      <c r="O112" s="68" t="s">
        <v>717</v>
      </c>
    </row>
    <row r="113" spans="2:15" ht="19.7" customHeight="1" x14ac:dyDescent="0.2">
      <c r="B113" s="64" t="s">
        <v>717</v>
      </c>
      <c r="C113" s="65" t="s">
        <v>48</v>
      </c>
      <c r="D113" s="65" t="s">
        <v>717</v>
      </c>
      <c r="E113" s="69">
        <v>0.23</v>
      </c>
      <c r="F113" s="66" t="s">
        <v>646</v>
      </c>
      <c r="G113" s="61"/>
      <c r="H113" s="59"/>
      <c r="I113" s="67"/>
      <c r="J113" s="63">
        <f>TRUNC(E113*I113,0)</f>
        <v>0</v>
      </c>
      <c r="K113" s="67"/>
      <c r="L113" s="63">
        <f>TRUNC(E113*K113,0)</f>
        <v>0</v>
      </c>
      <c r="M113" s="67"/>
      <c r="N113" s="63">
        <f>TRUNC(E113*M113,0)</f>
        <v>0</v>
      </c>
      <c r="O113" s="68" t="s">
        <v>717</v>
      </c>
    </row>
    <row r="114" spans="2:15" ht="19.7" customHeight="1" x14ac:dyDescent="0.2">
      <c r="B114" s="64" t="s">
        <v>717</v>
      </c>
      <c r="C114" s="65" t="s">
        <v>405</v>
      </c>
      <c r="D114" s="65" t="s">
        <v>105</v>
      </c>
      <c r="E114" s="59">
        <v>7</v>
      </c>
      <c r="F114" s="66" t="s">
        <v>148</v>
      </c>
      <c r="G114" s="61"/>
      <c r="H114" s="59"/>
      <c r="I114" s="61"/>
      <c r="J114" s="63">
        <f>TRUNC(E114*1/100*I114,0)</f>
        <v>0</v>
      </c>
      <c r="K114" s="61"/>
      <c r="L114" s="63">
        <f>TRUNC(E114*1/100*K114,0)</f>
        <v>0</v>
      </c>
      <c r="M114" s="61">
        <f>J113+J112</f>
        <v>0</v>
      </c>
      <c r="N114" s="63">
        <f>TRUNC(E114*1/100*M114,0)</f>
        <v>0</v>
      </c>
      <c r="O114" s="68" t="s">
        <v>717</v>
      </c>
    </row>
    <row r="115" spans="2:15" ht="19.7" customHeight="1" x14ac:dyDescent="0.2">
      <c r="B115" s="64" t="s">
        <v>717</v>
      </c>
      <c r="C115" s="65" t="s">
        <v>86</v>
      </c>
      <c r="D115" s="65" t="s">
        <v>116</v>
      </c>
      <c r="E115" s="69">
        <v>1.43</v>
      </c>
      <c r="F115" s="66" t="s">
        <v>538</v>
      </c>
      <c r="G115" s="61"/>
      <c r="H115" s="59"/>
      <c r="I115" s="67"/>
      <c r="J115" s="63">
        <f>TRUNC(E115*I115,0)</f>
        <v>0</v>
      </c>
      <c r="K115" s="67"/>
      <c r="L115" s="63">
        <f>TRUNC(E115*K115,0)</f>
        <v>0</v>
      </c>
      <c r="M115" s="67"/>
      <c r="N115" s="63">
        <f>TRUNC(E115*M115,0)</f>
        <v>0</v>
      </c>
      <c r="O115" s="68" t="s">
        <v>269</v>
      </c>
    </row>
    <row r="116" spans="2:15" ht="19.7" customHeight="1" x14ac:dyDescent="0.2">
      <c r="B116" s="70" t="s">
        <v>717</v>
      </c>
      <c r="C116" s="71" t="s">
        <v>717</v>
      </c>
      <c r="D116" s="71" t="s">
        <v>717</v>
      </c>
      <c r="E116" s="27"/>
      <c r="F116" s="73" t="s">
        <v>717</v>
      </c>
      <c r="G116" s="26"/>
      <c r="H116" s="27"/>
      <c r="I116" s="26"/>
      <c r="J116" s="75">
        <f>TRUNC(E116*I116,0)</f>
        <v>0</v>
      </c>
      <c r="K116" s="26"/>
      <c r="L116" s="75">
        <f>TRUNC(E116*K116,0)</f>
        <v>0</v>
      </c>
      <c r="M116" s="26"/>
      <c r="N116" s="75">
        <f>TRUNC(E116*M116,0)</f>
        <v>0</v>
      </c>
      <c r="O116" s="76" t="s">
        <v>717</v>
      </c>
    </row>
    <row r="117" spans="2:15" ht="19.7" customHeight="1" x14ac:dyDescent="0.2">
      <c r="B117" s="57" t="s">
        <v>177</v>
      </c>
      <c r="C117" s="58" t="s">
        <v>3</v>
      </c>
      <c r="D117" s="58" t="s">
        <v>368</v>
      </c>
      <c r="E117" s="59"/>
      <c r="F117" s="60" t="s">
        <v>451</v>
      </c>
      <c r="G117" s="61"/>
      <c r="H117" s="59"/>
      <c r="I117" s="61"/>
      <c r="J117" s="63">
        <f>TRUNC(J118+J119+J120+J121)</f>
        <v>0</v>
      </c>
      <c r="K117" s="61"/>
      <c r="L117" s="63">
        <f>TRUNC(L118+L119+L120+L121)</f>
        <v>0</v>
      </c>
      <c r="M117" s="61"/>
      <c r="N117" s="63">
        <f>TRUNC(N118+N119+N120+N121)</f>
        <v>0</v>
      </c>
      <c r="O117" s="62" t="s">
        <v>717</v>
      </c>
    </row>
    <row r="118" spans="2:15" ht="19.7" customHeight="1" x14ac:dyDescent="0.2">
      <c r="B118" s="64" t="s">
        <v>717</v>
      </c>
      <c r="C118" s="65" t="s">
        <v>552</v>
      </c>
      <c r="D118" s="65" t="s">
        <v>717</v>
      </c>
      <c r="E118" s="69">
        <v>0.33</v>
      </c>
      <c r="F118" s="66" t="s">
        <v>646</v>
      </c>
      <c r="G118" s="61"/>
      <c r="H118" s="59"/>
      <c r="I118" s="67"/>
      <c r="J118" s="63">
        <f>TRUNC(E118*I118,0)</f>
        <v>0</v>
      </c>
      <c r="K118" s="67"/>
      <c r="L118" s="63">
        <f>TRUNC(E118*K118,0)</f>
        <v>0</v>
      </c>
      <c r="M118" s="67"/>
      <c r="N118" s="63">
        <f>TRUNC(E118*M118,0)</f>
        <v>0</v>
      </c>
      <c r="O118" s="68" t="s">
        <v>717</v>
      </c>
    </row>
    <row r="119" spans="2:15" ht="19.7" customHeight="1" x14ac:dyDescent="0.2">
      <c r="B119" s="64" t="s">
        <v>717</v>
      </c>
      <c r="C119" s="65" t="s">
        <v>48</v>
      </c>
      <c r="D119" s="65" t="s">
        <v>717</v>
      </c>
      <c r="E119" s="69">
        <v>0.17</v>
      </c>
      <c r="F119" s="66" t="s">
        <v>646</v>
      </c>
      <c r="G119" s="61"/>
      <c r="H119" s="59"/>
      <c r="I119" s="67"/>
      <c r="J119" s="63">
        <f>TRUNC(E119*I119,0)</f>
        <v>0</v>
      </c>
      <c r="K119" s="67"/>
      <c r="L119" s="63">
        <f>TRUNC(E119*K119,0)</f>
        <v>0</v>
      </c>
      <c r="M119" s="67"/>
      <c r="N119" s="63">
        <f>TRUNC(E119*M119,0)</f>
        <v>0</v>
      </c>
      <c r="O119" s="68" t="s">
        <v>717</v>
      </c>
    </row>
    <row r="120" spans="2:15" ht="19.7" customHeight="1" x14ac:dyDescent="0.2">
      <c r="B120" s="64" t="s">
        <v>717</v>
      </c>
      <c r="C120" s="65" t="s">
        <v>510</v>
      </c>
      <c r="D120" s="65" t="s">
        <v>105</v>
      </c>
      <c r="E120" s="59">
        <v>7</v>
      </c>
      <c r="F120" s="66" t="s">
        <v>148</v>
      </c>
      <c r="G120" s="61"/>
      <c r="H120" s="59"/>
      <c r="I120" s="61"/>
      <c r="J120" s="63">
        <f>TRUNC(E120*1/100*I120,0)</f>
        <v>0</v>
      </c>
      <c r="K120" s="61">
        <f>J119+J118</f>
        <v>0</v>
      </c>
      <c r="L120" s="63">
        <f>TRUNC(E120*1/100*K120,0)</f>
        <v>0</v>
      </c>
      <c r="M120" s="61"/>
      <c r="N120" s="63">
        <f>TRUNC(E120*1/100*M120,0)</f>
        <v>0</v>
      </c>
      <c r="O120" s="68" t="s">
        <v>717</v>
      </c>
    </row>
    <row r="121" spans="2:15" ht="19.7" customHeight="1" x14ac:dyDescent="0.2">
      <c r="B121" s="64" t="s">
        <v>717</v>
      </c>
      <c r="C121" s="65" t="s">
        <v>86</v>
      </c>
      <c r="D121" s="65" t="s">
        <v>116</v>
      </c>
      <c r="E121" s="69">
        <v>1.1200000000000001</v>
      </c>
      <c r="F121" s="66" t="s">
        <v>538</v>
      </c>
      <c r="G121" s="61"/>
      <c r="H121" s="59"/>
      <c r="I121" s="67"/>
      <c r="J121" s="63">
        <f>TRUNC(E121*I121,0)</f>
        <v>0</v>
      </c>
      <c r="K121" s="67"/>
      <c r="L121" s="63">
        <f>TRUNC(E121*K121,0)</f>
        <v>0</v>
      </c>
      <c r="M121" s="67"/>
      <c r="N121" s="63">
        <f>TRUNC(E121*M121,0)</f>
        <v>0</v>
      </c>
      <c r="O121" s="68" t="s">
        <v>269</v>
      </c>
    </row>
    <row r="122" spans="2:15" ht="19.7" customHeight="1" x14ac:dyDescent="0.2">
      <c r="B122" s="64" t="s">
        <v>717</v>
      </c>
      <c r="C122" s="65" t="s">
        <v>717</v>
      </c>
      <c r="D122" s="65" t="s">
        <v>717</v>
      </c>
      <c r="E122" s="59"/>
      <c r="F122" s="66" t="s">
        <v>717</v>
      </c>
      <c r="G122" s="61"/>
      <c r="H122" s="59"/>
      <c r="I122" s="61"/>
      <c r="J122" s="63">
        <f>TRUNC(E122*I122,0)</f>
        <v>0</v>
      </c>
      <c r="K122" s="61"/>
      <c r="L122" s="63">
        <f>TRUNC(E122*K122,0)</f>
        <v>0</v>
      </c>
      <c r="M122" s="61"/>
      <c r="N122" s="63">
        <f>TRUNC(E122*M122,0)</f>
        <v>0</v>
      </c>
      <c r="O122" s="68" t="s">
        <v>717</v>
      </c>
    </row>
    <row r="123" spans="2:15" ht="19.7" customHeight="1" x14ac:dyDescent="0.2">
      <c r="B123" s="57" t="s">
        <v>629</v>
      </c>
      <c r="C123" s="58" t="s">
        <v>84</v>
      </c>
      <c r="D123" s="58" t="s">
        <v>297</v>
      </c>
      <c r="E123" s="59"/>
      <c r="F123" s="60" t="s">
        <v>465</v>
      </c>
      <c r="G123" s="61"/>
      <c r="H123" s="59"/>
      <c r="I123" s="61"/>
      <c r="J123" s="63">
        <f>TRUNC(J124+J125+J126+J127+J128+J129)</f>
        <v>0</v>
      </c>
      <c r="K123" s="61"/>
      <c r="L123" s="63">
        <f>TRUNC(L124+L125+L126+L127+L128+L129)</f>
        <v>0</v>
      </c>
      <c r="M123" s="61"/>
      <c r="N123" s="63">
        <f>TRUNC(N124+N125+N126+N127+N128+N129)</f>
        <v>0</v>
      </c>
      <c r="O123" s="62" t="s">
        <v>582</v>
      </c>
    </row>
    <row r="124" spans="2:15" ht="19.7" customHeight="1" x14ac:dyDescent="0.2">
      <c r="B124" s="64" t="s">
        <v>717</v>
      </c>
      <c r="C124" s="65" t="s">
        <v>673</v>
      </c>
      <c r="D124" s="65" t="s">
        <v>508</v>
      </c>
      <c r="E124" s="59">
        <v>1</v>
      </c>
      <c r="F124" s="66" t="s">
        <v>465</v>
      </c>
      <c r="G124" s="61"/>
      <c r="H124" s="59"/>
      <c r="I124" s="67">
        <f>일위대가총괄표!G27</f>
        <v>0</v>
      </c>
      <c r="J124" s="63">
        <f t="shared" ref="J124:J130" si="0">TRUNC(E124*I124,0)</f>
        <v>0</v>
      </c>
      <c r="K124" s="67">
        <f>일위대가총괄표!H27</f>
        <v>0</v>
      </c>
      <c r="L124" s="63">
        <f t="shared" ref="L124:L130" si="1">TRUNC(E124*K124,0)</f>
        <v>0</v>
      </c>
      <c r="M124" s="67">
        <f>일위대가총괄표!I27</f>
        <v>0</v>
      </c>
      <c r="N124" s="63">
        <f t="shared" ref="N124:N130" si="2">TRUNC(E124*M124,0)</f>
        <v>0</v>
      </c>
      <c r="O124" s="68" t="s">
        <v>208</v>
      </c>
    </row>
    <row r="125" spans="2:15" ht="19.7" customHeight="1" x14ac:dyDescent="0.2">
      <c r="B125" s="64" t="s">
        <v>717</v>
      </c>
      <c r="C125" s="65" t="s">
        <v>338</v>
      </c>
      <c r="D125" s="65" t="s">
        <v>717</v>
      </c>
      <c r="E125" s="69">
        <v>0.1</v>
      </c>
      <c r="F125" s="66" t="s">
        <v>646</v>
      </c>
      <c r="G125" s="61"/>
      <c r="H125" s="59"/>
      <c r="I125" s="67"/>
      <c r="J125" s="63">
        <f t="shared" si="0"/>
        <v>0</v>
      </c>
      <c r="K125" s="67"/>
      <c r="L125" s="63">
        <f t="shared" si="1"/>
        <v>0</v>
      </c>
      <c r="M125" s="67"/>
      <c r="N125" s="63">
        <f t="shared" si="2"/>
        <v>0</v>
      </c>
      <c r="O125" s="68" t="s">
        <v>717</v>
      </c>
    </row>
    <row r="126" spans="2:15" ht="19.7" customHeight="1" x14ac:dyDescent="0.2">
      <c r="B126" s="64" t="s">
        <v>717</v>
      </c>
      <c r="C126" s="65" t="s">
        <v>48</v>
      </c>
      <c r="D126" s="65" t="s">
        <v>717</v>
      </c>
      <c r="E126" s="69">
        <v>2.2000000000000002</v>
      </c>
      <c r="F126" s="66" t="s">
        <v>646</v>
      </c>
      <c r="G126" s="61"/>
      <c r="H126" s="59"/>
      <c r="I126" s="67"/>
      <c r="J126" s="63">
        <f t="shared" si="0"/>
        <v>0</v>
      </c>
      <c r="K126" s="67"/>
      <c r="L126" s="63">
        <f t="shared" si="1"/>
        <v>0</v>
      </c>
      <c r="M126" s="67"/>
      <c r="N126" s="63">
        <f t="shared" si="2"/>
        <v>0</v>
      </c>
      <c r="O126" s="68" t="s">
        <v>717</v>
      </c>
    </row>
    <row r="127" spans="2:15" ht="19.7" customHeight="1" x14ac:dyDescent="0.2">
      <c r="B127" s="64" t="s">
        <v>717</v>
      </c>
      <c r="C127" s="65" t="s">
        <v>326</v>
      </c>
      <c r="D127" s="65" t="s">
        <v>466</v>
      </c>
      <c r="E127" s="59">
        <v>2</v>
      </c>
      <c r="F127" s="66" t="s">
        <v>451</v>
      </c>
      <c r="G127" s="61"/>
      <c r="H127" s="59"/>
      <c r="I127" s="67">
        <f>일위대가총괄표!G28</f>
        <v>0</v>
      </c>
      <c r="J127" s="63">
        <f t="shared" si="0"/>
        <v>0</v>
      </c>
      <c r="K127" s="67">
        <f>일위대가총괄표!H28</f>
        <v>0</v>
      </c>
      <c r="L127" s="63">
        <f t="shared" si="1"/>
        <v>0</v>
      </c>
      <c r="M127" s="67">
        <f>일위대가총괄표!I28</f>
        <v>0</v>
      </c>
      <c r="N127" s="63">
        <f t="shared" si="2"/>
        <v>0</v>
      </c>
      <c r="O127" s="68" t="s">
        <v>645</v>
      </c>
    </row>
    <row r="128" spans="2:15" ht="19.7" customHeight="1" x14ac:dyDescent="0.2">
      <c r="B128" s="64" t="s">
        <v>717</v>
      </c>
      <c r="C128" s="65" t="s">
        <v>207</v>
      </c>
      <c r="D128" s="65" t="s">
        <v>680</v>
      </c>
      <c r="E128" s="59">
        <v>2</v>
      </c>
      <c r="F128" s="66" t="s">
        <v>451</v>
      </c>
      <c r="G128" s="61"/>
      <c r="H128" s="59"/>
      <c r="I128" s="67">
        <f>일위대가총괄표!G29</f>
        <v>0</v>
      </c>
      <c r="J128" s="63">
        <f t="shared" si="0"/>
        <v>0</v>
      </c>
      <c r="K128" s="67">
        <f>일위대가총괄표!H29</f>
        <v>0</v>
      </c>
      <c r="L128" s="63">
        <f t="shared" si="1"/>
        <v>0</v>
      </c>
      <c r="M128" s="67">
        <f>일위대가총괄표!I29</f>
        <v>0</v>
      </c>
      <c r="N128" s="63">
        <f t="shared" si="2"/>
        <v>0</v>
      </c>
      <c r="O128" s="68" t="s">
        <v>185</v>
      </c>
    </row>
    <row r="129" spans="2:15" ht="19.7" customHeight="1" x14ac:dyDescent="0.2">
      <c r="B129" s="64" t="s">
        <v>717</v>
      </c>
      <c r="C129" s="65" t="s">
        <v>606</v>
      </c>
      <c r="D129" s="65" t="s">
        <v>717</v>
      </c>
      <c r="E129" s="59">
        <v>1</v>
      </c>
      <c r="F129" s="66" t="s">
        <v>465</v>
      </c>
      <c r="G129" s="61"/>
      <c r="H129" s="59"/>
      <c r="I129" s="67"/>
      <c r="J129" s="63">
        <f t="shared" si="0"/>
        <v>0</v>
      </c>
      <c r="K129" s="67"/>
      <c r="L129" s="63">
        <f t="shared" si="1"/>
        <v>0</v>
      </c>
      <c r="M129" s="67"/>
      <c r="N129" s="63">
        <f t="shared" si="2"/>
        <v>0</v>
      </c>
      <c r="O129" s="68" t="s">
        <v>245</v>
      </c>
    </row>
    <row r="130" spans="2:15" ht="19.7" customHeight="1" x14ac:dyDescent="0.2">
      <c r="B130" s="64" t="s">
        <v>717</v>
      </c>
      <c r="C130" s="65" t="s">
        <v>717</v>
      </c>
      <c r="D130" s="65" t="s">
        <v>717</v>
      </c>
      <c r="E130" s="59"/>
      <c r="F130" s="66" t="s">
        <v>717</v>
      </c>
      <c r="G130" s="61"/>
      <c r="H130" s="59"/>
      <c r="I130" s="61"/>
      <c r="J130" s="63">
        <f t="shared" si="0"/>
        <v>0</v>
      </c>
      <c r="K130" s="61"/>
      <c r="L130" s="63">
        <f t="shared" si="1"/>
        <v>0</v>
      </c>
      <c r="M130" s="61"/>
      <c r="N130" s="63">
        <f t="shared" si="2"/>
        <v>0</v>
      </c>
      <c r="O130" s="68" t="s">
        <v>717</v>
      </c>
    </row>
    <row r="131" spans="2:15" ht="19.7" customHeight="1" x14ac:dyDescent="0.2">
      <c r="B131" s="57" t="s">
        <v>268</v>
      </c>
      <c r="C131" s="58" t="s">
        <v>673</v>
      </c>
      <c r="D131" s="58" t="s">
        <v>508</v>
      </c>
      <c r="E131" s="59"/>
      <c r="F131" s="60" t="s">
        <v>506</v>
      </c>
      <c r="G131" s="61"/>
      <c r="H131" s="59"/>
      <c r="I131" s="61"/>
      <c r="J131" s="63">
        <f>TRUNC(J132+J133+J134+J135+J136+J137+J138+J139)</f>
        <v>0</v>
      </c>
      <c r="K131" s="61"/>
      <c r="L131" s="63">
        <f>TRUNC(L132+L133+L134+L135+L136+L137+L138+L139)</f>
        <v>0</v>
      </c>
      <c r="M131" s="61"/>
      <c r="N131" s="63">
        <f>TRUNC(N132+N133+N134+N135+N136+N137+N138+N139)</f>
        <v>0</v>
      </c>
      <c r="O131" s="62" t="s">
        <v>717</v>
      </c>
    </row>
    <row r="132" spans="2:15" ht="19.7" customHeight="1" x14ac:dyDescent="0.2">
      <c r="B132" s="64" t="s">
        <v>717</v>
      </c>
      <c r="C132" s="65" t="s">
        <v>102</v>
      </c>
      <c r="D132" s="65" t="s">
        <v>692</v>
      </c>
      <c r="E132" s="69">
        <v>0.8</v>
      </c>
      <c r="F132" s="66" t="s">
        <v>441</v>
      </c>
      <c r="G132" s="61"/>
      <c r="H132" s="59"/>
      <c r="I132" s="67"/>
      <c r="J132" s="63">
        <f t="shared" ref="J132:J140" si="3">TRUNC(E132*I132,0)</f>
        <v>0</v>
      </c>
      <c r="K132" s="67"/>
      <c r="L132" s="63">
        <f t="shared" ref="L132:L140" si="4">TRUNC(E132*K132,0)</f>
        <v>0</v>
      </c>
      <c r="M132" s="67"/>
      <c r="N132" s="63">
        <f t="shared" ref="N132:N140" si="5">TRUNC(E132*M132,0)</f>
        <v>0</v>
      </c>
      <c r="O132" s="68" t="s">
        <v>717</v>
      </c>
    </row>
    <row r="133" spans="2:15" ht="19.7" customHeight="1" x14ac:dyDescent="0.2">
      <c r="B133" s="64" t="s">
        <v>717</v>
      </c>
      <c r="C133" s="65" t="s">
        <v>373</v>
      </c>
      <c r="D133" s="65" t="s">
        <v>692</v>
      </c>
      <c r="E133" s="69">
        <v>0.6</v>
      </c>
      <c r="F133" s="66" t="s">
        <v>441</v>
      </c>
      <c r="G133" s="61"/>
      <c r="H133" s="59"/>
      <c r="I133" s="67"/>
      <c r="J133" s="63">
        <f t="shared" si="3"/>
        <v>0</v>
      </c>
      <c r="K133" s="67"/>
      <c r="L133" s="63">
        <f t="shared" si="4"/>
        <v>0</v>
      </c>
      <c r="M133" s="67"/>
      <c r="N133" s="63">
        <f t="shared" si="5"/>
        <v>0</v>
      </c>
      <c r="O133" s="68" t="s">
        <v>717</v>
      </c>
    </row>
    <row r="134" spans="2:15" ht="19.7" customHeight="1" x14ac:dyDescent="0.2">
      <c r="B134" s="64" t="s">
        <v>717</v>
      </c>
      <c r="C134" s="65" t="s">
        <v>516</v>
      </c>
      <c r="D134" s="65" t="s">
        <v>115</v>
      </c>
      <c r="E134" s="69">
        <v>0.2</v>
      </c>
      <c r="F134" s="66" t="s">
        <v>441</v>
      </c>
      <c r="G134" s="61"/>
      <c r="H134" s="59"/>
      <c r="I134" s="67"/>
      <c r="J134" s="63">
        <f t="shared" si="3"/>
        <v>0</v>
      </c>
      <c r="K134" s="67"/>
      <c r="L134" s="63">
        <f t="shared" si="4"/>
        <v>0</v>
      </c>
      <c r="M134" s="67"/>
      <c r="N134" s="63">
        <f t="shared" si="5"/>
        <v>0</v>
      </c>
      <c r="O134" s="68" t="s">
        <v>717</v>
      </c>
    </row>
    <row r="135" spans="2:15" ht="19.7" customHeight="1" x14ac:dyDescent="0.2">
      <c r="B135" s="64" t="s">
        <v>717</v>
      </c>
      <c r="C135" s="65" t="s">
        <v>323</v>
      </c>
      <c r="D135" s="65" t="s">
        <v>460</v>
      </c>
      <c r="E135" s="69">
        <v>0.2</v>
      </c>
      <c r="F135" s="66" t="s">
        <v>441</v>
      </c>
      <c r="G135" s="61"/>
      <c r="H135" s="59"/>
      <c r="I135" s="67"/>
      <c r="J135" s="63">
        <f t="shared" si="3"/>
        <v>0</v>
      </c>
      <c r="K135" s="67"/>
      <c r="L135" s="63">
        <f t="shared" si="4"/>
        <v>0</v>
      </c>
      <c r="M135" s="67"/>
      <c r="N135" s="63">
        <f t="shared" si="5"/>
        <v>0</v>
      </c>
      <c r="O135" s="68" t="s">
        <v>717</v>
      </c>
    </row>
    <row r="136" spans="2:15" ht="19.7" customHeight="1" x14ac:dyDescent="0.2">
      <c r="B136" s="64" t="s">
        <v>717</v>
      </c>
      <c r="C136" s="65" t="s">
        <v>476</v>
      </c>
      <c r="D136" s="65" t="s">
        <v>692</v>
      </c>
      <c r="E136" s="69">
        <v>0.2</v>
      </c>
      <c r="F136" s="66" t="s">
        <v>441</v>
      </c>
      <c r="G136" s="61"/>
      <c r="H136" s="59"/>
      <c r="I136" s="67"/>
      <c r="J136" s="63">
        <f t="shared" si="3"/>
        <v>0</v>
      </c>
      <c r="K136" s="67"/>
      <c r="L136" s="63">
        <f t="shared" si="4"/>
        <v>0</v>
      </c>
      <c r="M136" s="67"/>
      <c r="N136" s="63">
        <f t="shared" si="5"/>
        <v>0</v>
      </c>
      <c r="O136" s="68" t="s">
        <v>717</v>
      </c>
    </row>
    <row r="137" spans="2:15" ht="19.7" customHeight="1" x14ac:dyDescent="0.2">
      <c r="B137" s="64" t="s">
        <v>717</v>
      </c>
      <c r="C137" s="65" t="s">
        <v>500</v>
      </c>
      <c r="D137" s="65" t="s">
        <v>514</v>
      </c>
      <c r="E137" s="69">
        <v>0.2</v>
      </c>
      <c r="F137" s="66" t="s">
        <v>441</v>
      </c>
      <c r="G137" s="61"/>
      <c r="H137" s="59"/>
      <c r="I137" s="67"/>
      <c r="J137" s="63">
        <f t="shared" si="3"/>
        <v>0</v>
      </c>
      <c r="K137" s="67"/>
      <c r="L137" s="63">
        <f t="shared" si="4"/>
        <v>0</v>
      </c>
      <c r="M137" s="67"/>
      <c r="N137" s="63">
        <f t="shared" si="5"/>
        <v>0</v>
      </c>
      <c r="O137" s="68" t="s">
        <v>717</v>
      </c>
    </row>
    <row r="138" spans="2:15" ht="19.7" customHeight="1" x14ac:dyDescent="0.2">
      <c r="B138" s="64" t="s">
        <v>717</v>
      </c>
      <c r="C138" s="65" t="s">
        <v>628</v>
      </c>
      <c r="D138" s="65" t="s">
        <v>514</v>
      </c>
      <c r="E138" s="69">
        <v>0.2</v>
      </c>
      <c r="F138" s="66" t="s">
        <v>441</v>
      </c>
      <c r="G138" s="61"/>
      <c r="H138" s="59"/>
      <c r="I138" s="67"/>
      <c r="J138" s="63">
        <f t="shared" si="3"/>
        <v>0</v>
      </c>
      <c r="K138" s="67"/>
      <c r="L138" s="63">
        <f t="shared" si="4"/>
        <v>0</v>
      </c>
      <c r="M138" s="67"/>
      <c r="N138" s="63">
        <f t="shared" si="5"/>
        <v>0</v>
      </c>
      <c r="O138" s="68" t="s">
        <v>717</v>
      </c>
    </row>
    <row r="139" spans="2:15" ht="19.7" customHeight="1" x14ac:dyDescent="0.2">
      <c r="B139" s="64" t="s">
        <v>717</v>
      </c>
      <c r="C139" s="65" t="s">
        <v>676</v>
      </c>
      <c r="D139" s="65" t="s">
        <v>514</v>
      </c>
      <c r="E139" s="69">
        <v>0.2</v>
      </c>
      <c r="F139" s="66" t="s">
        <v>325</v>
      </c>
      <c r="G139" s="61"/>
      <c r="H139" s="59"/>
      <c r="I139" s="67"/>
      <c r="J139" s="63">
        <f t="shared" si="3"/>
        <v>0</v>
      </c>
      <c r="K139" s="67"/>
      <c r="L139" s="63">
        <f t="shared" si="4"/>
        <v>0</v>
      </c>
      <c r="M139" s="67"/>
      <c r="N139" s="63">
        <f t="shared" si="5"/>
        <v>0</v>
      </c>
      <c r="O139" s="68" t="s">
        <v>717</v>
      </c>
    </row>
    <row r="140" spans="2:15" ht="19.7" customHeight="1" x14ac:dyDescent="0.2">
      <c r="B140" s="64" t="s">
        <v>717</v>
      </c>
      <c r="C140" s="65" t="s">
        <v>717</v>
      </c>
      <c r="D140" s="65" t="s">
        <v>717</v>
      </c>
      <c r="E140" s="59"/>
      <c r="F140" s="66" t="s">
        <v>717</v>
      </c>
      <c r="G140" s="61"/>
      <c r="H140" s="59"/>
      <c r="I140" s="61"/>
      <c r="J140" s="63">
        <f t="shared" si="3"/>
        <v>0</v>
      </c>
      <c r="K140" s="61"/>
      <c r="L140" s="63">
        <f t="shared" si="4"/>
        <v>0</v>
      </c>
      <c r="M140" s="61"/>
      <c r="N140" s="63">
        <f t="shared" si="5"/>
        <v>0</v>
      </c>
      <c r="O140" s="68" t="s">
        <v>717</v>
      </c>
    </row>
    <row r="141" spans="2:15" ht="19.7" customHeight="1" x14ac:dyDescent="0.2">
      <c r="B141" s="57" t="s">
        <v>686</v>
      </c>
      <c r="C141" s="58" t="s">
        <v>326</v>
      </c>
      <c r="D141" s="58" t="s">
        <v>466</v>
      </c>
      <c r="E141" s="59"/>
      <c r="F141" s="60" t="s">
        <v>451</v>
      </c>
      <c r="G141" s="61"/>
      <c r="H141" s="59"/>
      <c r="I141" s="61"/>
      <c r="J141" s="63">
        <f>TRUNC(J142+J143+J144)</f>
        <v>0</v>
      </c>
      <c r="K141" s="61"/>
      <c r="L141" s="63">
        <f>TRUNC(L142+L143+L144)</f>
        <v>0</v>
      </c>
      <c r="M141" s="61"/>
      <c r="N141" s="63">
        <f>TRUNC(N142+N143+N144)</f>
        <v>0</v>
      </c>
      <c r="O141" s="62" t="s">
        <v>717</v>
      </c>
    </row>
    <row r="142" spans="2:15" ht="19.7" customHeight="1" x14ac:dyDescent="0.2">
      <c r="B142" s="64" t="s">
        <v>717</v>
      </c>
      <c r="C142" s="65" t="s">
        <v>552</v>
      </c>
      <c r="D142" s="65" t="s">
        <v>717</v>
      </c>
      <c r="E142" s="69">
        <v>0.06</v>
      </c>
      <c r="F142" s="66" t="s">
        <v>646</v>
      </c>
      <c r="G142" s="61"/>
      <c r="H142" s="59"/>
      <c r="I142" s="67"/>
      <c r="J142" s="63">
        <f>TRUNC(E142*I142,0)</f>
        <v>0</v>
      </c>
      <c r="K142" s="67"/>
      <c r="L142" s="63">
        <f>TRUNC(E142*K142,0)</f>
        <v>0</v>
      </c>
      <c r="M142" s="67"/>
      <c r="N142" s="63">
        <f>TRUNC(E142*M142,0)</f>
        <v>0</v>
      </c>
      <c r="O142" s="68" t="s">
        <v>717</v>
      </c>
    </row>
    <row r="143" spans="2:15" ht="19.7" customHeight="1" x14ac:dyDescent="0.2">
      <c r="B143" s="64" t="s">
        <v>717</v>
      </c>
      <c r="C143" s="65" t="s">
        <v>571</v>
      </c>
      <c r="D143" s="65" t="s">
        <v>717</v>
      </c>
      <c r="E143" s="69">
        <v>0.03</v>
      </c>
      <c r="F143" s="66" t="s">
        <v>646</v>
      </c>
      <c r="G143" s="61"/>
      <c r="H143" s="59"/>
      <c r="I143" s="67"/>
      <c r="J143" s="63">
        <f>TRUNC(E143*I143,0)</f>
        <v>0</v>
      </c>
      <c r="K143" s="67"/>
      <c r="L143" s="63">
        <f>TRUNC(E143*K143,0)</f>
        <v>0</v>
      </c>
      <c r="M143" s="67"/>
      <c r="N143" s="63">
        <f>TRUNC(E143*M143,0)</f>
        <v>0</v>
      </c>
      <c r="O143" s="68" t="s">
        <v>717</v>
      </c>
    </row>
    <row r="144" spans="2:15" ht="19.7" customHeight="1" x14ac:dyDescent="0.2">
      <c r="B144" s="70" t="s">
        <v>717</v>
      </c>
      <c r="C144" s="71" t="s">
        <v>86</v>
      </c>
      <c r="D144" s="71" t="s">
        <v>127</v>
      </c>
      <c r="E144" s="72">
        <v>0.3</v>
      </c>
      <c r="F144" s="73" t="s">
        <v>538</v>
      </c>
      <c r="G144" s="26"/>
      <c r="H144" s="27"/>
      <c r="I144" s="74"/>
      <c r="J144" s="75">
        <f>TRUNC(E144*I144,0)</f>
        <v>0</v>
      </c>
      <c r="K144" s="74"/>
      <c r="L144" s="75">
        <f>TRUNC(E144*K144,0)</f>
        <v>0</v>
      </c>
      <c r="M144" s="74"/>
      <c r="N144" s="75">
        <f>TRUNC(E144*M144,0)</f>
        <v>0</v>
      </c>
      <c r="O144" s="76" t="s">
        <v>670</v>
      </c>
    </row>
    <row r="145" spans="2:15" ht="19.7" customHeight="1" x14ac:dyDescent="0.2">
      <c r="B145" s="64" t="s">
        <v>717</v>
      </c>
      <c r="C145" s="65" t="s">
        <v>717</v>
      </c>
      <c r="D145" s="65" t="s">
        <v>717</v>
      </c>
      <c r="E145" s="59"/>
      <c r="F145" s="66" t="s">
        <v>717</v>
      </c>
      <c r="G145" s="61"/>
      <c r="H145" s="59"/>
      <c r="I145" s="61"/>
      <c r="J145" s="63">
        <f>TRUNC(E145*I145,0)</f>
        <v>0</v>
      </c>
      <c r="K145" s="61"/>
      <c r="L145" s="63">
        <f>TRUNC(E145*K145,0)</f>
        <v>0</v>
      </c>
      <c r="M145" s="61"/>
      <c r="N145" s="63">
        <f>TRUNC(E145*M145,0)</f>
        <v>0</v>
      </c>
      <c r="O145" s="68" t="s">
        <v>717</v>
      </c>
    </row>
    <row r="146" spans="2:15" ht="19.7" customHeight="1" x14ac:dyDescent="0.2">
      <c r="B146" s="57" t="s">
        <v>244</v>
      </c>
      <c r="C146" s="58" t="s">
        <v>207</v>
      </c>
      <c r="D146" s="58" t="s">
        <v>680</v>
      </c>
      <c r="E146" s="59"/>
      <c r="F146" s="60" t="s">
        <v>451</v>
      </c>
      <c r="G146" s="61"/>
      <c r="H146" s="59"/>
      <c r="I146" s="61"/>
      <c r="J146" s="63">
        <f>TRUNC(J147+J148+J149+J150)</f>
        <v>0</v>
      </c>
      <c r="K146" s="61"/>
      <c r="L146" s="63">
        <f>TRUNC(L147+L148+L149+L150)</f>
        <v>0</v>
      </c>
      <c r="M146" s="61"/>
      <c r="N146" s="63">
        <f>TRUNC(N147+N148+N149+N150)</f>
        <v>0</v>
      </c>
      <c r="O146" s="62" t="s">
        <v>717</v>
      </c>
    </row>
    <row r="147" spans="2:15" ht="19.7" customHeight="1" x14ac:dyDescent="0.2">
      <c r="B147" s="64" t="s">
        <v>717</v>
      </c>
      <c r="C147" s="65" t="s">
        <v>676</v>
      </c>
      <c r="D147" s="65" t="s">
        <v>514</v>
      </c>
      <c r="E147" s="59">
        <v>1</v>
      </c>
      <c r="F147" s="66" t="s">
        <v>325</v>
      </c>
      <c r="G147" s="61"/>
      <c r="H147" s="59"/>
      <c r="I147" s="67"/>
      <c r="J147" s="63">
        <f>TRUNC(E147*I147,0)</f>
        <v>0</v>
      </c>
      <c r="K147" s="67"/>
      <c r="L147" s="63">
        <f>TRUNC(E147*K147,0)</f>
        <v>0</v>
      </c>
      <c r="M147" s="67"/>
      <c r="N147" s="63">
        <f>TRUNC(E147*M147,0)</f>
        <v>0</v>
      </c>
      <c r="O147" s="68" t="s">
        <v>717</v>
      </c>
    </row>
    <row r="148" spans="2:15" ht="19.7" customHeight="1" x14ac:dyDescent="0.2">
      <c r="B148" s="64" t="s">
        <v>717</v>
      </c>
      <c r="C148" s="65" t="s">
        <v>552</v>
      </c>
      <c r="D148" s="65" t="s">
        <v>717</v>
      </c>
      <c r="E148" s="69">
        <v>0.05</v>
      </c>
      <c r="F148" s="66" t="s">
        <v>646</v>
      </c>
      <c r="G148" s="61"/>
      <c r="H148" s="59"/>
      <c r="I148" s="67"/>
      <c r="J148" s="63">
        <f>TRUNC(E148*I148,0)</f>
        <v>0</v>
      </c>
      <c r="K148" s="67"/>
      <c r="L148" s="63">
        <f>TRUNC(E148*K148,0)</f>
        <v>0</v>
      </c>
      <c r="M148" s="67"/>
      <c r="N148" s="63">
        <f>TRUNC(E148*M148,0)</f>
        <v>0</v>
      </c>
      <c r="O148" s="68" t="s">
        <v>717</v>
      </c>
    </row>
    <row r="149" spans="2:15" ht="19.7" customHeight="1" x14ac:dyDescent="0.2">
      <c r="B149" s="64" t="s">
        <v>717</v>
      </c>
      <c r="C149" s="65" t="s">
        <v>571</v>
      </c>
      <c r="D149" s="65" t="s">
        <v>717</v>
      </c>
      <c r="E149" s="69">
        <v>0.02</v>
      </c>
      <c r="F149" s="66" t="s">
        <v>646</v>
      </c>
      <c r="G149" s="61"/>
      <c r="H149" s="59"/>
      <c r="I149" s="67"/>
      <c r="J149" s="63">
        <f>TRUNC(E149*I149,0)</f>
        <v>0</v>
      </c>
      <c r="K149" s="67"/>
      <c r="L149" s="63">
        <f>TRUNC(E149*K149,0)</f>
        <v>0</v>
      </c>
      <c r="M149" s="67"/>
      <c r="N149" s="63">
        <f>TRUNC(E149*M149,0)</f>
        <v>0</v>
      </c>
      <c r="O149" s="68" t="s">
        <v>717</v>
      </c>
    </row>
    <row r="150" spans="2:15" ht="19.7" customHeight="1" x14ac:dyDescent="0.2">
      <c r="B150" s="64" t="s">
        <v>717</v>
      </c>
      <c r="C150" s="65" t="s">
        <v>141</v>
      </c>
      <c r="D150" s="65" t="s">
        <v>105</v>
      </c>
      <c r="E150" s="59">
        <v>2</v>
      </c>
      <c r="F150" s="66" t="s">
        <v>148</v>
      </c>
      <c r="G150" s="61"/>
      <c r="H150" s="59"/>
      <c r="I150" s="61"/>
      <c r="J150" s="63">
        <f>TRUNC(E150*1/100*I150,0)</f>
        <v>0</v>
      </c>
      <c r="K150" s="61"/>
      <c r="L150" s="63">
        <f>TRUNC(E150*1/100*K150,0)</f>
        <v>0</v>
      </c>
      <c r="M150" s="61">
        <f>J149+J148+J147</f>
        <v>0</v>
      </c>
      <c r="N150" s="63">
        <f>TRUNC(E150*1/100*M150,0)</f>
        <v>0</v>
      </c>
      <c r="O150" s="68" t="s">
        <v>717</v>
      </c>
    </row>
    <row r="151" spans="2:15" ht="19.7" customHeight="1" x14ac:dyDescent="0.2">
      <c r="B151" s="64" t="s">
        <v>717</v>
      </c>
      <c r="C151" s="65" t="s">
        <v>717</v>
      </c>
      <c r="D151" s="65" t="s">
        <v>717</v>
      </c>
      <c r="E151" s="59"/>
      <c r="F151" s="66" t="s">
        <v>717</v>
      </c>
      <c r="G151" s="61"/>
      <c r="H151" s="59"/>
      <c r="I151" s="61"/>
      <c r="J151" s="63">
        <f>TRUNC(E151*I151,0)</f>
        <v>0</v>
      </c>
      <c r="K151" s="61"/>
      <c r="L151" s="63">
        <f>TRUNC(E151*K151,0)</f>
        <v>0</v>
      </c>
      <c r="M151" s="61"/>
      <c r="N151" s="63">
        <f>TRUNC(E151*M151,0)</f>
        <v>0</v>
      </c>
      <c r="O151" s="68" t="s">
        <v>717</v>
      </c>
    </row>
    <row r="152" spans="2:15" ht="19.7" customHeight="1" x14ac:dyDescent="0.2">
      <c r="B152" s="57" t="s">
        <v>669</v>
      </c>
      <c r="C152" s="58" t="s">
        <v>591</v>
      </c>
      <c r="D152" s="58" t="s">
        <v>639</v>
      </c>
      <c r="E152" s="59"/>
      <c r="F152" s="60" t="s">
        <v>451</v>
      </c>
      <c r="G152" s="61"/>
      <c r="H152" s="59"/>
      <c r="I152" s="61"/>
      <c r="J152" s="63">
        <f>TRUNC(J153+J154+J155+J156+J157)</f>
        <v>0</v>
      </c>
      <c r="K152" s="61"/>
      <c r="L152" s="63">
        <f>TRUNC(L153+L154+L155+L156+L157)</f>
        <v>0</v>
      </c>
      <c r="M152" s="61"/>
      <c r="N152" s="63">
        <f>TRUNC(N153+N154+N155+N156+N157)</f>
        <v>0</v>
      </c>
      <c r="O152" s="62" t="s">
        <v>717</v>
      </c>
    </row>
    <row r="153" spans="2:15" ht="19.7" customHeight="1" x14ac:dyDescent="0.2">
      <c r="B153" s="64" t="s">
        <v>717</v>
      </c>
      <c r="C153" s="65" t="s">
        <v>22</v>
      </c>
      <c r="D153" s="65" t="s">
        <v>513</v>
      </c>
      <c r="E153" s="69">
        <v>7.0000000000000007E-2</v>
      </c>
      <c r="F153" s="66" t="s">
        <v>521</v>
      </c>
      <c r="G153" s="61"/>
      <c r="H153" s="59"/>
      <c r="I153" s="67">
        <f>일위대가총괄표!G31</f>
        <v>0</v>
      </c>
      <c r="J153" s="63">
        <f t="shared" ref="J153:J158" si="6">TRUNC(E153*I153,0)</f>
        <v>0</v>
      </c>
      <c r="K153" s="67">
        <f>일위대가총괄표!H31</f>
        <v>0</v>
      </c>
      <c r="L153" s="63">
        <f t="shared" ref="L153:L158" si="7">TRUNC(E153*K153,0)</f>
        <v>0</v>
      </c>
      <c r="M153" s="67">
        <f>일위대가총괄표!I31</f>
        <v>0</v>
      </c>
      <c r="N153" s="63">
        <f t="shared" ref="N153:N158" si="8">TRUNC(E153*M153,0)</f>
        <v>0</v>
      </c>
      <c r="O153" s="68" t="s">
        <v>143</v>
      </c>
    </row>
    <row r="154" spans="2:15" ht="19.7" customHeight="1" x14ac:dyDescent="0.2">
      <c r="B154" s="64" t="s">
        <v>717</v>
      </c>
      <c r="C154" s="65" t="s">
        <v>569</v>
      </c>
      <c r="D154" s="65" t="s">
        <v>38</v>
      </c>
      <c r="E154" s="69">
        <v>0.63</v>
      </c>
      <c r="F154" s="66" t="s">
        <v>533</v>
      </c>
      <c r="G154" s="61"/>
      <c r="H154" s="59"/>
      <c r="I154" s="67">
        <f>일위대가총괄표!G32</f>
        <v>0</v>
      </c>
      <c r="J154" s="63">
        <f t="shared" si="6"/>
        <v>0</v>
      </c>
      <c r="K154" s="67">
        <f>일위대가총괄표!H32</f>
        <v>0</v>
      </c>
      <c r="L154" s="63">
        <f t="shared" si="7"/>
        <v>0</v>
      </c>
      <c r="M154" s="67">
        <f>일위대가총괄표!I32</f>
        <v>0</v>
      </c>
      <c r="N154" s="63">
        <f t="shared" si="8"/>
        <v>0</v>
      </c>
      <c r="O154" s="68" t="s">
        <v>417</v>
      </c>
    </row>
    <row r="155" spans="2:15" ht="19.7" customHeight="1" x14ac:dyDescent="0.2">
      <c r="B155" s="64" t="s">
        <v>717</v>
      </c>
      <c r="C155" s="65" t="s">
        <v>579</v>
      </c>
      <c r="D155" s="65" t="s">
        <v>281</v>
      </c>
      <c r="E155" s="59">
        <v>1</v>
      </c>
      <c r="F155" s="66" t="s">
        <v>276</v>
      </c>
      <c r="G155" s="61"/>
      <c r="H155" s="59"/>
      <c r="I155" s="67"/>
      <c r="J155" s="63">
        <f t="shared" si="6"/>
        <v>0</v>
      </c>
      <c r="K155" s="67"/>
      <c r="L155" s="63">
        <f t="shared" si="7"/>
        <v>0</v>
      </c>
      <c r="M155" s="67"/>
      <c r="N155" s="63">
        <f t="shared" si="8"/>
        <v>0</v>
      </c>
      <c r="O155" s="68" t="s">
        <v>717</v>
      </c>
    </row>
    <row r="156" spans="2:15" ht="19.7" customHeight="1" x14ac:dyDescent="0.2">
      <c r="B156" s="64" t="s">
        <v>717</v>
      </c>
      <c r="C156" s="65" t="s">
        <v>290</v>
      </c>
      <c r="D156" s="65" t="s">
        <v>578</v>
      </c>
      <c r="E156" s="59">
        <v>1</v>
      </c>
      <c r="F156" s="66" t="s">
        <v>441</v>
      </c>
      <c r="G156" s="61"/>
      <c r="H156" s="59"/>
      <c r="I156" s="67"/>
      <c r="J156" s="63">
        <f t="shared" si="6"/>
        <v>0</v>
      </c>
      <c r="K156" s="67"/>
      <c r="L156" s="63">
        <f t="shared" si="7"/>
        <v>0</v>
      </c>
      <c r="M156" s="67"/>
      <c r="N156" s="63">
        <f t="shared" si="8"/>
        <v>0</v>
      </c>
      <c r="O156" s="68" t="s">
        <v>717</v>
      </c>
    </row>
    <row r="157" spans="2:15" ht="19.7" customHeight="1" x14ac:dyDescent="0.2">
      <c r="B157" s="64" t="s">
        <v>717</v>
      </c>
      <c r="C157" s="65" t="s">
        <v>438</v>
      </c>
      <c r="D157" s="65" t="s">
        <v>70</v>
      </c>
      <c r="E157" s="59">
        <v>1</v>
      </c>
      <c r="F157" s="66" t="s">
        <v>325</v>
      </c>
      <c r="G157" s="61"/>
      <c r="H157" s="59"/>
      <c r="I157" s="67"/>
      <c r="J157" s="63">
        <f t="shared" si="6"/>
        <v>0</v>
      </c>
      <c r="K157" s="67"/>
      <c r="L157" s="63">
        <f t="shared" si="7"/>
        <v>0</v>
      </c>
      <c r="M157" s="67"/>
      <c r="N157" s="63">
        <f t="shared" si="8"/>
        <v>0</v>
      </c>
      <c r="O157" s="68" t="s">
        <v>717</v>
      </c>
    </row>
    <row r="158" spans="2:15" ht="19.7" customHeight="1" x14ac:dyDescent="0.2">
      <c r="B158" s="64" t="s">
        <v>717</v>
      </c>
      <c r="C158" s="65" t="s">
        <v>717</v>
      </c>
      <c r="D158" s="65" t="s">
        <v>717</v>
      </c>
      <c r="E158" s="59"/>
      <c r="F158" s="66" t="s">
        <v>717</v>
      </c>
      <c r="G158" s="61"/>
      <c r="H158" s="59"/>
      <c r="I158" s="61"/>
      <c r="J158" s="63">
        <f t="shared" si="6"/>
        <v>0</v>
      </c>
      <c r="K158" s="61"/>
      <c r="L158" s="63">
        <f t="shared" si="7"/>
        <v>0</v>
      </c>
      <c r="M158" s="61"/>
      <c r="N158" s="63">
        <f t="shared" si="8"/>
        <v>0</v>
      </c>
      <c r="O158" s="68" t="s">
        <v>717</v>
      </c>
    </row>
    <row r="159" spans="2:15" ht="19.7" customHeight="1" x14ac:dyDescent="0.2">
      <c r="B159" s="57" t="s">
        <v>104</v>
      </c>
      <c r="C159" s="58" t="s">
        <v>22</v>
      </c>
      <c r="D159" s="58" t="s">
        <v>513</v>
      </c>
      <c r="E159" s="59"/>
      <c r="F159" s="60" t="s">
        <v>521</v>
      </c>
      <c r="G159" s="61"/>
      <c r="H159" s="59"/>
      <c r="I159" s="61"/>
      <c r="J159" s="63">
        <f>TRUNC(J160+J161+J162+J163+J164)</f>
        <v>0</v>
      </c>
      <c r="K159" s="61"/>
      <c r="L159" s="63">
        <f>TRUNC(L160+L161+L162+L163+L164)</f>
        <v>0</v>
      </c>
      <c r="M159" s="61"/>
      <c r="N159" s="63">
        <f>TRUNC(N160+N161+N162+N163+N164)</f>
        <v>0</v>
      </c>
      <c r="O159" s="62" t="s">
        <v>717</v>
      </c>
    </row>
    <row r="160" spans="2:15" ht="19.7" customHeight="1" x14ac:dyDescent="0.2">
      <c r="B160" s="64" t="s">
        <v>717</v>
      </c>
      <c r="C160" s="65" t="s">
        <v>92</v>
      </c>
      <c r="D160" s="65" t="s">
        <v>493</v>
      </c>
      <c r="E160" s="59"/>
      <c r="F160" s="66" t="s">
        <v>521</v>
      </c>
      <c r="G160" s="61"/>
      <c r="H160" s="59"/>
      <c r="I160" s="61"/>
      <c r="J160" s="63">
        <f>TRUNC(E160*I160,0)</f>
        <v>0</v>
      </c>
      <c r="K160" s="61"/>
      <c r="L160" s="63">
        <f>TRUNC(E160*K160,0)</f>
        <v>0</v>
      </c>
      <c r="M160" s="61"/>
      <c r="N160" s="63">
        <f>TRUNC(E160*M160,0)</f>
        <v>0</v>
      </c>
      <c r="O160" s="68" t="s">
        <v>717</v>
      </c>
    </row>
    <row r="161" spans="2:15" ht="19.7" customHeight="1" x14ac:dyDescent="0.2">
      <c r="B161" s="64" t="s">
        <v>717</v>
      </c>
      <c r="C161" s="65" t="s">
        <v>707</v>
      </c>
      <c r="D161" s="65" t="s">
        <v>151</v>
      </c>
      <c r="E161" s="69">
        <v>4.761E-2</v>
      </c>
      <c r="F161" s="66" t="s">
        <v>646</v>
      </c>
      <c r="G161" s="61"/>
      <c r="H161" s="59"/>
      <c r="I161" s="67"/>
      <c r="J161" s="63">
        <f>TRUNC(E161*I161,0)</f>
        <v>0</v>
      </c>
      <c r="K161" s="67"/>
      <c r="L161" s="63">
        <f>TRUNC(E161*K161,0)</f>
        <v>0</v>
      </c>
      <c r="M161" s="67"/>
      <c r="N161" s="63">
        <f>TRUNC(E161*M161,0)</f>
        <v>0</v>
      </c>
      <c r="O161" s="68" t="s">
        <v>717</v>
      </c>
    </row>
    <row r="162" spans="2:15" ht="19.7" customHeight="1" x14ac:dyDescent="0.2">
      <c r="B162" s="64" t="s">
        <v>717</v>
      </c>
      <c r="C162" s="65" t="s">
        <v>48</v>
      </c>
      <c r="D162" s="65" t="s">
        <v>475</v>
      </c>
      <c r="E162" s="69">
        <v>1.5869999999999999E-2</v>
      </c>
      <c r="F162" s="66" t="s">
        <v>646</v>
      </c>
      <c r="G162" s="61"/>
      <c r="H162" s="59"/>
      <c r="I162" s="67"/>
      <c r="J162" s="63">
        <f>TRUNC(E162*I162,0)</f>
        <v>0</v>
      </c>
      <c r="K162" s="67"/>
      <c r="L162" s="63">
        <f>TRUNC(E162*K162,0)</f>
        <v>0</v>
      </c>
      <c r="M162" s="67"/>
      <c r="N162" s="63">
        <f>TRUNC(E162*M162,0)</f>
        <v>0</v>
      </c>
      <c r="O162" s="68" t="s">
        <v>717</v>
      </c>
    </row>
    <row r="163" spans="2:15" ht="19.7" customHeight="1" x14ac:dyDescent="0.2">
      <c r="B163" s="64" t="s">
        <v>717</v>
      </c>
      <c r="C163" s="65" t="s">
        <v>474</v>
      </c>
      <c r="D163" s="65" t="s">
        <v>105</v>
      </c>
      <c r="E163" s="59">
        <v>2</v>
      </c>
      <c r="F163" s="66" t="s">
        <v>148</v>
      </c>
      <c r="G163" s="61"/>
      <c r="H163" s="59"/>
      <c r="I163" s="61"/>
      <c r="J163" s="63">
        <f>TRUNC(E163*1/100*I163,0)</f>
        <v>0</v>
      </c>
      <c r="K163" s="61">
        <f>J162+J161+J160</f>
        <v>0</v>
      </c>
      <c r="L163" s="63">
        <f>TRUNC(E163*1/100*K163,0)</f>
        <v>0</v>
      </c>
      <c r="M163" s="61"/>
      <c r="N163" s="63">
        <f>TRUNC(E163*1/100*M163,0)</f>
        <v>0</v>
      </c>
      <c r="O163" s="68" t="s">
        <v>717</v>
      </c>
    </row>
    <row r="164" spans="2:15" ht="19.7" customHeight="1" x14ac:dyDescent="0.2">
      <c r="B164" s="64" t="s">
        <v>717</v>
      </c>
      <c r="C164" s="65" t="s">
        <v>660</v>
      </c>
      <c r="D164" s="65" t="s">
        <v>302</v>
      </c>
      <c r="E164" s="69">
        <v>0.12698000000000001</v>
      </c>
      <c r="F164" s="66" t="s">
        <v>538</v>
      </c>
      <c r="G164" s="61"/>
      <c r="H164" s="59"/>
      <c r="I164" s="67"/>
      <c r="J164" s="63">
        <f>TRUNC(E164*I164,0)</f>
        <v>0</v>
      </c>
      <c r="K164" s="67"/>
      <c r="L164" s="63">
        <f>TRUNC(E164*K164,0)</f>
        <v>0</v>
      </c>
      <c r="M164" s="67"/>
      <c r="N164" s="63">
        <f>TRUNC(E164*M164,0)</f>
        <v>0</v>
      </c>
      <c r="O164" s="68" t="s">
        <v>234</v>
      </c>
    </row>
    <row r="165" spans="2:15" ht="19.7" customHeight="1" x14ac:dyDescent="0.2">
      <c r="B165" s="64" t="s">
        <v>717</v>
      </c>
      <c r="C165" s="65" t="s">
        <v>717</v>
      </c>
      <c r="D165" s="65" t="s">
        <v>717</v>
      </c>
      <c r="E165" s="59"/>
      <c r="F165" s="66" t="s">
        <v>717</v>
      </c>
      <c r="G165" s="61"/>
      <c r="H165" s="59"/>
      <c r="I165" s="61"/>
      <c r="J165" s="63">
        <f>TRUNC(E165*I165,0)</f>
        <v>0</v>
      </c>
      <c r="K165" s="61"/>
      <c r="L165" s="63">
        <f>TRUNC(E165*K165,0)</f>
        <v>0</v>
      </c>
      <c r="M165" s="61"/>
      <c r="N165" s="63">
        <f>TRUNC(E165*M165,0)</f>
        <v>0</v>
      </c>
      <c r="O165" s="68" t="s">
        <v>717</v>
      </c>
    </row>
    <row r="166" spans="2:15" ht="19.7" customHeight="1" x14ac:dyDescent="0.2">
      <c r="B166" s="57" t="s">
        <v>366</v>
      </c>
      <c r="C166" s="58" t="s">
        <v>569</v>
      </c>
      <c r="D166" s="58" t="s">
        <v>38</v>
      </c>
      <c r="E166" s="59"/>
      <c r="F166" s="60" t="s">
        <v>533</v>
      </c>
      <c r="G166" s="61"/>
      <c r="H166" s="59"/>
      <c r="I166" s="61"/>
      <c r="J166" s="63">
        <f>TRUNC(J167+J168+J169+J170+J171+J172+J173)</f>
        <v>0</v>
      </c>
      <c r="K166" s="61"/>
      <c r="L166" s="63">
        <f>TRUNC(L167+L168+L169+L170+L171+L172+L173)</f>
        <v>0</v>
      </c>
      <c r="M166" s="61"/>
      <c r="N166" s="63">
        <f>TRUNC(N167+N168+N169+N170+N171+N172+N173)</f>
        <v>0</v>
      </c>
      <c r="O166" s="62" t="s">
        <v>717</v>
      </c>
    </row>
    <row r="167" spans="2:15" ht="19.7" customHeight="1" x14ac:dyDescent="0.2">
      <c r="B167" s="64" t="s">
        <v>717</v>
      </c>
      <c r="C167" s="65" t="s">
        <v>403</v>
      </c>
      <c r="D167" s="65" t="s">
        <v>93</v>
      </c>
      <c r="E167" s="69">
        <v>8.8999999999999996E-2</v>
      </c>
      <c r="F167" s="66" t="s">
        <v>541</v>
      </c>
      <c r="G167" s="61"/>
      <c r="H167" s="59"/>
      <c r="I167" s="67"/>
      <c r="J167" s="63">
        <f>TRUNC(E167*I167,0)</f>
        <v>0</v>
      </c>
      <c r="K167" s="67"/>
      <c r="L167" s="63">
        <f>TRUNC(E167*K167,0)</f>
        <v>0</v>
      </c>
      <c r="M167" s="67"/>
      <c r="N167" s="63">
        <f>TRUNC(E167*M167,0)</f>
        <v>0</v>
      </c>
      <c r="O167" s="68" t="s">
        <v>717</v>
      </c>
    </row>
    <row r="168" spans="2:15" ht="19.7" customHeight="1" x14ac:dyDescent="0.2">
      <c r="B168" s="64" t="s">
        <v>717</v>
      </c>
      <c r="C168" s="65" t="s">
        <v>107</v>
      </c>
      <c r="D168" s="65" t="s">
        <v>408</v>
      </c>
      <c r="E168" s="69">
        <v>3.0000000000000001E-3</v>
      </c>
      <c r="F168" s="66" t="s">
        <v>541</v>
      </c>
      <c r="G168" s="61"/>
      <c r="H168" s="59"/>
      <c r="I168" s="67"/>
      <c r="J168" s="63">
        <f>TRUNC(E168*I168,0)</f>
        <v>0</v>
      </c>
      <c r="K168" s="67"/>
      <c r="L168" s="63">
        <f>TRUNC(E168*K168,0)</f>
        <v>0</v>
      </c>
      <c r="M168" s="67"/>
      <c r="N168" s="63">
        <f>TRUNC(E168*M168,0)</f>
        <v>0</v>
      </c>
      <c r="O168" s="68" t="s">
        <v>717</v>
      </c>
    </row>
    <row r="169" spans="2:15" ht="19.7" customHeight="1" x14ac:dyDescent="0.2">
      <c r="B169" s="64" t="s">
        <v>717</v>
      </c>
      <c r="C169" s="65" t="s">
        <v>691</v>
      </c>
      <c r="D169" s="65" t="s">
        <v>123</v>
      </c>
      <c r="E169" s="59">
        <v>24</v>
      </c>
      <c r="F169" s="66" t="s">
        <v>148</v>
      </c>
      <c r="G169" s="61"/>
      <c r="H169" s="59"/>
      <c r="I169" s="61"/>
      <c r="J169" s="63">
        <f>TRUNC(E169*1/100*I169,0)</f>
        <v>0</v>
      </c>
      <c r="K169" s="61">
        <f>L168+L167</f>
        <v>0</v>
      </c>
      <c r="L169" s="63">
        <f>TRUNC(E169*1/100*K169,0)</f>
        <v>0</v>
      </c>
      <c r="M169" s="61"/>
      <c r="N169" s="63">
        <f>TRUNC(E169*1/100*M169,0)</f>
        <v>0</v>
      </c>
      <c r="O169" s="68" t="s">
        <v>717</v>
      </c>
    </row>
    <row r="170" spans="2:15" ht="19.7" customHeight="1" x14ac:dyDescent="0.2">
      <c r="B170" s="64" t="s">
        <v>717</v>
      </c>
      <c r="C170" s="65" t="s">
        <v>322</v>
      </c>
      <c r="D170" s="65" t="s">
        <v>123</v>
      </c>
      <c r="E170" s="59">
        <v>5</v>
      </c>
      <c r="F170" s="66" t="s">
        <v>148</v>
      </c>
      <c r="G170" s="61"/>
      <c r="H170" s="59"/>
      <c r="I170" s="61"/>
      <c r="J170" s="63">
        <f>TRUNC(E170*1/100*I170,0)</f>
        <v>0</v>
      </c>
      <c r="K170" s="61">
        <f>L168+L167</f>
        <v>0</v>
      </c>
      <c r="L170" s="63">
        <f>TRUNC(E170*1/100*K170,0)</f>
        <v>0</v>
      </c>
      <c r="M170" s="61"/>
      <c r="N170" s="63">
        <f>TRUNC(E170*1/100*M170,0)</f>
        <v>0</v>
      </c>
      <c r="O170" s="68" t="s">
        <v>717</v>
      </c>
    </row>
    <row r="171" spans="2:15" ht="19.7" customHeight="1" x14ac:dyDescent="0.2">
      <c r="B171" s="64" t="s">
        <v>717</v>
      </c>
      <c r="C171" s="65" t="s">
        <v>255</v>
      </c>
      <c r="D171" s="65" t="s">
        <v>252</v>
      </c>
      <c r="E171" s="69">
        <v>0.1</v>
      </c>
      <c r="F171" s="66" t="s">
        <v>646</v>
      </c>
      <c r="G171" s="61"/>
      <c r="H171" s="59"/>
      <c r="I171" s="67"/>
      <c r="J171" s="63">
        <f>TRUNC(E171*I171,0)</f>
        <v>0</v>
      </c>
      <c r="K171" s="67"/>
      <c r="L171" s="63">
        <f>TRUNC(E171*K171,0)</f>
        <v>0</v>
      </c>
      <c r="M171" s="67"/>
      <c r="N171" s="63">
        <f>TRUNC(E171*M171,0)</f>
        <v>0</v>
      </c>
      <c r="O171" s="68" t="s">
        <v>717</v>
      </c>
    </row>
    <row r="172" spans="2:15" ht="19.7" customHeight="1" x14ac:dyDescent="0.2">
      <c r="B172" s="70" t="s">
        <v>717</v>
      </c>
      <c r="C172" s="71" t="s">
        <v>48</v>
      </c>
      <c r="D172" s="71" t="s">
        <v>206</v>
      </c>
      <c r="E172" s="72">
        <v>2.5000000000000001E-2</v>
      </c>
      <c r="F172" s="73" t="s">
        <v>646</v>
      </c>
      <c r="G172" s="26"/>
      <c r="H172" s="27"/>
      <c r="I172" s="74"/>
      <c r="J172" s="75">
        <f>TRUNC(E172*I172,0)</f>
        <v>0</v>
      </c>
      <c r="K172" s="74"/>
      <c r="L172" s="75">
        <f>TRUNC(E172*K172,0)</f>
        <v>0</v>
      </c>
      <c r="M172" s="74"/>
      <c r="N172" s="75">
        <f>TRUNC(E172*M172,0)</f>
        <v>0</v>
      </c>
      <c r="O172" s="76" t="s">
        <v>717</v>
      </c>
    </row>
    <row r="173" spans="2:15" ht="19.7" customHeight="1" x14ac:dyDescent="0.2">
      <c r="B173" s="64" t="s">
        <v>717</v>
      </c>
      <c r="C173" s="65" t="s">
        <v>194</v>
      </c>
      <c r="D173" s="65" t="s">
        <v>105</v>
      </c>
      <c r="E173" s="59">
        <v>3</v>
      </c>
      <c r="F173" s="66" t="s">
        <v>148</v>
      </c>
      <c r="G173" s="61"/>
      <c r="H173" s="59"/>
      <c r="I173" s="61"/>
      <c r="J173" s="63">
        <f>TRUNC(E173*1/100*I173,0)</f>
        <v>0</v>
      </c>
      <c r="K173" s="61">
        <f>J172+J171+J170+J169+J168+J167</f>
        <v>0</v>
      </c>
      <c r="L173" s="63">
        <f>TRUNC(E173*1/100*K173,0)</f>
        <v>0</v>
      </c>
      <c r="M173" s="61"/>
      <c r="N173" s="63">
        <f>TRUNC(E173*1/100*M173,0)</f>
        <v>0</v>
      </c>
      <c r="O173" s="68" t="s">
        <v>717</v>
      </c>
    </row>
    <row r="174" spans="2:15" ht="19.7" customHeight="1" x14ac:dyDescent="0.2">
      <c r="B174" s="64" t="s">
        <v>717</v>
      </c>
      <c r="C174" s="65" t="s">
        <v>717</v>
      </c>
      <c r="D174" s="65" t="s">
        <v>717</v>
      </c>
      <c r="E174" s="59"/>
      <c r="F174" s="66" t="s">
        <v>717</v>
      </c>
      <c r="G174" s="61"/>
      <c r="H174" s="59"/>
      <c r="I174" s="61"/>
      <c r="J174" s="63">
        <f>TRUNC(E174*I174,0)</f>
        <v>0</v>
      </c>
      <c r="K174" s="61"/>
      <c r="L174" s="63">
        <f>TRUNC(E174*K174,0)</f>
        <v>0</v>
      </c>
      <c r="M174" s="61"/>
      <c r="N174" s="63">
        <f>TRUNC(E174*M174,0)</f>
        <v>0</v>
      </c>
      <c r="O174" s="68" t="s">
        <v>717</v>
      </c>
    </row>
    <row r="175" spans="2:15" ht="19.7" customHeight="1" x14ac:dyDescent="0.2">
      <c r="B175" s="57" t="s">
        <v>590</v>
      </c>
      <c r="C175" s="58" t="s">
        <v>591</v>
      </c>
      <c r="D175" s="58" t="s">
        <v>386</v>
      </c>
      <c r="E175" s="59"/>
      <c r="F175" s="60" t="s">
        <v>451</v>
      </c>
      <c r="G175" s="61"/>
      <c r="H175" s="59"/>
      <c r="I175" s="61"/>
      <c r="J175" s="63">
        <f>TRUNC(J176+J177+J178+J179+J180)</f>
        <v>0</v>
      </c>
      <c r="K175" s="61"/>
      <c r="L175" s="63">
        <f>TRUNC(L176+L177+L178+L179+L180)</f>
        <v>0</v>
      </c>
      <c r="M175" s="61"/>
      <c r="N175" s="63">
        <f>TRUNC(N176+N177+N178+N179+N180)</f>
        <v>0</v>
      </c>
      <c r="O175" s="62" t="s">
        <v>717</v>
      </c>
    </row>
    <row r="176" spans="2:15" ht="19.7" customHeight="1" x14ac:dyDescent="0.2">
      <c r="B176" s="64" t="s">
        <v>717</v>
      </c>
      <c r="C176" s="65" t="s">
        <v>22</v>
      </c>
      <c r="D176" s="65" t="s">
        <v>513</v>
      </c>
      <c r="E176" s="69">
        <v>0.06</v>
      </c>
      <c r="F176" s="66" t="s">
        <v>521</v>
      </c>
      <c r="G176" s="61"/>
      <c r="H176" s="59"/>
      <c r="I176" s="67">
        <f>일위대가총괄표!G31</f>
        <v>0</v>
      </c>
      <c r="J176" s="63">
        <f t="shared" ref="J176:J181" si="9">TRUNC(E176*I176,0)</f>
        <v>0</v>
      </c>
      <c r="K176" s="67">
        <f>일위대가총괄표!H31</f>
        <v>0</v>
      </c>
      <c r="L176" s="63">
        <f t="shared" ref="L176:L181" si="10">TRUNC(E176*K176,0)</f>
        <v>0</v>
      </c>
      <c r="M176" s="67">
        <f>일위대가총괄표!I31</f>
        <v>0</v>
      </c>
      <c r="N176" s="63">
        <f t="shared" ref="N176:N181" si="11">TRUNC(E176*M176,0)</f>
        <v>0</v>
      </c>
      <c r="O176" s="68" t="s">
        <v>143</v>
      </c>
    </row>
    <row r="177" spans="2:15" ht="19.7" customHeight="1" x14ac:dyDescent="0.2">
      <c r="B177" s="64" t="s">
        <v>717</v>
      </c>
      <c r="C177" s="65" t="s">
        <v>569</v>
      </c>
      <c r="D177" s="65" t="s">
        <v>38</v>
      </c>
      <c r="E177" s="69">
        <v>0.73</v>
      </c>
      <c r="F177" s="66" t="s">
        <v>533</v>
      </c>
      <c r="G177" s="61"/>
      <c r="H177" s="59"/>
      <c r="I177" s="67">
        <f>일위대가총괄표!G32</f>
        <v>0</v>
      </c>
      <c r="J177" s="63">
        <f t="shared" si="9"/>
        <v>0</v>
      </c>
      <c r="K177" s="67">
        <f>일위대가총괄표!H32</f>
        <v>0</v>
      </c>
      <c r="L177" s="63">
        <f t="shared" si="10"/>
        <v>0</v>
      </c>
      <c r="M177" s="67">
        <f>일위대가총괄표!I32</f>
        <v>0</v>
      </c>
      <c r="N177" s="63">
        <f t="shared" si="11"/>
        <v>0</v>
      </c>
      <c r="O177" s="68" t="s">
        <v>417</v>
      </c>
    </row>
    <row r="178" spans="2:15" ht="19.7" customHeight="1" x14ac:dyDescent="0.2">
      <c r="B178" s="64" t="s">
        <v>717</v>
      </c>
      <c r="C178" s="65" t="s">
        <v>579</v>
      </c>
      <c r="D178" s="65" t="s">
        <v>281</v>
      </c>
      <c r="E178" s="59">
        <v>1</v>
      </c>
      <c r="F178" s="66" t="s">
        <v>276</v>
      </c>
      <c r="G178" s="61"/>
      <c r="H178" s="59"/>
      <c r="I178" s="67"/>
      <c r="J178" s="63">
        <f t="shared" si="9"/>
        <v>0</v>
      </c>
      <c r="K178" s="67"/>
      <c r="L178" s="63">
        <f t="shared" si="10"/>
        <v>0</v>
      </c>
      <c r="M178" s="67"/>
      <c r="N178" s="63">
        <f t="shared" si="11"/>
        <v>0</v>
      </c>
      <c r="O178" s="68" t="s">
        <v>717</v>
      </c>
    </row>
    <row r="179" spans="2:15" ht="19.7" customHeight="1" x14ac:dyDescent="0.2">
      <c r="B179" s="64" t="s">
        <v>717</v>
      </c>
      <c r="C179" s="65" t="s">
        <v>290</v>
      </c>
      <c r="D179" s="65" t="s">
        <v>478</v>
      </c>
      <c r="E179" s="59">
        <v>1</v>
      </c>
      <c r="F179" s="66" t="s">
        <v>441</v>
      </c>
      <c r="G179" s="61"/>
      <c r="H179" s="59"/>
      <c r="I179" s="67"/>
      <c r="J179" s="63">
        <f t="shared" si="9"/>
        <v>0</v>
      </c>
      <c r="K179" s="67"/>
      <c r="L179" s="63">
        <f t="shared" si="10"/>
        <v>0</v>
      </c>
      <c r="M179" s="67"/>
      <c r="N179" s="63">
        <f t="shared" si="11"/>
        <v>0</v>
      </c>
      <c r="O179" s="68" t="s">
        <v>717</v>
      </c>
    </row>
    <row r="180" spans="2:15" ht="19.7" customHeight="1" x14ac:dyDescent="0.2">
      <c r="B180" s="64" t="s">
        <v>717</v>
      </c>
      <c r="C180" s="65" t="s">
        <v>438</v>
      </c>
      <c r="D180" s="65" t="s">
        <v>70</v>
      </c>
      <c r="E180" s="59">
        <v>1</v>
      </c>
      <c r="F180" s="66" t="s">
        <v>325</v>
      </c>
      <c r="G180" s="61"/>
      <c r="H180" s="59"/>
      <c r="I180" s="67"/>
      <c r="J180" s="63">
        <f t="shared" si="9"/>
        <v>0</v>
      </c>
      <c r="K180" s="67"/>
      <c r="L180" s="63">
        <f t="shared" si="10"/>
        <v>0</v>
      </c>
      <c r="M180" s="67"/>
      <c r="N180" s="63">
        <f t="shared" si="11"/>
        <v>0</v>
      </c>
      <c r="O180" s="68" t="s">
        <v>717</v>
      </c>
    </row>
    <row r="181" spans="2:15" ht="19.7" customHeight="1" x14ac:dyDescent="0.2">
      <c r="B181" s="64" t="s">
        <v>717</v>
      </c>
      <c r="C181" s="65" t="s">
        <v>717</v>
      </c>
      <c r="D181" s="65" t="s">
        <v>717</v>
      </c>
      <c r="E181" s="59"/>
      <c r="F181" s="66" t="s">
        <v>717</v>
      </c>
      <c r="G181" s="61"/>
      <c r="H181" s="59"/>
      <c r="I181" s="61"/>
      <c r="J181" s="63">
        <f t="shared" si="9"/>
        <v>0</v>
      </c>
      <c r="K181" s="61"/>
      <c r="L181" s="63">
        <f t="shared" si="10"/>
        <v>0</v>
      </c>
      <c r="M181" s="61"/>
      <c r="N181" s="63">
        <f t="shared" si="11"/>
        <v>0</v>
      </c>
      <c r="O181" s="68" t="s">
        <v>717</v>
      </c>
    </row>
    <row r="182" spans="2:15" ht="19.7" customHeight="1" x14ac:dyDescent="0.2">
      <c r="B182" s="57" t="s">
        <v>318</v>
      </c>
      <c r="C182" s="58" t="s">
        <v>566</v>
      </c>
      <c r="D182" s="58" t="s">
        <v>283</v>
      </c>
      <c r="E182" s="59"/>
      <c r="F182" s="60" t="s">
        <v>451</v>
      </c>
      <c r="G182" s="61"/>
      <c r="H182" s="59"/>
      <c r="I182" s="61"/>
      <c r="J182" s="63">
        <f>TRUNC(J183+J184+J185+J186)</f>
        <v>0</v>
      </c>
      <c r="K182" s="61"/>
      <c r="L182" s="63">
        <f>TRUNC(L183+L184+L185+L186)</f>
        <v>0</v>
      </c>
      <c r="M182" s="61"/>
      <c r="N182" s="63">
        <f>TRUNC(N183+N184+N185+N186)</f>
        <v>0</v>
      </c>
      <c r="O182" s="62" t="s">
        <v>717</v>
      </c>
    </row>
    <row r="183" spans="2:15" ht="19.7" customHeight="1" x14ac:dyDescent="0.2">
      <c r="B183" s="64" t="s">
        <v>717</v>
      </c>
      <c r="C183" s="65" t="s">
        <v>700</v>
      </c>
      <c r="D183" s="65" t="s">
        <v>717</v>
      </c>
      <c r="E183" s="59"/>
      <c r="F183" s="66" t="s">
        <v>717</v>
      </c>
      <c r="G183" s="61"/>
      <c r="H183" s="59"/>
      <c r="I183" s="61"/>
      <c r="J183" s="63">
        <f>TRUNC(E183*I183,0)</f>
        <v>0</v>
      </c>
      <c r="K183" s="61"/>
      <c r="L183" s="63">
        <f>TRUNC(E183*K183,0)</f>
        <v>0</v>
      </c>
      <c r="M183" s="61"/>
      <c r="N183" s="63">
        <f>TRUNC(E183*M183,0)</f>
        <v>0</v>
      </c>
      <c r="O183" s="68" t="s">
        <v>717</v>
      </c>
    </row>
    <row r="184" spans="2:15" ht="19.7" customHeight="1" x14ac:dyDescent="0.2">
      <c r="B184" s="64" t="s">
        <v>717</v>
      </c>
      <c r="C184" s="65" t="s">
        <v>594</v>
      </c>
      <c r="D184" s="65" t="s">
        <v>717</v>
      </c>
      <c r="E184" s="69">
        <v>0.32200000000000001</v>
      </c>
      <c r="F184" s="66" t="s">
        <v>646</v>
      </c>
      <c r="G184" s="61"/>
      <c r="H184" s="59"/>
      <c r="I184" s="67"/>
      <c r="J184" s="63">
        <f>TRUNC(E184*I184,0)</f>
        <v>0</v>
      </c>
      <c r="K184" s="67"/>
      <c r="L184" s="63">
        <f>TRUNC(E184*K184,0)</f>
        <v>0</v>
      </c>
      <c r="M184" s="67"/>
      <c r="N184" s="63">
        <f>TRUNC(E184*M184,0)</f>
        <v>0</v>
      </c>
      <c r="O184" s="68" t="s">
        <v>717</v>
      </c>
    </row>
    <row r="185" spans="2:15" ht="19.7" customHeight="1" x14ac:dyDescent="0.2">
      <c r="B185" s="64" t="s">
        <v>717</v>
      </c>
      <c r="C185" s="65" t="s">
        <v>48</v>
      </c>
      <c r="D185" s="65" t="s">
        <v>717</v>
      </c>
      <c r="E185" s="69">
        <v>0.32200000000000001</v>
      </c>
      <c r="F185" s="66" t="s">
        <v>646</v>
      </c>
      <c r="G185" s="61"/>
      <c r="H185" s="59"/>
      <c r="I185" s="67"/>
      <c r="J185" s="63">
        <f>TRUNC(E185*I185,0)</f>
        <v>0</v>
      </c>
      <c r="K185" s="67"/>
      <c r="L185" s="63">
        <f>TRUNC(E185*K185,0)</f>
        <v>0</v>
      </c>
      <c r="M185" s="67"/>
      <c r="N185" s="63">
        <f>TRUNC(E185*M185,0)</f>
        <v>0</v>
      </c>
      <c r="O185" s="68" t="s">
        <v>717</v>
      </c>
    </row>
    <row r="186" spans="2:15" ht="19.7" customHeight="1" x14ac:dyDescent="0.2">
      <c r="B186" s="64" t="s">
        <v>717</v>
      </c>
      <c r="C186" s="65" t="s">
        <v>599</v>
      </c>
      <c r="D186" s="65" t="s">
        <v>105</v>
      </c>
      <c r="E186" s="59">
        <v>2</v>
      </c>
      <c r="F186" s="66" t="s">
        <v>148</v>
      </c>
      <c r="G186" s="61"/>
      <c r="H186" s="59"/>
      <c r="I186" s="61"/>
      <c r="J186" s="63">
        <f>TRUNC(E186*1/100*I186,0)</f>
        <v>0</v>
      </c>
      <c r="K186" s="61"/>
      <c r="L186" s="63">
        <f>TRUNC(E186*1/100*K186,0)</f>
        <v>0</v>
      </c>
      <c r="M186" s="61">
        <f>J185+J184+J183</f>
        <v>0</v>
      </c>
      <c r="N186" s="63">
        <f>TRUNC(E186*1/100*M186,0)</f>
        <v>0</v>
      </c>
      <c r="O186" s="68" t="s">
        <v>717</v>
      </c>
    </row>
    <row r="187" spans="2:15" ht="19.7" customHeight="1" x14ac:dyDescent="0.2">
      <c r="B187" s="64" t="s">
        <v>717</v>
      </c>
      <c r="C187" s="65" t="s">
        <v>717</v>
      </c>
      <c r="D187" s="65" t="s">
        <v>717</v>
      </c>
      <c r="E187" s="59"/>
      <c r="F187" s="66" t="s">
        <v>717</v>
      </c>
      <c r="G187" s="61"/>
      <c r="H187" s="59"/>
      <c r="I187" s="61"/>
      <c r="J187" s="63">
        <f>TRUNC(E187*I187,0)</f>
        <v>0</v>
      </c>
      <c r="K187" s="61"/>
      <c r="L187" s="63">
        <f>TRUNC(E187*K187,0)</f>
        <v>0</v>
      </c>
      <c r="M187" s="61"/>
      <c r="N187" s="63">
        <f>TRUNC(E187*M187,0)</f>
        <v>0</v>
      </c>
      <c r="O187" s="68" t="s">
        <v>717</v>
      </c>
    </row>
    <row r="188" spans="2:15" ht="19.7" customHeight="1" x14ac:dyDescent="0.2">
      <c r="B188" s="57" t="s">
        <v>613</v>
      </c>
      <c r="C188" s="58" t="s">
        <v>566</v>
      </c>
      <c r="D188" s="58" t="s">
        <v>75</v>
      </c>
      <c r="E188" s="59"/>
      <c r="F188" s="60" t="s">
        <v>451</v>
      </c>
      <c r="G188" s="61"/>
      <c r="H188" s="59"/>
      <c r="I188" s="61"/>
      <c r="J188" s="63">
        <f>TRUNC(J189+J190+J191+J192)</f>
        <v>0</v>
      </c>
      <c r="K188" s="61"/>
      <c r="L188" s="63">
        <f>TRUNC(L189+L190+L191+L192)</f>
        <v>0</v>
      </c>
      <c r="M188" s="61"/>
      <c r="N188" s="63">
        <f>TRUNC(N189+N190+N191+N192)</f>
        <v>0</v>
      </c>
      <c r="O188" s="62" t="s">
        <v>717</v>
      </c>
    </row>
    <row r="189" spans="2:15" ht="19.7" customHeight="1" x14ac:dyDescent="0.2">
      <c r="B189" s="64" t="s">
        <v>717</v>
      </c>
      <c r="C189" s="65" t="s">
        <v>700</v>
      </c>
      <c r="D189" s="65" t="s">
        <v>717</v>
      </c>
      <c r="E189" s="59"/>
      <c r="F189" s="66" t="s">
        <v>717</v>
      </c>
      <c r="G189" s="61"/>
      <c r="H189" s="59"/>
      <c r="I189" s="61"/>
      <c r="J189" s="63">
        <f>TRUNC(E189*I189,0)</f>
        <v>0</v>
      </c>
      <c r="K189" s="61"/>
      <c r="L189" s="63">
        <f>TRUNC(E189*K189,0)</f>
        <v>0</v>
      </c>
      <c r="M189" s="61"/>
      <c r="N189" s="63">
        <f>TRUNC(E189*M189,0)</f>
        <v>0</v>
      </c>
      <c r="O189" s="68" t="s">
        <v>717</v>
      </c>
    </row>
    <row r="190" spans="2:15" ht="19.7" customHeight="1" x14ac:dyDescent="0.2">
      <c r="B190" s="64" t="s">
        <v>717</v>
      </c>
      <c r="C190" s="65" t="s">
        <v>594</v>
      </c>
      <c r="D190" s="65" t="s">
        <v>717</v>
      </c>
      <c r="E190" s="69">
        <v>0.32200000000000001</v>
      </c>
      <c r="F190" s="66" t="s">
        <v>646</v>
      </c>
      <c r="G190" s="61"/>
      <c r="H190" s="59"/>
      <c r="I190" s="67"/>
      <c r="J190" s="63">
        <f>TRUNC(E190*I190,0)</f>
        <v>0</v>
      </c>
      <c r="K190" s="67"/>
      <c r="L190" s="63">
        <f>TRUNC(E190*K190,0)</f>
        <v>0</v>
      </c>
      <c r="M190" s="67"/>
      <c r="N190" s="63">
        <f>TRUNC(E190*M190,0)</f>
        <v>0</v>
      </c>
      <c r="O190" s="68" t="s">
        <v>717</v>
      </c>
    </row>
    <row r="191" spans="2:15" ht="19.7" customHeight="1" x14ac:dyDescent="0.2">
      <c r="B191" s="64" t="s">
        <v>717</v>
      </c>
      <c r="C191" s="65" t="s">
        <v>48</v>
      </c>
      <c r="D191" s="65" t="s">
        <v>717</v>
      </c>
      <c r="E191" s="69">
        <v>0.32200000000000001</v>
      </c>
      <c r="F191" s="66" t="s">
        <v>646</v>
      </c>
      <c r="G191" s="61"/>
      <c r="H191" s="59"/>
      <c r="I191" s="67"/>
      <c r="J191" s="63">
        <f>TRUNC(E191*I191,0)</f>
        <v>0</v>
      </c>
      <c r="K191" s="67"/>
      <c r="L191" s="63">
        <f>TRUNC(E191*K191,0)</f>
        <v>0</v>
      </c>
      <c r="M191" s="67"/>
      <c r="N191" s="63">
        <f>TRUNC(E191*M191,0)</f>
        <v>0</v>
      </c>
      <c r="O191" s="68" t="s">
        <v>717</v>
      </c>
    </row>
    <row r="192" spans="2:15" ht="19.7" customHeight="1" x14ac:dyDescent="0.2">
      <c r="B192" s="64" t="s">
        <v>717</v>
      </c>
      <c r="C192" s="65" t="s">
        <v>599</v>
      </c>
      <c r="D192" s="65" t="s">
        <v>105</v>
      </c>
      <c r="E192" s="59">
        <v>2</v>
      </c>
      <c r="F192" s="66" t="s">
        <v>148</v>
      </c>
      <c r="G192" s="61"/>
      <c r="H192" s="59"/>
      <c r="I192" s="61"/>
      <c r="J192" s="63">
        <f>TRUNC(E192*1/100*I192,0)</f>
        <v>0</v>
      </c>
      <c r="K192" s="61"/>
      <c r="L192" s="63">
        <f>TRUNC(E192*1/100*K192,0)</f>
        <v>0</v>
      </c>
      <c r="M192" s="61">
        <f>J191+J190+J189</f>
        <v>0</v>
      </c>
      <c r="N192" s="63">
        <f>TRUNC(E192*1/100*M192,0)</f>
        <v>0</v>
      </c>
      <c r="O192" s="68" t="s">
        <v>717</v>
      </c>
    </row>
    <row r="193" spans="2:15" ht="19.7" customHeight="1" x14ac:dyDescent="0.2">
      <c r="B193" s="64" t="s">
        <v>717</v>
      </c>
      <c r="C193" s="65" t="s">
        <v>717</v>
      </c>
      <c r="D193" s="65" t="s">
        <v>717</v>
      </c>
      <c r="E193" s="59"/>
      <c r="F193" s="66" t="s">
        <v>717</v>
      </c>
      <c r="G193" s="61"/>
      <c r="H193" s="59"/>
      <c r="I193" s="61"/>
      <c r="J193" s="63">
        <f>TRUNC(E193*I193,0)</f>
        <v>0</v>
      </c>
      <c r="K193" s="61"/>
      <c r="L193" s="63">
        <f>TRUNC(E193*K193,0)</f>
        <v>0</v>
      </c>
      <c r="M193" s="61"/>
      <c r="N193" s="63">
        <f>TRUNC(E193*M193,0)</f>
        <v>0</v>
      </c>
      <c r="O193" s="68" t="s">
        <v>717</v>
      </c>
    </row>
    <row r="194" spans="2:15" ht="19.7" customHeight="1" x14ac:dyDescent="0.2">
      <c r="B194" s="57" t="s">
        <v>346</v>
      </c>
      <c r="C194" s="58" t="s">
        <v>352</v>
      </c>
      <c r="D194" s="58" t="s">
        <v>537</v>
      </c>
      <c r="E194" s="59"/>
      <c r="F194" s="60" t="s">
        <v>521</v>
      </c>
      <c r="G194" s="61"/>
      <c r="H194" s="59"/>
      <c r="I194" s="61"/>
      <c r="J194" s="63">
        <f>TRUNC(J195+J196+J197+J198)</f>
        <v>0</v>
      </c>
      <c r="K194" s="61"/>
      <c r="L194" s="63">
        <f>TRUNC(L195+L196+L197+L198)</f>
        <v>0</v>
      </c>
      <c r="M194" s="61"/>
      <c r="N194" s="63">
        <f>TRUNC(N195+N196+N197+N198)</f>
        <v>0</v>
      </c>
      <c r="O194" s="62" t="s">
        <v>717</v>
      </c>
    </row>
    <row r="195" spans="2:15" ht="19.7" customHeight="1" x14ac:dyDescent="0.2">
      <c r="B195" s="64" t="s">
        <v>717</v>
      </c>
      <c r="C195" s="65" t="s">
        <v>181</v>
      </c>
      <c r="D195" s="65" t="s">
        <v>717</v>
      </c>
      <c r="E195" s="59"/>
      <c r="F195" s="66" t="s">
        <v>717</v>
      </c>
      <c r="G195" s="61"/>
      <c r="H195" s="59"/>
      <c r="I195" s="61"/>
      <c r="J195" s="63">
        <f>TRUNC(E195*I195,0)</f>
        <v>0</v>
      </c>
      <c r="K195" s="61"/>
      <c r="L195" s="63">
        <f>TRUNC(E195*K195,0)</f>
        <v>0</v>
      </c>
      <c r="M195" s="61"/>
      <c r="N195" s="63">
        <f>TRUNC(E195*M195,0)</f>
        <v>0</v>
      </c>
      <c r="O195" s="68" t="s">
        <v>717</v>
      </c>
    </row>
    <row r="196" spans="2:15" ht="19.7" customHeight="1" x14ac:dyDescent="0.2">
      <c r="B196" s="64" t="s">
        <v>717</v>
      </c>
      <c r="C196" s="65" t="s">
        <v>364</v>
      </c>
      <c r="D196" s="65" t="s">
        <v>717</v>
      </c>
      <c r="E196" s="59">
        <v>510</v>
      </c>
      <c r="F196" s="66" t="s">
        <v>421</v>
      </c>
      <c r="G196" s="61"/>
      <c r="H196" s="59"/>
      <c r="I196" s="67"/>
      <c r="J196" s="63">
        <f>TRUNC(E196*I196,0)</f>
        <v>0</v>
      </c>
      <c r="K196" s="67"/>
      <c r="L196" s="63">
        <f>TRUNC(E196*K196,0)</f>
        <v>0</v>
      </c>
      <c r="M196" s="67"/>
      <c r="N196" s="63">
        <f>TRUNC(E196*M196,0)</f>
        <v>0</v>
      </c>
      <c r="O196" s="68" t="s">
        <v>717</v>
      </c>
    </row>
    <row r="197" spans="2:15" ht="19.7" customHeight="1" x14ac:dyDescent="0.2">
      <c r="B197" s="64" t="s">
        <v>717</v>
      </c>
      <c r="C197" s="65" t="s">
        <v>363</v>
      </c>
      <c r="D197" s="65" t="s">
        <v>663</v>
      </c>
      <c r="E197" s="69">
        <v>1.1000000000000001</v>
      </c>
      <c r="F197" s="66" t="s">
        <v>521</v>
      </c>
      <c r="G197" s="61"/>
      <c r="H197" s="59"/>
      <c r="I197" s="67"/>
      <c r="J197" s="63">
        <f>TRUNC(E197*I197,0)</f>
        <v>0</v>
      </c>
      <c r="K197" s="67"/>
      <c r="L197" s="63">
        <f>TRUNC(E197*K197,0)</f>
        <v>0</v>
      </c>
      <c r="M197" s="67"/>
      <c r="N197" s="63">
        <f>TRUNC(E197*M197,0)</f>
        <v>0</v>
      </c>
      <c r="O197" s="68" t="s">
        <v>717</v>
      </c>
    </row>
    <row r="198" spans="2:15" ht="19.7" customHeight="1" x14ac:dyDescent="0.2">
      <c r="B198" s="64" t="s">
        <v>717</v>
      </c>
      <c r="C198" s="65" t="s">
        <v>48</v>
      </c>
      <c r="D198" s="65" t="s">
        <v>717</v>
      </c>
      <c r="E198" s="69">
        <v>0.66</v>
      </c>
      <c r="F198" s="66" t="s">
        <v>646</v>
      </c>
      <c r="G198" s="61"/>
      <c r="H198" s="59"/>
      <c r="I198" s="67"/>
      <c r="J198" s="63">
        <f>TRUNC(E198*I198,0)</f>
        <v>0</v>
      </c>
      <c r="K198" s="67"/>
      <c r="L198" s="63">
        <f>TRUNC(E198*K198,0)</f>
        <v>0</v>
      </c>
      <c r="M198" s="67"/>
      <c r="N198" s="63">
        <f>TRUNC(E198*M198,0)</f>
        <v>0</v>
      </c>
      <c r="O198" s="68" t="s">
        <v>717</v>
      </c>
    </row>
    <row r="199" spans="2:15" ht="19.7" customHeight="1" x14ac:dyDescent="0.2">
      <c r="B199" s="64" t="s">
        <v>717</v>
      </c>
      <c r="C199" s="65" t="s">
        <v>717</v>
      </c>
      <c r="D199" s="65" t="s">
        <v>717</v>
      </c>
      <c r="E199" s="59"/>
      <c r="F199" s="66" t="s">
        <v>717</v>
      </c>
      <c r="G199" s="61"/>
      <c r="H199" s="59"/>
      <c r="I199" s="61"/>
      <c r="J199" s="63">
        <f>TRUNC(E199*I199,0)</f>
        <v>0</v>
      </c>
      <c r="K199" s="61"/>
      <c r="L199" s="63">
        <f>TRUNC(E199*K199,0)</f>
        <v>0</v>
      </c>
      <c r="M199" s="61"/>
      <c r="N199" s="63">
        <f>TRUNC(E199*M199,0)</f>
        <v>0</v>
      </c>
      <c r="O199" s="68" t="s">
        <v>717</v>
      </c>
    </row>
    <row r="200" spans="2:15" ht="19.7" customHeight="1" x14ac:dyDescent="0.2">
      <c r="B200" s="77" t="s">
        <v>548</v>
      </c>
      <c r="C200" s="78" t="s">
        <v>275</v>
      </c>
      <c r="D200" s="78" t="s">
        <v>251</v>
      </c>
      <c r="E200" s="27"/>
      <c r="F200" s="79" t="s">
        <v>420</v>
      </c>
      <c r="G200" s="26"/>
      <c r="H200" s="27"/>
      <c r="I200" s="26"/>
      <c r="J200" s="75">
        <f>TRUNC(J201+J202)</f>
        <v>0</v>
      </c>
      <c r="K200" s="26"/>
      <c r="L200" s="75">
        <f>TRUNC(L201+L202)</f>
        <v>0</v>
      </c>
      <c r="M200" s="26"/>
      <c r="N200" s="75">
        <f>TRUNC(N201+N202)</f>
        <v>0</v>
      </c>
      <c r="O200" s="80" t="s">
        <v>717</v>
      </c>
    </row>
    <row r="201" spans="2:15" ht="19.7" customHeight="1" x14ac:dyDescent="0.2">
      <c r="B201" s="64" t="s">
        <v>717</v>
      </c>
      <c r="C201" s="65" t="s">
        <v>464</v>
      </c>
      <c r="D201" s="65" t="s">
        <v>469</v>
      </c>
      <c r="E201" s="59">
        <v>1</v>
      </c>
      <c r="F201" s="66" t="s">
        <v>276</v>
      </c>
      <c r="G201" s="61"/>
      <c r="H201" s="59"/>
      <c r="I201" s="67"/>
      <c r="J201" s="63">
        <f>TRUNC(E201*I201,0)</f>
        <v>0</v>
      </c>
      <c r="K201" s="67"/>
      <c r="L201" s="63">
        <f>TRUNC(E201*K201,0)</f>
        <v>0</v>
      </c>
      <c r="M201" s="67"/>
      <c r="N201" s="63">
        <f>TRUNC(E201*M201,0)</f>
        <v>0</v>
      </c>
      <c r="O201" s="68" t="s">
        <v>717</v>
      </c>
    </row>
    <row r="202" spans="2:15" ht="19.7" customHeight="1" x14ac:dyDescent="0.2">
      <c r="B202" s="64" t="s">
        <v>717</v>
      </c>
      <c r="C202" s="65" t="s">
        <v>431</v>
      </c>
      <c r="D202" s="65" t="s">
        <v>330</v>
      </c>
      <c r="E202" s="59">
        <v>5</v>
      </c>
      <c r="F202" s="66" t="s">
        <v>148</v>
      </c>
      <c r="G202" s="61"/>
      <c r="H202" s="59"/>
      <c r="I202" s="61"/>
      <c r="J202" s="63">
        <f>TRUNC(E202*1/100*I202,0)</f>
        <v>0</v>
      </c>
      <c r="K202" s="61"/>
      <c r="L202" s="63">
        <f>TRUNC(E202*1/100*K202,0)</f>
        <v>0</v>
      </c>
      <c r="M202" s="61">
        <f>L201</f>
        <v>0</v>
      </c>
      <c r="N202" s="63">
        <f>TRUNC(E202*1/100*M202,0)</f>
        <v>0</v>
      </c>
      <c r="O202" s="68" t="s">
        <v>717</v>
      </c>
    </row>
    <row r="203" spans="2:15" ht="19.7" customHeight="1" x14ac:dyDescent="0.2">
      <c r="B203" s="64" t="s">
        <v>717</v>
      </c>
      <c r="C203" s="65" t="s">
        <v>717</v>
      </c>
      <c r="D203" s="65" t="s">
        <v>717</v>
      </c>
      <c r="E203" s="59"/>
      <c r="F203" s="66" t="s">
        <v>717</v>
      </c>
      <c r="G203" s="61"/>
      <c r="H203" s="59"/>
      <c r="I203" s="61"/>
      <c r="J203" s="63">
        <f>TRUNC(E203*I203,0)</f>
        <v>0</v>
      </c>
      <c r="K203" s="61"/>
      <c r="L203" s="63">
        <f>TRUNC(E203*K203,0)</f>
        <v>0</v>
      </c>
      <c r="M203" s="61"/>
      <c r="N203" s="63">
        <f>TRUNC(E203*M203,0)</f>
        <v>0</v>
      </c>
      <c r="O203" s="68" t="s">
        <v>717</v>
      </c>
    </row>
    <row r="204" spans="2:15" ht="19.7" customHeight="1" x14ac:dyDescent="0.2">
      <c r="B204" s="57" t="s">
        <v>294</v>
      </c>
      <c r="C204" s="58" t="s">
        <v>536</v>
      </c>
      <c r="D204" s="58" t="s">
        <v>81</v>
      </c>
      <c r="E204" s="59"/>
      <c r="F204" s="60" t="s">
        <v>276</v>
      </c>
      <c r="G204" s="61"/>
      <c r="H204" s="59"/>
      <c r="I204" s="61"/>
      <c r="J204" s="63">
        <f>TRUNC(J205)</f>
        <v>0</v>
      </c>
      <c r="K204" s="61"/>
      <c r="L204" s="63">
        <f>TRUNC(L205)</f>
        <v>0</v>
      </c>
      <c r="M204" s="61"/>
      <c r="N204" s="63">
        <f>TRUNC(N205)</f>
        <v>0</v>
      </c>
      <c r="O204" s="62" t="s">
        <v>717</v>
      </c>
    </row>
    <row r="205" spans="2:15" ht="19.7" customHeight="1" x14ac:dyDescent="0.2">
      <c r="B205" s="64" t="s">
        <v>717</v>
      </c>
      <c r="C205" s="65" t="s">
        <v>48</v>
      </c>
      <c r="D205" s="65" t="s">
        <v>126</v>
      </c>
      <c r="E205" s="69">
        <v>9.3299999999999994E-2</v>
      </c>
      <c r="F205" s="66" t="s">
        <v>646</v>
      </c>
      <c r="G205" s="61"/>
      <c r="H205" s="59"/>
      <c r="I205" s="67"/>
      <c r="J205" s="63">
        <f>TRUNC(E205*I205,0)</f>
        <v>0</v>
      </c>
      <c r="K205" s="67"/>
      <c r="L205" s="63">
        <f>TRUNC(E205*K205,0)</f>
        <v>0</v>
      </c>
      <c r="M205" s="67"/>
      <c r="N205" s="63">
        <f>TRUNC(E205*M205,0)</f>
        <v>0</v>
      </c>
      <c r="O205" s="68" t="s">
        <v>717</v>
      </c>
    </row>
    <row r="206" spans="2:15" ht="19.7" customHeight="1" x14ac:dyDescent="0.2">
      <c r="B206" s="64" t="s">
        <v>717</v>
      </c>
      <c r="C206" s="65" t="s">
        <v>717</v>
      </c>
      <c r="D206" s="65" t="s">
        <v>717</v>
      </c>
      <c r="E206" s="59"/>
      <c r="F206" s="66" t="s">
        <v>717</v>
      </c>
      <c r="G206" s="61"/>
      <c r="H206" s="59"/>
      <c r="I206" s="61"/>
      <c r="J206" s="63">
        <f>TRUNC(E206*I206,0)</f>
        <v>0</v>
      </c>
      <c r="K206" s="61"/>
      <c r="L206" s="63">
        <f>TRUNC(E206*K206,0)</f>
        <v>0</v>
      </c>
      <c r="M206" s="61"/>
      <c r="N206" s="63">
        <f>TRUNC(E206*M206,0)</f>
        <v>0</v>
      </c>
      <c r="O206" s="68" t="s">
        <v>717</v>
      </c>
    </row>
    <row r="207" spans="2:15" ht="19.7" customHeight="1" x14ac:dyDescent="0.2">
      <c r="B207" s="57" t="s">
        <v>561</v>
      </c>
      <c r="C207" s="58" t="s">
        <v>536</v>
      </c>
      <c r="D207" s="58" t="s">
        <v>233</v>
      </c>
      <c r="E207" s="59"/>
      <c r="F207" s="60" t="s">
        <v>51</v>
      </c>
      <c r="G207" s="61"/>
      <c r="H207" s="59"/>
      <c r="I207" s="61"/>
      <c r="J207" s="63">
        <f>TRUNC(J208)</f>
        <v>0</v>
      </c>
      <c r="K207" s="61"/>
      <c r="L207" s="63">
        <f>TRUNC(L208)</f>
        <v>0</v>
      </c>
      <c r="M207" s="61"/>
      <c r="N207" s="63">
        <f>TRUNC(N208)</f>
        <v>0</v>
      </c>
      <c r="O207" s="62" t="s">
        <v>717</v>
      </c>
    </row>
    <row r="208" spans="2:15" ht="19.7" customHeight="1" x14ac:dyDescent="0.2">
      <c r="B208" s="64" t="s">
        <v>717</v>
      </c>
      <c r="C208" s="65" t="s">
        <v>48</v>
      </c>
      <c r="D208" s="65" t="s">
        <v>717</v>
      </c>
      <c r="E208" s="69">
        <v>0.56000000000000005</v>
      </c>
      <c r="F208" s="66" t="s">
        <v>646</v>
      </c>
      <c r="G208" s="61"/>
      <c r="H208" s="59"/>
      <c r="I208" s="67"/>
      <c r="J208" s="63">
        <f>TRUNC(E208*I208,0)</f>
        <v>0</v>
      </c>
      <c r="K208" s="67"/>
      <c r="L208" s="63">
        <f>TRUNC(E208*K208,0)</f>
        <v>0</v>
      </c>
      <c r="M208" s="67"/>
      <c r="N208" s="63">
        <f>TRUNC(E208*M208,0)</f>
        <v>0</v>
      </c>
      <c r="O208" s="68" t="s">
        <v>717</v>
      </c>
    </row>
    <row r="209" spans="2:15" ht="19.7" customHeight="1" x14ac:dyDescent="0.2">
      <c r="B209" s="64" t="s">
        <v>717</v>
      </c>
      <c r="C209" s="65" t="s">
        <v>717</v>
      </c>
      <c r="D209" s="65" t="s">
        <v>717</v>
      </c>
      <c r="E209" s="59"/>
      <c r="F209" s="66" t="s">
        <v>717</v>
      </c>
      <c r="G209" s="61"/>
      <c r="H209" s="59"/>
      <c r="I209" s="61"/>
      <c r="J209" s="63">
        <f>TRUNC(E209*I209,0)</f>
        <v>0</v>
      </c>
      <c r="K209" s="61"/>
      <c r="L209" s="63">
        <f>TRUNC(E209*K209,0)</f>
        <v>0</v>
      </c>
      <c r="M209" s="61"/>
      <c r="N209" s="63">
        <f>TRUNC(E209*M209,0)</f>
        <v>0</v>
      </c>
      <c r="O209" s="68" t="s">
        <v>717</v>
      </c>
    </row>
    <row r="210" spans="2:15" ht="19.7" customHeight="1" x14ac:dyDescent="0.2">
      <c r="B210" s="57" t="s">
        <v>313</v>
      </c>
      <c r="C210" s="58" t="s">
        <v>236</v>
      </c>
      <c r="D210" s="58" t="s">
        <v>717</v>
      </c>
      <c r="E210" s="59"/>
      <c r="F210" s="60" t="s">
        <v>451</v>
      </c>
      <c r="G210" s="61"/>
      <c r="H210" s="59"/>
      <c r="I210" s="61"/>
      <c r="J210" s="63">
        <f>TRUNC(J211+J212)</f>
        <v>0</v>
      </c>
      <c r="K210" s="61"/>
      <c r="L210" s="63">
        <f>TRUNC(L211+L212)</f>
        <v>0</v>
      </c>
      <c r="M210" s="61"/>
      <c r="N210" s="63">
        <f>TRUNC(N211+N212)</f>
        <v>0</v>
      </c>
      <c r="O210" s="62" t="s">
        <v>717</v>
      </c>
    </row>
    <row r="211" spans="2:15" ht="19.7" customHeight="1" x14ac:dyDescent="0.2">
      <c r="B211" s="64" t="s">
        <v>717</v>
      </c>
      <c r="C211" s="65" t="s">
        <v>74</v>
      </c>
      <c r="D211" s="65" t="s">
        <v>717</v>
      </c>
      <c r="E211" s="59"/>
      <c r="F211" s="66" t="s">
        <v>717</v>
      </c>
      <c r="G211" s="61"/>
      <c r="H211" s="59"/>
      <c r="I211" s="61"/>
      <c r="J211" s="63">
        <f>TRUNC(E211*I211,0)</f>
        <v>0</v>
      </c>
      <c r="K211" s="61"/>
      <c r="L211" s="63">
        <f>TRUNC(E211*K211,0)</f>
        <v>0</v>
      </c>
      <c r="M211" s="61"/>
      <c r="N211" s="63">
        <f>TRUNC(E211*M211,0)</f>
        <v>0</v>
      </c>
      <c r="O211" s="68" t="s">
        <v>717</v>
      </c>
    </row>
    <row r="212" spans="2:15" ht="19.7" customHeight="1" x14ac:dyDescent="0.2">
      <c r="B212" s="64" t="s">
        <v>717</v>
      </c>
      <c r="C212" s="65" t="s">
        <v>499</v>
      </c>
      <c r="D212" s="65" t="s">
        <v>717</v>
      </c>
      <c r="E212" s="69">
        <v>0.5</v>
      </c>
      <c r="F212" s="66" t="s">
        <v>451</v>
      </c>
      <c r="G212" s="61"/>
      <c r="H212" s="59"/>
      <c r="I212" s="67"/>
      <c r="J212" s="63">
        <f>TRUNC(E212*I212,0)</f>
        <v>0</v>
      </c>
      <c r="K212" s="67"/>
      <c r="L212" s="63">
        <f>TRUNC(E212*K212,0)</f>
        <v>0</v>
      </c>
      <c r="M212" s="67"/>
      <c r="N212" s="63">
        <f>TRUNC(E212*M212,0)</f>
        <v>0</v>
      </c>
      <c r="O212" s="68" t="s">
        <v>140</v>
      </c>
    </row>
    <row r="213" spans="2:15" ht="19.7" customHeight="1" x14ac:dyDescent="0.2">
      <c r="B213" s="64" t="s">
        <v>717</v>
      </c>
      <c r="C213" s="65" t="s">
        <v>717</v>
      </c>
      <c r="D213" s="65" t="s">
        <v>717</v>
      </c>
      <c r="E213" s="59"/>
      <c r="F213" s="66" t="s">
        <v>717</v>
      </c>
      <c r="G213" s="61"/>
      <c r="H213" s="59"/>
      <c r="I213" s="61"/>
      <c r="J213" s="63">
        <f>TRUNC(E213*I213,0)</f>
        <v>0</v>
      </c>
      <c r="K213" s="61"/>
      <c r="L213" s="63">
        <f>TRUNC(E213*K213,0)</f>
        <v>0</v>
      </c>
      <c r="M213" s="61"/>
      <c r="N213" s="63">
        <f>TRUNC(E213*M213,0)</f>
        <v>0</v>
      </c>
      <c r="O213" s="68" t="s">
        <v>717</v>
      </c>
    </row>
    <row r="214" spans="2:15" ht="19.7" customHeight="1" x14ac:dyDescent="0.2">
      <c r="B214" s="57" t="s">
        <v>509</v>
      </c>
      <c r="C214" s="58" t="s">
        <v>24</v>
      </c>
      <c r="D214" s="58" t="s">
        <v>717</v>
      </c>
      <c r="E214" s="59"/>
      <c r="F214" s="60" t="s">
        <v>276</v>
      </c>
      <c r="G214" s="61"/>
      <c r="H214" s="59"/>
      <c r="I214" s="61"/>
      <c r="J214" s="63">
        <f>TRUNC(J215+J216)</f>
        <v>0</v>
      </c>
      <c r="K214" s="61"/>
      <c r="L214" s="63">
        <f>TRUNC(L215+L216)</f>
        <v>0</v>
      </c>
      <c r="M214" s="61"/>
      <c r="N214" s="63">
        <f>TRUNC(N215+N216)</f>
        <v>0</v>
      </c>
      <c r="O214" s="62" t="s">
        <v>717</v>
      </c>
    </row>
    <row r="215" spans="2:15" ht="19.7" customHeight="1" x14ac:dyDescent="0.2">
      <c r="B215" s="64" t="s">
        <v>717</v>
      </c>
      <c r="C215" s="65" t="s">
        <v>74</v>
      </c>
      <c r="D215" s="65" t="s">
        <v>717</v>
      </c>
      <c r="E215" s="59"/>
      <c r="F215" s="66" t="s">
        <v>717</v>
      </c>
      <c r="G215" s="61"/>
      <c r="H215" s="59"/>
      <c r="I215" s="61"/>
      <c r="J215" s="63">
        <f>TRUNC(E215*I215,0)</f>
        <v>0</v>
      </c>
      <c r="K215" s="61"/>
      <c r="L215" s="63">
        <f>TRUNC(E215*K215,0)</f>
        <v>0</v>
      </c>
      <c r="M215" s="61"/>
      <c r="N215" s="63">
        <f>TRUNC(E215*M215,0)</f>
        <v>0</v>
      </c>
      <c r="O215" s="68" t="s">
        <v>717</v>
      </c>
    </row>
    <row r="216" spans="2:15" ht="19.7" customHeight="1" x14ac:dyDescent="0.2">
      <c r="B216" s="64" t="s">
        <v>717</v>
      </c>
      <c r="C216" s="65" t="s">
        <v>635</v>
      </c>
      <c r="D216" s="65" t="s">
        <v>717</v>
      </c>
      <c r="E216" s="69">
        <v>0.5</v>
      </c>
      <c r="F216" s="66" t="s">
        <v>276</v>
      </c>
      <c r="G216" s="61"/>
      <c r="H216" s="59"/>
      <c r="I216" s="67"/>
      <c r="J216" s="63">
        <f>TRUNC(E216*I216,0)</f>
        <v>0</v>
      </c>
      <c r="K216" s="67"/>
      <c r="L216" s="63">
        <f>TRUNC(E216*K216,0)</f>
        <v>0</v>
      </c>
      <c r="M216" s="67"/>
      <c r="N216" s="63">
        <f>TRUNC(E216*M216,0)</f>
        <v>0</v>
      </c>
      <c r="O216" s="68" t="s">
        <v>435</v>
      </c>
    </row>
    <row r="217" spans="2:15" x14ac:dyDescent="0.2">
      <c r="B217" s="70" t="s">
        <v>717</v>
      </c>
      <c r="C217" s="71" t="s">
        <v>717</v>
      </c>
      <c r="D217" s="71" t="s">
        <v>717</v>
      </c>
      <c r="E217" s="27"/>
      <c r="F217" s="73" t="s">
        <v>717</v>
      </c>
      <c r="G217" s="26"/>
      <c r="H217" s="27"/>
      <c r="I217" s="26"/>
      <c r="J217" s="75">
        <f>TRUNC(E217*I217,0)</f>
        <v>0</v>
      </c>
      <c r="K217" s="26"/>
      <c r="L217" s="75">
        <f>TRUNC(E217*K217,0)</f>
        <v>0</v>
      </c>
      <c r="M217" s="26"/>
      <c r="N217" s="75">
        <f>TRUNC(E217*M217,0)</f>
        <v>0</v>
      </c>
      <c r="O217" s="76" t="s">
        <v>717</v>
      </c>
    </row>
    <row r="218" spans="2:15" x14ac:dyDescent="0.2"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10" type="noConversion"/>
  <pageMargins left="0.86614173228346458" right="7.874015748031496E-2" top="0.59055118110236215" bottom="0.59055118110236215" header="0.5" footer="0.5"/>
  <pageSetup paperSize="9" scale="80" orientation="landscape" copies="0"/>
  <headerFooter alignWithMargins="0"/>
  <rowBreaks count="7" manualBreakCount="7">
    <brk id="32" min="2" max="15" man="1"/>
    <brk id="60" min="2" max="15" man="1"/>
    <brk id="88" min="2" max="15" man="1"/>
    <brk id="116" min="2" max="15" man="1"/>
    <brk id="144" min="2" max="15" man="1"/>
    <brk id="172" min="2" max="15" man="1"/>
    <brk id="200" min="2" max="1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1"/>
  <sheetViews>
    <sheetView workbookViewId="0">
      <selection activeCell="G22" sqref="G22:K22"/>
    </sheetView>
  </sheetViews>
  <sheetFormatPr defaultRowHeight="12.75" x14ac:dyDescent="0.2"/>
  <cols>
    <col min="1" max="1" width="0.7109375" customWidth="1"/>
    <col min="2" max="2" width="2.140625" customWidth="1"/>
    <col min="3" max="3" width="10.42578125" customWidth="1"/>
    <col min="4" max="5" width="25" customWidth="1"/>
    <col min="6" max="6" width="2.140625" customWidth="1"/>
    <col min="7" max="7" width="4.140625" customWidth="1"/>
    <col min="8" max="8" width="16.5703125" customWidth="1"/>
    <col min="9" max="9" width="12.42578125" customWidth="1"/>
    <col min="10" max="10" width="6.28515625" customWidth="1"/>
    <col min="11" max="11" width="16.5703125" customWidth="1"/>
    <col min="12" max="12" width="2.140625" customWidth="1"/>
  </cols>
  <sheetData>
    <row r="1" spans="2:14" ht="24.95" customHeight="1" x14ac:dyDescent="0.2">
      <c r="B1" s="102" t="s">
        <v>473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34"/>
      <c r="N1" s="34"/>
    </row>
    <row r="2" spans="2:14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2:14" ht="30" customHeight="1" x14ac:dyDescent="0.2">
      <c r="B3" s="53"/>
      <c r="C3" s="52"/>
      <c r="D3" s="52"/>
      <c r="E3" s="52"/>
      <c r="F3" s="52"/>
      <c r="G3" s="52"/>
      <c r="H3" s="52"/>
      <c r="I3" s="52"/>
      <c r="J3" s="52"/>
      <c r="K3" s="52"/>
      <c r="L3" s="54"/>
    </row>
    <row r="4" spans="2:14" ht="16.5" x14ac:dyDescent="0.2">
      <c r="B4" s="20"/>
      <c r="C4" s="115" t="s">
        <v>630</v>
      </c>
      <c r="D4" s="115"/>
      <c r="E4" s="115"/>
      <c r="G4" s="115" t="s">
        <v>106</v>
      </c>
      <c r="H4" s="115"/>
      <c r="I4" s="115"/>
      <c r="L4" s="17"/>
    </row>
    <row r="5" spans="2:14" ht="7.5" customHeight="1" x14ac:dyDescent="0.2">
      <c r="B5" s="20"/>
      <c r="L5" s="17"/>
    </row>
    <row r="6" spans="2:14" ht="19.7" customHeight="1" x14ac:dyDescent="0.2">
      <c r="B6" s="20"/>
      <c r="C6" s="36" t="s">
        <v>108</v>
      </c>
      <c r="D6" s="36" t="s">
        <v>117</v>
      </c>
      <c r="E6" s="36" t="s">
        <v>7</v>
      </c>
      <c r="F6" s="40"/>
      <c r="G6" s="36" t="s">
        <v>184</v>
      </c>
      <c r="H6" s="36" t="s">
        <v>395</v>
      </c>
      <c r="I6" s="36" t="s">
        <v>0</v>
      </c>
      <c r="J6" s="36" t="s">
        <v>270</v>
      </c>
      <c r="K6" s="36" t="s">
        <v>1</v>
      </c>
      <c r="L6" s="55"/>
    </row>
    <row r="7" spans="2:14" ht="15.95" customHeight="1" x14ac:dyDescent="0.2">
      <c r="B7" s="20"/>
      <c r="C7" s="37" t="s">
        <v>494</v>
      </c>
      <c r="D7" s="39">
        <v>1503.2</v>
      </c>
      <c r="E7" s="37" t="s">
        <v>205</v>
      </c>
      <c r="F7" s="40"/>
      <c r="G7" s="41" t="s">
        <v>717</v>
      </c>
      <c r="H7" s="37" t="s">
        <v>717</v>
      </c>
      <c r="I7" s="37" t="s">
        <v>717</v>
      </c>
      <c r="J7" s="36" t="s">
        <v>717</v>
      </c>
      <c r="K7" s="42"/>
      <c r="L7" s="55"/>
    </row>
    <row r="8" spans="2:14" ht="15.95" customHeight="1" x14ac:dyDescent="0.2">
      <c r="B8" s="20"/>
      <c r="C8" s="37" t="s">
        <v>129</v>
      </c>
      <c r="D8" s="39">
        <v>943.21</v>
      </c>
      <c r="E8" s="37" t="s">
        <v>205</v>
      </c>
      <c r="F8" s="40"/>
      <c r="G8" s="38"/>
      <c r="H8" s="38"/>
      <c r="I8" s="38"/>
      <c r="J8" s="38"/>
      <c r="K8" s="38"/>
      <c r="L8" s="55"/>
    </row>
    <row r="9" spans="2:14" ht="15.95" customHeight="1" x14ac:dyDescent="0.2">
      <c r="B9" s="20"/>
      <c r="C9" s="37" t="s">
        <v>112</v>
      </c>
      <c r="D9" s="39">
        <v>1752.05</v>
      </c>
      <c r="E9" s="37" t="s">
        <v>205</v>
      </c>
      <c r="F9" s="40"/>
      <c r="G9" s="38"/>
      <c r="H9" s="38"/>
      <c r="I9" s="38"/>
      <c r="J9" s="38"/>
      <c r="K9" s="38"/>
      <c r="L9" s="55"/>
    </row>
    <row r="10" spans="2:14" ht="15.95" customHeight="1" x14ac:dyDescent="0.2">
      <c r="B10" s="20"/>
      <c r="C10" s="37" t="s">
        <v>530</v>
      </c>
      <c r="D10" s="38"/>
      <c r="E10" s="37" t="s">
        <v>717</v>
      </c>
      <c r="F10" s="40"/>
      <c r="G10" s="38"/>
      <c r="H10" s="38"/>
      <c r="I10" s="38"/>
      <c r="J10" s="38"/>
      <c r="K10" s="38"/>
      <c r="L10" s="55"/>
    </row>
    <row r="11" spans="2:14" ht="15.95" customHeight="1" x14ac:dyDescent="0.2">
      <c r="B11" s="20"/>
      <c r="C11" s="37" t="s">
        <v>716</v>
      </c>
      <c r="D11" s="39">
        <v>2021.8</v>
      </c>
      <c r="E11" s="37" t="s">
        <v>205</v>
      </c>
      <c r="F11" s="40"/>
      <c r="G11" s="38"/>
      <c r="H11" s="38"/>
      <c r="I11" s="38"/>
      <c r="J11" s="38"/>
      <c r="K11" s="38"/>
      <c r="L11" s="55"/>
    </row>
    <row r="12" spans="2:14" ht="15.95" customHeight="1" x14ac:dyDescent="0.2">
      <c r="B12" s="20"/>
      <c r="C12" s="37" t="s">
        <v>717</v>
      </c>
      <c r="D12" s="38"/>
      <c r="E12" s="37" t="s">
        <v>717</v>
      </c>
      <c r="F12" s="40"/>
      <c r="G12" s="38"/>
      <c r="H12" s="38"/>
      <c r="I12" s="38"/>
      <c r="J12" s="38"/>
      <c r="K12" s="38"/>
      <c r="L12" s="55"/>
    </row>
    <row r="13" spans="2:14" ht="15.95" customHeight="1" x14ac:dyDescent="0.2">
      <c r="B13" s="20"/>
      <c r="C13" s="38"/>
      <c r="D13" s="38"/>
      <c r="E13" s="38"/>
      <c r="F13" s="40"/>
      <c r="G13" s="38"/>
      <c r="H13" s="38"/>
      <c r="I13" s="38"/>
      <c r="J13" s="38"/>
      <c r="K13" s="38"/>
      <c r="L13" s="55"/>
    </row>
    <row r="14" spans="2:14" ht="15.95" customHeight="1" x14ac:dyDescent="0.2">
      <c r="B14" s="20"/>
      <c r="C14" s="38"/>
      <c r="D14" s="38"/>
      <c r="E14" s="38"/>
      <c r="F14" s="40"/>
      <c r="G14" s="38"/>
      <c r="H14" s="38"/>
      <c r="I14" s="38"/>
      <c r="J14" s="38"/>
      <c r="K14" s="38"/>
      <c r="L14" s="55"/>
    </row>
    <row r="15" spans="2:14" ht="15.95" customHeight="1" x14ac:dyDescent="0.2">
      <c r="B15" s="20"/>
      <c r="C15" s="38"/>
      <c r="D15" s="38"/>
      <c r="E15" s="38"/>
      <c r="F15" s="40"/>
      <c r="G15" s="38"/>
      <c r="H15" s="38"/>
      <c r="I15" s="38"/>
      <c r="J15" s="38"/>
      <c r="K15" s="38"/>
      <c r="L15" s="55"/>
    </row>
    <row r="16" spans="2:14" ht="15.95" customHeight="1" x14ac:dyDescent="0.2">
      <c r="B16" s="20"/>
      <c r="C16" s="38"/>
      <c r="D16" s="38"/>
      <c r="E16" s="38"/>
      <c r="F16" s="40"/>
      <c r="G16" s="38"/>
      <c r="H16" s="38"/>
      <c r="I16" s="38"/>
      <c r="J16" s="38"/>
      <c r="K16" s="38"/>
      <c r="L16" s="55"/>
    </row>
    <row r="17" spans="2:12" ht="30" customHeight="1" x14ac:dyDescent="0.2">
      <c r="B17" s="20"/>
      <c r="C17" s="35"/>
      <c r="D17" s="35"/>
      <c r="E17" s="35"/>
      <c r="G17" s="35"/>
      <c r="H17" s="35"/>
      <c r="I17" s="35"/>
      <c r="J17" s="35"/>
      <c r="K17" s="35"/>
      <c r="L17" s="17"/>
    </row>
    <row r="18" spans="2:12" ht="16.5" x14ac:dyDescent="0.2">
      <c r="B18" s="20"/>
      <c r="C18" s="115" t="s">
        <v>142</v>
      </c>
      <c r="D18" s="115"/>
      <c r="E18" s="115"/>
      <c r="G18" s="115" t="s">
        <v>382</v>
      </c>
      <c r="H18" s="115"/>
      <c r="I18" s="115"/>
      <c r="L18" s="17"/>
    </row>
    <row r="19" spans="2:12" ht="7.5" customHeight="1" x14ac:dyDescent="0.2">
      <c r="B19" s="20"/>
      <c r="L19" s="17"/>
    </row>
    <row r="20" spans="2:12" ht="19.7" customHeight="1" x14ac:dyDescent="0.2">
      <c r="B20" s="20"/>
      <c r="C20" s="36" t="s">
        <v>184</v>
      </c>
      <c r="D20" s="36" t="s">
        <v>142</v>
      </c>
      <c r="E20" s="36" t="s">
        <v>457</v>
      </c>
      <c r="F20" s="40"/>
      <c r="G20" s="36"/>
      <c r="H20" s="45"/>
      <c r="I20" s="45"/>
      <c r="J20" s="45"/>
      <c r="K20" s="47"/>
      <c r="L20" s="17"/>
    </row>
    <row r="21" spans="2:12" ht="15.95" customHeight="1" x14ac:dyDescent="0.2">
      <c r="B21" s="20"/>
      <c r="C21" s="41" t="s">
        <v>209</v>
      </c>
      <c r="D21" s="37" t="s">
        <v>512</v>
      </c>
      <c r="E21" s="39">
        <f>1/8*16/12*25/20</f>
        <v>0.20833333333333331</v>
      </c>
      <c r="F21" s="40"/>
      <c r="G21" s="46"/>
      <c r="H21" s="44"/>
      <c r="I21" s="44"/>
      <c r="J21" s="44"/>
      <c r="K21" s="48"/>
      <c r="L21" s="17"/>
    </row>
    <row r="22" spans="2:12" ht="15.95" customHeight="1" x14ac:dyDescent="0.2">
      <c r="B22" s="20"/>
      <c r="C22" s="41" t="s">
        <v>664</v>
      </c>
      <c r="D22" s="37" t="s">
        <v>453</v>
      </c>
      <c r="E22" s="39">
        <f>1/8*16/12*25/20*24/15</f>
        <v>0.33333333333333331</v>
      </c>
      <c r="F22" s="40"/>
      <c r="G22" s="112" t="s">
        <v>615</v>
      </c>
      <c r="H22" s="113"/>
      <c r="I22" s="113"/>
      <c r="J22" s="113"/>
      <c r="K22" s="114"/>
      <c r="L22" s="17"/>
    </row>
    <row r="23" spans="2:12" ht="15.95" customHeight="1" x14ac:dyDescent="0.2">
      <c r="B23" s="20"/>
      <c r="C23" s="41" t="s">
        <v>285</v>
      </c>
      <c r="D23" s="37" t="s">
        <v>94</v>
      </c>
      <c r="E23" s="39">
        <f>1/8*16/12*25/20*12/10</f>
        <v>0.25</v>
      </c>
      <c r="F23" s="40"/>
      <c r="G23" s="46"/>
      <c r="H23" s="44"/>
      <c r="I23" s="44"/>
      <c r="J23" s="44"/>
      <c r="K23" s="48"/>
      <c r="L23" s="17"/>
    </row>
    <row r="24" spans="2:12" ht="15.95" customHeight="1" x14ac:dyDescent="0.2">
      <c r="B24" s="20"/>
      <c r="C24" s="41" t="s">
        <v>559</v>
      </c>
      <c r="D24" s="37" t="s">
        <v>580</v>
      </c>
      <c r="E24" s="39">
        <f>1/8*16/12*25/20*14/12</f>
        <v>0.24305555555555555</v>
      </c>
      <c r="F24" s="40"/>
      <c r="G24" s="112" t="s">
        <v>31</v>
      </c>
      <c r="H24" s="113"/>
      <c r="I24" s="113"/>
      <c r="J24" s="113"/>
      <c r="K24" s="114"/>
      <c r="L24" s="17"/>
    </row>
    <row r="25" spans="2:12" ht="15.95" customHeight="1" x14ac:dyDescent="0.2">
      <c r="B25" s="20"/>
      <c r="C25" s="41" t="s">
        <v>230</v>
      </c>
      <c r="D25" s="37" t="s">
        <v>282</v>
      </c>
      <c r="E25" s="43">
        <f>1/8*16/12*25/20*24/5</f>
        <v>1</v>
      </c>
      <c r="F25" s="40"/>
      <c r="G25" s="46"/>
      <c r="H25" s="44"/>
      <c r="I25" s="44"/>
      <c r="J25" s="44"/>
      <c r="K25" s="48"/>
      <c r="L25" s="17"/>
    </row>
    <row r="26" spans="2:12" ht="15.95" customHeight="1" x14ac:dyDescent="0.2">
      <c r="B26" s="20"/>
      <c r="C26" s="38"/>
      <c r="D26" s="38"/>
      <c r="E26" s="38"/>
      <c r="F26" s="40"/>
      <c r="G26" s="112" t="s">
        <v>204</v>
      </c>
      <c r="H26" s="113"/>
      <c r="I26" s="113"/>
      <c r="J26" s="113"/>
      <c r="K26" s="114"/>
      <c r="L26" s="17"/>
    </row>
    <row r="27" spans="2:12" ht="15.95" customHeight="1" x14ac:dyDescent="0.2">
      <c r="B27" s="20"/>
      <c r="C27" s="38"/>
      <c r="D27" s="38"/>
      <c r="E27" s="38"/>
      <c r="F27" s="40"/>
      <c r="G27" s="46"/>
      <c r="H27" s="44"/>
      <c r="I27" s="44"/>
      <c r="J27" s="44"/>
      <c r="K27" s="48"/>
      <c r="L27" s="17"/>
    </row>
    <row r="28" spans="2:12" ht="15.95" customHeight="1" x14ac:dyDescent="0.2">
      <c r="B28" s="20"/>
      <c r="C28" s="38"/>
      <c r="D28" s="38"/>
      <c r="E28" s="38"/>
      <c r="F28" s="40"/>
      <c r="G28" s="46"/>
      <c r="H28" s="44"/>
      <c r="I28" s="44"/>
      <c r="J28" s="44"/>
      <c r="K28" s="48"/>
      <c r="L28" s="17"/>
    </row>
    <row r="29" spans="2:12" ht="15.95" customHeight="1" x14ac:dyDescent="0.2">
      <c r="B29" s="20"/>
      <c r="C29" s="38"/>
      <c r="D29" s="38"/>
      <c r="E29" s="38"/>
      <c r="F29" s="40"/>
      <c r="G29" s="46"/>
      <c r="H29" s="44"/>
      <c r="I29" s="44"/>
      <c r="J29" s="44"/>
      <c r="K29" s="48"/>
      <c r="L29" s="17"/>
    </row>
    <row r="30" spans="2:12" ht="15.95" customHeight="1" x14ac:dyDescent="0.2">
      <c r="B30" s="20"/>
      <c r="C30" s="38"/>
      <c r="D30" s="38"/>
      <c r="E30" s="38"/>
      <c r="F30" s="40"/>
      <c r="G30" s="49"/>
      <c r="H30" s="50"/>
      <c r="I30" s="50"/>
      <c r="J30" s="50"/>
      <c r="K30" s="51"/>
      <c r="L30" s="17"/>
    </row>
    <row r="31" spans="2:12" ht="15" customHeight="1" x14ac:dyDescent="0.2">
      <c r="B31" s="21"/>
      <c r="C31" s="56"/>
      <c r="D31" s="56"/>
      <c r="E31" s="56"/>
      <c r="F31" s="14"/>
      <c r="G31" s="14"/>
      <c r="H31" s="14"/>
      <c r="I31" s="14"/>
      <c r="J31" s="14"/>
      <c r="K31" s="14"/>
      <c r="L31" s="18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10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10</vt:i4>
      </vt:variant>
    </vt:vector>
  </HeadingPairs>
  <TitlesOfParts>
    <vt:vector size="18" baseType="lpstr">
      <vt:lpstr>표지</vt:lpstr>
      <vt:lpstr>갑지</vt:lpstr>
      <vt:lpstr>원가계산서</vt:lpstr>
      <vt:lpstr>내역서총괄표</vt:lpstr>
      <vt:lpstr>내역서</vt:lpstr>
      <vt:lpstr>일위대가총괄표</vt:lpstr>
      <vt:lpstr>일위대가</vt:lpstr>
      <vt:lpstr>기계경비적용기준</vt:lpstr>
      <vt:lpstr>내역서!Print_Area</vt:lpstr>
      <vt:lpstr>내역서총괄표!Print_Area</vt:lpstr>
      <vt:lpstr>원가계산서!Print_Area</vt:lpstr>
      <vt:lpstr>일위대가!Print_Area</vt:lpstr>
      <vt:lpstr>일위대가총괄표!Print_Area</vt:lpstr>
      <vt:lpstr>내역서!Print_Titles</vt:lpstr>
      <vt:lpstr>내역서총괄표!Print_Titles</vt:lpstr>
      <vt:lpstr>원가계산서!Print_Titles</vt:lpstr>
      <vt:lpstr>일위대가!Print_Titles</vt:lpstr>
      <vt:lpstr>일위대가총괄표!Print_Titles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2026-07-31T07:52:37Z</dcterms:created>
  <dcterms:modified xsi:type="dcterms:W3CDTF">2026-08-10T01:37:12Z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